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codeName="ThisWorkbook" defaultThemeVersion="124226"/>
  <mc:AlternateContent xmlns:mc="http://schemas.openxmlformats.org/markup-compatibility/2006">
    <mc:Choice Requires="x15">
      <x15ac:absPath xmlns:x15ac="http://schemas.microsoft.com/office/spreadsheetml/2010/11/ac" url="G:\CYPD\Budgets\BDS\2024-25\"/>
    </mc:Choice>
  </mc:AlternateContent>
  <xr:revisionPtr revIDLastSave="0" documentId="13_ncr:1_{1771B854-9A5D-4846-A804-948DC8431B58}" xr6:coauthVersionLast="47" xr6:coauthVersionMax="47" xr10:uidLastSave="{00000000-0000-0000-0000-000000000000}"/>
  <bookViews>
    <workbookView showSheetTabs="0" xWindow="-110" yWindow="-110" windowWidth="19420" windowHeight="10300" tabRatio="620" firstSheet="2" activeTab="1" xr2:uid="{00000000-000D-0000-FFFF-FFFF00000000}"/>
  </bookViews>
  <sheets>
    <sheet name="Schools List 2425" sheetId="75" state="hidden" r:id="rId1"/>
    <sheet name="Template" sheetId="7" r:id="rId2"/>
    <sheet name="Instructions" sheetId="9" r:id="rId3"/>
    <sheet name="Primary" sheetId="37" r:id="rId4"/>
    <sheet name="Secondary" sheetId="79" r:id="rId5"/>
    <sheet name="TPAG" sheetId="78" state="hidden" r:id="rId6"/>
    <sheet name="MSAG" sheetId="77" state="hidden" r:id="rId7"/>
    <sheet name="Special 24-25" sheetId="80" r:id="rId8"/>
    <sheet name="IR 24-25" sheetId="81" r:id="rId9"/>
    <sheet name="IR 23-24" sheetId="83" state="hidden" r:id="rId10"/>
    <sheet name="MFG-Gains A4" sheetId="8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v2" localSheetId="9" hidden="1">#REF!</definedName>
    <definedName name="___v2" localSheetId="8" hidden="1">#REF!</definedName>
    <definedName name="___v2" localSheetId="10" hidden="1">#REF!</definedName>
    <definedName name="___v2" hidden="1">#REF!</definedName>
    <definedName name="__123Graph_ADUMMY" localSheetId="8" hidden="1">#REF!</definedName>
    <definedName name="__123Graph_ADUMMY" hidden="1">#REF!</definedName>
    <definedName name="__123Graph_AMAIN" localSheetId="8" hidden="1">#REF!</definedName>
    <definedName name="__123Graph_AMAIN" hidden="1">#REF!</definedName>
    <definedName name="__123Graph_AMONTHLY" hidden="1">#REF!</definedName>
    <definedName name="__123Graph_AMONTHLY2" hidden="1">#REF!</definedName>
    <definedName name="__123Graph_BDUMMY" hidden="1">#REF!</definedName>
    <definedName name="__123Graph_BMAIN" hidden="1">#REF!</definedName>
    <definedName name="__123Graph_BMONTHLY" hidden="1">#REF!</definedName>
    <definedName name="__123Graph_BMONTHLY2" hidden="1">#REF!</definedName>
    <definedName name="__123Graph_CDUMMY" hidden="1">#REF!</definedName>
    <definedName name="__123Graph_CMONTHLY" hidden="1">#REF!</definedName>
    <definedName name="__123Graph_CMONTHLY2" hidden="1">#REF!</definedName>
    <definedName name="__123Graph_DMONTHLY2" hidden="1">#REF!</definedName>
    <definedName name="__123Graph_EMONTHLY2" hidden="1">#REF!</definedName>
    <definedName name="__123Graph_FMONTHLY2" hidden="1">#REF!</definedName>
    <definedName name="__123Graph_XMAIN" hidden="1">#REF!</definedName>
    <definedName name="__123Graph_XMONTHLY" hidden="1">#REF!</definedName>
    <definedName name="__123Graph_XMONTHLY2" hidden="1">#REF!</definedName>
    <definedName name="__v2" hidden="1">#REF!</definedName>
    <definedName name="_Key1" localSheetId="10" hidden="1">#REF!</definedName>
    <definedName name="_Key1" hidden="1">#REF!</definedName>
    <definedName name="_Order1" hidden="1">0</definedName>
    <definedName name="_Sort" hidden="1">#REF!</definedName>
    <definedName name="_v2" hidden="1">#REF!</definedName>
    <definedName name="Adjustments_To_1415_SBS">'[1]Local Factors'!$AB$5</definedName>
    <definedName name="Adjustments_To_1516_SBS">'[2]Local Factors'!$AB$5</definedName>
    <definedName name="Adjustments_To_PY_SBS" localSheetId="8">#REF!</definedName>
    <definedName name="Adjustments_To_PY_SBS" localSheetId="10">#REF!</definedName>
    <definedName name="Adjustments_To_PY_SBS" localSheetId="0">#REF!</definedName>
    <definedName name="Adjustments_To_PY_SBS">'[3]Local Factors'!$AA$5</definedName>
    <definedName name="All_dist_taper" localSheetId="8">[4]Proforma!$J$48</definedName>
    <definedName name="All_dist_taper">[5]Proforma!$J$48</definedName>
    <definedName name="All_distance_threshold" localSheetId="8">#REF!</definedName>
    <definedName name="All_distance_threshold" localSheetId="10">#REF!</definedName>
    <definedName name="All_distance_threshold" localSheetId="0">#REF!</definedName>
    <definedName name="All_distance_threshold">[1]Proforma!$D$43</definedName>
    <definedName name="All_PupilNo_threshold" localSheetId="8">#REF!</definedName>
    <definedName name="All_PupilNo_threshold" localSheetId="10">#REF!</definedName>
    <definedName name="All_PupilNo_threshold" localSheetId="0">#REF!</definedName>
    <definedName name="All_PupilNo_threshold">[1]Proforma!$G$43</definedName>
    <definedName name="Alt_Gains_Cap" localSheetId="9">[6]Proforma!#REF!</definedName>
    <definedName name="Alt_Gains_Cap" localSheetId="8">#REF!</definedName>
    <definedName name="Alt_Gains_Cap" localSheetId="10">#REF!</definedName>
    <definedName name="Alt_Gains_Cap" localSheetId="0">#REF!</definedName>
    <definedName name="Alt_Gains_Cap">[6]Proforma!#REF!</definedName>
    <definedName name="anteprevious_year" localSheetId="8">[7]Cover!$T$11</definedName>
    <definedName name="anteprevious_year">[8]Cover!$T$11</definedName>
    <definedName name="AWPU_KS3_Rate" localSheetId="8">#REF!</definedName>
    <definedName name="AWPU_KS3_Rate" localSheetId="10">#REF!</definedName>
    <definedName name="AWPU_KS3_Rate" localSheetId="0">#REF!</definedName>
    <definedName name="AWPU_KS3_Rate">[1]Proforma!$E$12</definedName>
    <definedName name="AWPU_KS4_Rate" localSheetId="8">#REF!</definedName>
    <definedName name="AWPU_KS4_Rate" localSheetId="10">#REF!</definedName>
    <definedName name="AWPU_KS4_Rate" localSheetId="0">#REF!</definedName>
    <definedName name="AWPU_KS4_Rate">[1]Proforma!$E$13</definedName>
    <definedName name="AWPU_Pri_Rate" localSheetId="8">#REF!</definedName>
    <definedName name="AWPU_Pri_Rate" localSheetId="10">#REF!</definedName>
    <definedName name="AWPU_Pri_Rate" localSheetId="0">#REF!</definedName>
    <definedName name="AWPU_Pri_Rate">[1]Proforma!$E$11</definedName>
    <definedName name="AWPU_Primary_DD_rate" localSheetId="8">#REF!</definedName>
    <definedName name="AWPU_Primary_DD_rate" localSheetId="10">#REF!</definedName>
    <definedName name="AWPU_Primary_DD_rate" localSheetId="0">#REF!</definedName>
    <definedName name="AWPU_Primary_DD_rate">'[1]De Delegation'!$V$8</definedName>
    <definedName name="AWPU_Sec_DD_rate" localSheetId="8">#REF!</definedName>
    <definedName name="AWPU_Sec_DD_rate" localSheetId="10">#REF!</definedName>
    <definedName name="AWPU_Sec_DD_rate" localSheetId="0">#REF!</definedName>
    <definedName name="AWPU_Sec_DD_rate">'[1]De Delegation'!$W$9</definedName>
    <definedName name="BlockTransfersDSGSchoolsBlock" localSheetId="8">'[4]Block transfers'!$I$5</definedName>
    <definedName name="BlockTransfersDSGSchoolsBlock">'[5]Block transfers'!$I$5</definedName>
    <definedName name="Capping_Scaling_YesNo" localSheetId="8">#REF!</definedName>
    <definedName name="Capping_Scaling_YesNo" localSheetId="10">#REF!</definedName>
    <definedName name="Capping_Scaling_YesNo" localSheetId="0">#REF!</definedName>
    <definedName name="Capping_Scaling_YesNo">[1]Proforma!$J$61</definedName>
    <definedName name="Ceiling" localSheetId="8">#REF!</definedName>
    <definedName name="Ceiling" localSheetId="10">#REF!</definedName>
    <definedName name="Ceiling" localSheetId="0">#REF!</definedName>
    <definedName name="Ceiling">[1]Proforma!$D$62</definedName>
    <definedName name="CommentaryAdditionalFundingFromHN" localSheetId="8">[4]Commentary!$C$40</definedName>
    <definedName name="CommentaryAdditionalFundingFromHN">[5]Commentary!$C$40</definedName>
    <definedName name="CommentaryFallingRollsFund" localSheetId="8">[4]Commentary!$C$41</definedName>
    <definedName name="CommentaryFallingRollsFund">[5]Commentary!$C$41</definedName>
    <definedName name="CommentaryGrowth" localSheetId="8">[4]Commentary!$C$39</definedName>
    <definedName name="CommentaryGrowth">[5]Commentary!$C$39</definedName>
    <definedName name="CommentaryPFI" localSheetId="8">[4]Commentary!$C$43</definedName>
    <definedName name="CommentaryPFI">[5]Commentary!$C$43</definedName>
    <definedName name="CommentarySplitSites" localSheetId="8">[4]Commentary!$C$42</definedName>
    <definedName name="CommentarySplitSites">[5]Commentary!$C$42</definedName>
    <definedName name="current_year" localSheetId="8">#REF!</definedName>
    <definedName name="current_year" localSheetId="10">#REF!</definedName>
    <definedName name="current_year" localSheetId="0">#REF!</definedName>
    <definedName name="current_year">[9]Cover!$T$7</definedName>
    <definedName name="current_year_full" localSheetId="8">[4]Cover!$T$18</definedName>
    <definedName name="current_year_full">[5]Cover!$T$18</definedName>
    <definedName name="CY_MFG_Exclusion_Totals" localSheetId="8">'[4]Local Factors'!$AK$5:$AS$5</definedName>
    <definedName name="CY_MFG_Exclusion_Totals">'[5]Local Factors'!$AK$5:$AS$5</definedName>
    <definedName name="EAL_Pri" localSheetId="8">#REF!</definedName>
    <definedName name="EAL_Pri" localSheetId="10">#REF!</definedName>
    <definedName name="EAL_Pri" localSheetId="0">#REF!</definedName>
    <definedName name="EAL_Pri">[1]Proforma!$E$25</definedName>
    <definedName name="EAL_Pri_DD_rate" localSheetId="8">#REF!</definedName>
    <definedName name="EAL_Pri_DD_rate" localSheetId="10">#REF!</definedName>
    <definedName name="EAL_Pri_DD_rate" localSheetId="0">#REF!</definedName>
    <definedName name="EAL_Pri_DD_rate">'[1]De Delegation'!$V$21</definedName>
    <definedName name="EAL_Pri_Option" localSheetId="8">#REF!</definedName>
    <definedName name="EAL_Pri_Option" localSheetId="10">#REF!</definedName>
    <definedName name="EAL_Pri_Option" localSheetId="0">#REF!</definedName>
    <definedName name="EAL_Pri_Option">[1]Proforma!$D$25</definedName>
    <definedName name="EAL_Sec" localSheetId="8">#REF!</definedName>
    <definedName name="EAL_Sec" localSheetId="10">#REF!</definedName>
    <definedName name="EAL_Sec" localSheetId="0">#REF!</definedName>
    <definedName name="EAL_Sec">[1]Proforma!$F$26</definedName>
    <definedName name="EAL_Sec_DD_rate" localSheetId="8">#REF!</definedName>
    <definedName name="EAL_Sec_DD_rate" localSheetId="10">#REF!</definedName>
    <definedName name="EAL_Sec_DD_rate" localSheetId="0">#REF!</definedName>
    <definedName name="EAL_Sec_DD_rate">'[1]De Delegation'!$W$22</definedName>
    <definedName name="EAL_Sec_Option" localSheetId="8">#REF!</definedName>
    <definedName name="EAL_Sec_Option" localSheetId="10">#REF!</definedName>
    <definedName name="EAL_Sec_Option" localSheetId="0">#REF!</definedName>
    <definedName name="EAL_Sec_Option">[1]Proforma!$D$26</definedName>
    <definedName name="Ever6_Pri_DD_Rate" localSheetId="8">#REF!</definedName>
    <definedName name="Ever6_Pri_DD_Rate" localSheetId="10">#REF!</definedName>
    <definedName name="Ever6_Pri_DD_Rate" localSheetId="0">#REF!</definedName>
    <definedName name="Ever6_Pri_DD_Rate">'[10]De Delegation'!$X$11</definedName>
    <definedName name="Ever6_pri_rate" localSheetId="8">#REF!</definedName>
    <definedName name="Ever6_pri_rate" localSheetId="10">#REF!</definedName>
    <definedName name="Ever6_pri_rate" localSheetId="0">#REF!</definedName>
    <definedName name="Ever6_pri_rate">[10]Proforma!$E$21</definedName>
    <definedName name="Ever6_Sec_DD_Rate" localSheetId="8">#REF!</definedName>
    <definedName name="Ever6_Sec_DD_Rate" localSheetId="10">#REF!</definedName>
    <definedName name="Ever6_Sec_DD_Rate" localSheetId="0">#REF!</definedName>
    <definedName name="Ever6_Sec_DD_Rate">'[10]De Delegation'!$Y$11</definedName>
    <definedName name="Ever6_sec_rate" localSheetId="8">#REF!</definedName>
    <definedName name="Ever6_sec_rate" localSheetId="10">#REF!</definedName>
    <definedName name="Ever6_sec_rate" localSheetId="0">#REF!</definedName>
    <definedName name="Ever6_sec_rate">[10]Proforma!$F$21</definedName>
    <definedName name="Exc_Cir1_Total" localSheetId="8">#REF!</definedName>
    <definedName name="Exc_Cir1_Total" localSheetId="10">#REF!</definedName>
    <definedName name="Exc_Cir1_Total" localSheetId="0">#REF!</definedName>
    <definedName name="Exc_Cir1_Total">'[1]New ISB'!$AJ$5</definedName>
    <definedName name="Exc_Cir2_Total" localSheetId="8">#REF!</definedName>
    <definedName name="Exc_Cir2_Total" localSheetId="10">#REF!</definedName>
    <definedName name="Exc_Cir2_Total" localSheetId="0">#REF!</definedName>
    <definedName name="Exc_Cir2_Total">'[1]New ISB'!$AK$5</definedName>
    <definedName name="Exc_Cir3_Total" localSheetId="8">#REF!</definedName>
    <definedName name="Exc_Cir3_Total" localSheetId="10">#REF!</definedName>
    <definedName name="Exc_Cir3_Total" localSheetId="0">#REF!</definedName>
    <definedName name="Exc_Cir3_Total">'[1]New ISB'!$AL$5</definedName>
    <definedName name="Exc_Cir4_Total" localSheetId="8">#REF!</definedName>
    <definedName name="Exc_Cir4_Total" localSheetId="10">#REF!</definedName>
    <definedName name="Exc_Cir4_Total" localSheetId="0">#REF!</definedName>
    <definedName name="Exc_Cir4_Total">'[1]New ISB'!$AM$5</definedName>
    <definedName name="Exc_Cir5_Total" localSheetId="8">#REF!</definedName>
    <definedName name="Exc_Cir5_Total" localSheetId="10">#REF!</definedName>
    <definedName name="Exc_Cir5_Total" localSheetId="0">#REF!</definedName>
    <definedName name="Exc_Cir5_Total">'[1]New ISB'!$AN$5</definedName>
    <definedName name="Exc_Cir6_Total" localSheetId="8">#REF!</definedName>
    <definedName name="Exc_Cir6_Total" localSheetId="10">#REF!</definedName>
    <definedName name="Exc_Cir6_Total" localSheetId="0">#REF!</definedName>
    <definedName name="Exc_Cir6_Total">'[1]New ISB'!$AO$5</definedName>
    <definedName name="Exc_Cir7_Total" localSheetId="8">#REF!</definedName>
    <definedName name="Exc_Cir7_Total" localSheetId="10">#REF!</definedName>
    <definedName name="Exc_Cir7_Total" localSheetId="0">#REF!</definedName>
    <definedName name="Exc_Cir7_Total">'[10]New ISB'!$AQ$5</definedName>
    <definedName name="_xlnm.Extract" localSheetId="9">#REF!</definedName>
    <definedName name="_xlnm.Extract">#REF!</definedName>
    <definedName name="FactorVals" localSheetId="9">#REF!</definedName>
    <definedName name="FactorVals" localSheetId="8">#REF!</definedName>
    <definedName name="FactorVals" localSheetId="10">#REF!</definedName>
    <definedName name="FactorVals">#REF!</definedName>
    <definedName name="Fringe_multiplier" localSheetId="10">#REF!</definedName>
    <definedName name="Fringe_multiplier">#REF!</definedName>
    <definedName name="Fringe_Total" localSheetId="8">#REF!</definedName>
    <definedName name="Fringe_Total" localSheetId="10">#REF!</definedName>
    <definedName name="Fringe_Total" localSheetId="0">#REF!</definedName>
    <definedName name="Fringe_Total">'[1]New ISB'!$AE$5</definedName>
    <definedName name="FSM_Pri_DD_rate" localSheetId="8">#REF!</definedName>
    <definedName name="FSM_Pri_DD_rate" localSheetId="10">#REF!</definedName>
    <definedName name="FSM_Pri_DD_rate" localSheetId="0">#REF!</definedName>
    <definedName name="FSM_Pri_DD_rate">'[1]De Delegation'!$V$10</definedName>
    <definedName name="FSM_Pri_Option">[1]Proforma!$D$15</definedName>
    <definedName name="FSM_Pri_Rate" localSheetId="8">#REF!</definedName>
    <definedName name="FSM_Pri_Rate" localSheetId="10">#REF!</definedName>
    <definedName name="FSM_Pri_Rate" localSheetId="0">#REF!</definedName>
    <definedName name="FSM_Pri_Rate">[1]Proforma!$E$15</definedName>
    <definedName name="FSM_Sec_DD_rate" localSheetId="8">#REF!</definedName>
    <definedName name="FSM_Sec_DD_rate" localSheetId="10">#REF!</definedName>
    <definedName name="FSM_Sec_DD_rate" localSheetId="0">#REF!</definedName>
    <definedName name="FSM_Sec_DD_rate">'[1]De Delegation'!$W$11</definedName>
    <definedName name="FSM_Sec_Option">[1]Proforma!$D$16</definedName>
    <definedName name="FSM_Sec_Rate" localSheetId="8">#REF!</definedName>
    <definedName name="FSM_Sec_Rate" localSheetId="10">#REF!</definedName>
    <definedName name="FSM_Sec_Rate" localSheetId="0">#REF!</definedName>
    <definedName name="FSM_Sec_Rate">[1]Proforma!$F$16</definedName>
    <definedName name="IA_amalgamation" localSheetId="8">'[4]Inputs &amp; Adjustments'!$CX$9</definedName>
    <definedName name="IA_amalgamation">'[5]Inputs &amp; Adjustments'!$CX$9</definedName>
    <definedName name="IA_closed_preApril" localSheetId="8">'[4]Inputs &amp; Adjustments'!$CX$6</definedName>
    <definedName name="IA_closed_preApril">'[5]Inputs &amp; Adjustments'!$CX$6</definedName>
    <definedName name="IA_conversion" localSheetId="8">'[4]Inputs &amp; Adjustments'!$CX$11</definedName>
    <definedName name="IA_conversion">'[5]Inputs &amp; Adjustments'!$CX$11</definedName>
    <definedName name="IA_new_free_school" localSheetId="8">'[4]Inputs &amp; Adjustments'!$CX$12</definedName>
    <definedName name="IA_new_free_school">'[5]Inputs &amp; Adjustments'!$CX$12</definedName>
    <definedName name="IA_NOR_change" localSheetId="8">'[4]Inputs &amp; Adjustments'!$CX$10</definedName>
    <definedName name="IA_NOR_change">'[5]Inputs &amp; Adjustments'!$CX$10</definedName>
    <definedName name="IA_open_postApril" localSheetId="8">'[4]Inputs &amp; Adjustments'!$CX$8</definedName>
    <definedName name="IA_open_postApril">'[5]Inputs &amp; Adjustments'!$CX$8</definedName>
    <definedName name="IA_open_preApril" localSheetId="8">'[4]Inputs &amp; Adjustments'!$CX$7</definedName>
    <definedName name="IA_open_preApril">'[5]Inputs &amp; Adjustments'!$CX$7</definedName>
    <definedName name="IDACI_B1_Pri" localSheetId="8">#REF!</definedName>
    <definedName name="IDACI_B1_Pri" localSheetId="10">#REF!</definedName>
    <definedName name="IDACI_B1_Pri" localSheetId="0">#REF!</definedName>
    <definedName name="IDACI_B1_Pri">[1]Proforma!$E$17</definedName>
    <definedName name="IDACI_B1_Pri_DD_rate" localSheetId="8">#REF!</definedName>
    <definedName name="IDACI_B1_Pri_DD_rate" localSheetId="10">#REF!</definedName>
    <definedName name="IDACI_B1_Pri_DD_rate" localSheetId="0">#REF!</definedName>
    <definedName name="IDACI_B1_Pri_DD_rate">'[1]De Delegation'!$V$12</definedName>
    <definedName name="IDACI_B1_Sec" localSheetId="8">#REF!</definedName>
    <definedName name="IDACI_B1_Sec" localSheetId="10">#REF!</definedName>
    <definedName name="IDACI_B1_Sec" localSheetId="0">#REF!</definedName>
    <definedName name="IDACI_B1_Sec">[1]Proforma!$F$17</definedName>
    <definedName name="IDACI_B1_Sec_DD_rate" localSheetId="8">#REF!</definedName>
    <definedName name="IDACI_B1_Sec_DD_rate" localSheetId="10">#REF!</definedName>
    <definedName name="IDACI_B1_Sec_DD_rate" localSheetId="0">#REF!</definedName>
    <definedName name="IDACI_B1_Sec_DD_rate">'[1]De Delegation'!$W$12</definedName>
    <definedName name="IDACI_B2_Pri" localSheetId="8">#REF!</definedName>
    <definedName name="IDACI_B2_Pri" localSheetId="10">#REF!</definedName>
    <definedName name="IDACI_B2_Pri" localSheetId="0">#REF!</definedName>
    <definedName name="IDACI_B2_Pri">[1]Proforma!$E$18</definedName>
    <definedName name="IDACI_B2_Pri_DD_rate" localSheetId="8">#REF!</definedName>
    <definedName name="IDACI_B2_Pri_DD_rate" localSheetId="10">#REF!</definedName>
    <definedName name="IDACI_B2_Pri_DD_rate" localSheetId="0">#REF!</definedName>
    <definedName name="IDACI_B2_Pri_DD_rate">'[1]De Delegation'!$V$13</definedName>
    <definedName name="IDACI_B2_Sec" localSheetId="8">#REF!</definedName>
    <definedName name="IDACI_B2_Sec" localSheetId="10">#REF!</definedName>
    <definedName name="IDACI_B2_Sec" localSheetId="0">#REF!</definedName>
    <definedName name="IDACI_B2_Sec">[1]Proforma!$F$18</definedName>
    <definedName name="IDACI_B2_Sec_DD_rate" localSheetId="8">#REF!</definedName>
    <definedName name="IDACI_B2_Sec_DD_rate" localSheetId="10">#REF!</definedName>
    <definedName name="IDACI_B2_Sec_DD_rate" localSheetId="0">#REF!</definedName>
    <definedName name="IDACI_B2_Sec_DD_rate">'[1]De Delegation'!$W$13</definedName>
    <definedName name="IDACI_B3_Pri" localSheetId="8">#REF!</definedName>
    <definedName name="IDACI_B3_Pri" localSheetId="10">#REF!</definedName>
    <definedName name="IDACI_B3_Pri" localSheetId="0">#REF!</definedName>
    <definedName name="IDACI_B3_Pri">[1]Proforma!$E$19</definedName>
    <definedName name="IDACI_B3_Pri_DD_rate" localSheetId="8">#REF!</definedName>
    <definedName name="IDACI_B3_Pri_DD_rate" localSheetId="10">#REF!</definedName>
    <definedName name="IDACI_B3_Pri_DD_rate" localSheetId="0">#REF!</definedName>
    <definedName name="IDACI_B3_Pri_DD_rate">'[1]De Delegation'!$V$14</definedName>
    <definedName name="IDACI_B3_Sec" localSheetId="8">#REF!</definedName>
    <definedName name="IDACI_B3_Sec" localSheetId="10">#REF!</definedName>
    <definedName name="IDACI_B3_Sec" localSheetId="0">#REF!</definedName>
    <definedName name="IDACI_B3_Sec">[1]Proforma!$F$19</definedName>
    <definedName name="IDACI_B3_Sec_DD_rate" localSheetId="8">#REF!</definedName>
    <definedName name="IDACI_B3_Sec_DD_rate" localSheetId="10">#REF!</definedName>
    <definedName name="IDACI_B3_Sec_DD_rate" localSheetId="0">#REF!</definedName>
    <definedName name="IDACI_B3_Sec_DD_rate">'[1]De Delegation'!$W$14</definedName>
    <definedName name="IDACI_B4_Pri" localSheetId="8">#REF!</definedName>
    <definedName name="IDACI_B4_Pri" localSheetId="10">#REF!</definedName>
    <definedName name="IDACI_B4_Pri" localSheetId="0">#REF!</definedName>
    <definedName name="IDACI_B4_Pri">[1]Proforma!$E$20</definedName>
    <definedName name="IDACI_B4_Pri_DD_rate" localSheetId="8">#REF!</definedName>
    <definedName name="IDACI_B4_Pri_DD_rate" localSheetId="10">#REF!</definedName>
    <definedName name="IDACI_B4_Pri_DD_rate" localSheetId="0">#REF!</definedName>
    <definedName name="IDACI_B4_Pri_DD_rate">'[1]De Delegation'!$V$15</definedName>
    <definedName name="IDACI_B4_Sec" localSheetId="8">#REF!</definedName>
    <definedName name="IDACI_B4_Sec" localSheetId="10">#REF!</definedName>
    <definedName name="IDACI_B4_Sec" localSheetId="0">#REF!</definedName>
    <definedName name="IDACI_B4_Sec">[1]Proforma!$F$20</definedName>
    <definedName name="IDACI_B4_Sec_DD_rate" localSheetId="8">#REF!</definedName>
    <definedName name="IDACI_B4_Sec_DD_rate" localSheetId="10">#REF!</definedName>
    <definedName name="IDACI_B4_Sec_DD_rate" localSheetId="0">#REF!</definedName>
    <definedName name="IDACI_B4_Sec_DD_rate">'[1]De Delegation'!$W$15</definedName>
    <definedName name="IDACI_B5_Pri" localSheetId="8">#REF!</definedName>
    <definedName name="IDACI_B5_Pri" localSheetId="10">#REF!</definedName>
    <definedName name="IDACI_B5_Pri" localSheetId="0">#REF!</definedName>
    <definedName name="IDACI_B5_Pri">[1]Proforma!$E$21</definedName>
    <definedName name="IDACI_B5_Pri_DD_rate" localSheetId="8">#REF!</definedName>
    <definedName name="IDACI_B5_Pri_DD_rate" localSheetId="10">#REF!</definedName>
    <definedName name="IDACI_B5_Pri_DD_rate" localSheetId="0">#REF!</definedName>
    <definedName name="IDACI_B5_Pri_DD_rate">'[1]De Delegation'!$V$16</definedName>
    <definedName name="IDACI_B5_Sec" localSheetId="8">#REF!</definedName>
    <definedName name="IDACI_B5_Sec" localSheetId="10">#REF!</definedName>
    <definedName name="IDACI_B5_Sec" localSheetId="0">#REF!</definedName>
    <definedName name="IDACI_B5_Sec">[1]Proforma!$F$21</definedName>
    <definedName name="IDACI_B5_Sec_DD_rate" localSheetId="8">#REF!</definedName>
    <definedName name="IDACI_B5_Sec_DD_rate" localSheetId="10">#REF!</definedName>
    <definedName name="IDACI_B5_Sec_DD_rate" localSheetId="0">#REF!</definedName>
    <definedName name="IDACI_B5_Sec_DD_rate">'[1]De Delegation'!$W$16</definedName>
    <definedName name="IDACI_B6_Pri" localSheetId="8">#REF!</definedName>
    <definedName name="IDACI_B6_Pri" localSheetId="10">#REF!</definedName>
    <definedName name="IDACI_B6_Pri" localSheetId="0">#REF!</definedName>
    <definedName name="IDACI_B6_Pri">[1]Proforma!$E$22</definedName>
    <definedName name="IDACI_B6_Pri_DD_rate" localSheetId="8">#REF!</definedName>
    <definedName name="IDACI_B6_Pri_DD_rate" localSheetId="10">#REF!</definedName>
    <definedName name="IDACI_B6_Pri_DD_rate" localSheetId="0">#REF!</definedName>
    <definedName name="IDACI_B6_Pri_DD_rate">'[1]De Delegation'!$V$17</definedName>
    <definedName name="IDACI_B6_Sec" localSheetId="8">#REF!</definedName>
    <definedName name="IDACI_B6_Sec" localSheetId="10">#REF!</definedName>
    <definedName name="IDACI_B6_Sec" localSheetId="0">#REF!</definedName>
    <definedName name="IDACI_B6_Sec">[1]Proforma!$F$22</definedName>
    <definedName name="IDACI_B6_Sec_DD_rate" localSheetId="8">#REF!</definedName>
    <definedName name="IDACI_B6_Sec_DD_rate" localSheetId="10">#REF!</definedName>
    <definedName name="IDACI_B6_Sec_DD_rate" localSheetId="0">#REF!</definedName>
    <definedName name="IDACI_B6_Sec_DD_rate">'[1]De Delegation'!$W$17</definedName>
    <definedName name="InstType1">'[11]PCN Lookups'!$I$10:$I$21</definedName>
    <definedName name="InstType2">'[11]PCN Lookups'!$J$10:$J$24</definedName>
    <definedName name="LA_Code" localSheetId="8">[4]Cover!$C$4</definedName>
    <definedName name="LA_Code">[5]Cover!$C$4</definedName>
    <definedName name="LA_List" localSheetId="9">#REF!</definedName>
    <definedName name="LA_List" localSheetId="8">#REF!</definedName>
    <definedName name="LA_List" localSheetId="10">#REF!</definedName>
    <definedName name="LA_List">#REF!</definedName>
    <definedName name="LA_Name" localSheetId="8">[4]Cover!$C$3</definedName>
    <definedName name="LA_Name">[5]Cover!$C$3</definedName>
    <definedName name="LAC_Pri_DD_rate" localSheetId="8">#REF!</definedName>
    <definedName name="LAC_Pri_DD_rate" localSheetId="10">#REF!</definedName>
    <definedName name="LAC_Pri_DD_rate" localSheetId="0">#REF!</definedName>
    <definedName name="LAC_Pri_DD_rate">'[1]De Delegation'!$V$18</definedName>
    <definedName name="LAC_Rate" localSheetId="8">#REF!</definedName>
    <definedName name="LAC_Rate" localSheetId="10">#REF!</definedName>
    <definedName name="LAC_Rate" localSheetId="0">#REF!</definedName>
    <definedName name="LAC_Rate">[1]Proforma!$E$24</definedName>
    <definedName name="LAC_Sec_DD_rate" localSheetId="8">#REF!</definedName>
    <definedName name="LAC_Sec_DD_rate" localSheetId="10">#REF!</definedName>
    <definedName name="LAC_Sec_DD_rate" localSheetId="0">#REF!</definedName>
    <definedName name="LAC_Sec_DD_rate">'[1]De Delegation'!$W$18</definedName>
    <definedName name="LACode" localSheetId="8">#REF!</definedName>
    <definedName name="LACode" localSheetId="10">#REF!</definedName>
    <definedName name="LACode" localSheetId="0">#REF!</definedName>
    <definedName name="LACode">[12]LALookup!$A$1</definedName>
    <definedName name="LCHI_Pri" localSheetId="8">#REF!</definedName>
    <definedName name="LCHI_Pri" localSheetId="10">#REF!</definedName>
    <definedName name="LCHI_Pri" localSheetId="0">#REF!</definedName>
    <definedName name="LCHI_Pri">[1]Proforma!$F$29</definedName>
    <definedName name="LCHI_Pri_DD_rate" localSheetId="8">#REF!</definedName>
    <definedName name="LCHI_Pri_DD_rate" localSheetId="10">#REF!</definedName>
    <definedName name="LCHI_Pri_DD_rate" localSheetId="0">#REF!</definedName>
    <definedName name="LCHI_Pri_DD_rate">'[1]De Delegation'!$V$19</definedName>
    <definedName name="LCHI_Pri_Option">[1]Proforma!$D$30</definedName>
    <definedName name="LCHI_Sec" localSheetId="8">#REF!</definedName>
    <definedName name="LCHI_Sec" localSheetId="10">#REF!</definedName>
    <definedName name="LCHI_Sec" localSheetId="0">#REF!</definedName>
    <definedName name="LCHI_Sec">[1]Proforma!$F$31</definedName>
    <definedName name="LCHI_Sec_DD_rate" localSheetId="8">#REF!</definedName>
    <definedName name="LCHI_Sec_DD_rate" localSheetId="10">#REF!</definedName>
    <definedName name="LCHI_Sec_DD_rate" localSheetId="0">#REF!</definedName>
    <definedName name="LCHI_Sec_DD_rate">'[1]De Delegation'!$W$20</definedName>
    <definedName name="Lump_sum_Pri_DD_rate" localSheetId="8">#REF!</definedName>
    <definedName name="Lump_sum_Pri_DD_rate" localSheetId="10">#REF!</definedName>
    <definedName name="Lump_sum_Pri_DD_rate" localSheetId="0">#REF!</definedName>
    <definedName name="Lump_sum_Pri_DD_rate">'[1]De Delegation'!$V$24</definedName>
    <definedName name="Lump_sum_Sec_DD_rate" localSheetId="8">#REF!</definedName>
    <definedName name="Lump_sum_Sec_DD_rate" localSheetId="10">#REF!</definedName>
    <definedName name="Lump_sum_Sec_DD_rate" localSheetId="0">#REF!</definedName>
    <definedName name="Lump_sum_Sec_DD_rate">'[1]De Delegation'!$W$24</definedName>
    <definedName name="Lump_Sum_total" localSheetId="8">#REF!</definedName>
    <definedName name="Lump_Sum_total" localSheetId="10">#REF!</definedName>
    <definedName name="Lump_Sum_total" localSheetId="0">#REF!</definedName>
    <definedName name="Lump_Sum_total">'[1]New ISB'!$AC$5</definedName>
    <definedName name="MFG_Rate" localSheetId="8">#REF!</definedName>
    <definedName name="MFG_Rate" localSheetId="10">#REF!</definedName>
    <definedName name="MFG_Rate" localSheetId="0">#REF!</definedName>
    <definedName name="MFG_Rate">[10]Proforma!$H$69</definedName>
    <definedName name="MFG_Total" localSheetId="8">#REF!</definedName>
    <definedName name="MFG_Total" localSheetId="10">#REF!</definedName>
    <definedName name="MFG_Total" localSheetId="0">#REF!</definedName>
    <definedName name="MFG_Total">'[1]New ISB'!$BB$5</definedName>
    <definedName name="Mid_dist_taper" localSheetId="8">[4]Proforma!$J$47</definedName>
    <definedName name="Mid_dist_taper">[5]Proforma!$J$47</definedName>
    <definedName name="Mid_distance_threshold" localSheetId="8">#REF!</definedName>
    <definedName name="Mid_distance_threshold" localSheetId="10">#REF!</definedName>
    <definedName name="Mid_distance_threshold" localSheetId="0">#REF!</definedName>
    <definedName name="Mid_distance_threshold">[1]Proforma!$D$42</definedName>
    <definedName name="Mid_PupilNo_threshold" localSheetId="8">#REF!</definedName>
    <definedName name="Mid_PupilNo_threshold" localSheetId="10">#REF!</definedName>
    <definedName name="Mid_PupilNo_threshold" localSheetId="0">#REF!</definedName>
    <definedName name="Mid_PupilNo_threshold">[1]Proforma!$G$42</definedName>
    <definedName name="min_pupil_rate_KS3" localSheetId="8">#REF!</definedName>
    <definedName name="min_pupil_rate_KS3" localSheetId="10">#REF!</definedName>
    <definedName name="min_pupil_rate_KS3" localSheetId="0">#REF!</definedName>
    <definedName name="min_pupil_rate_KS3">[10]Proforma!$E$11</definedName>
    <definedName name="min_pupil_rate_KS4" localSheetId="8">#REF!</definedName>
    <definedName name="min_pupil_rate_KS4" localSheetId="10">#REF!</definedName>
    <definedName name="min_pupil_rate_KS4" localSheetId="0">#REF!</definedName>
    <definedName name="min_pupil_rate_KS4">[10]Proforma!$G$11</definedName>
    <definedName name="min_pupil_rate_pri" localSheetId="8">#REF!</definedName>
    <definedName name="min_pupil_rate_pri" localSheetId="10">#REF!</definedName>
    <definedName name="min_pupil_rate_pri" localSheetId="0">#REF!</definedName>
    <definedName name="min_pupil_rate_pri">[10]Proforma!$D$11</definedName>
    <definedName name="min_pupil_rate_sec" localSheetId="8">#REF!</definedName>
    <definedName name="min_pupil_rate_sec" localSheetId="10">#REF!</definedName>
    <definedName name="min_pupil_rate_sec" localSheetId="0">#REF!</definedName>
    <definedName name="min_pupil_rate_sec">[6]Proforma!$I$9</definedName>
    <definedName name="Mobility_Pri" localSheetId="8">#REF!</definedName>
    <definedName name="Mobility_Pri" localSheetId="10">#REF!</definedName>
    <definedName name="Mobility_Pri" localSheetId="0">#REF!</definedName>
    <definedName name="Mobility_Pri">[1]Proforma!$E$27</definedName>
    <definedName name="Mobility_Pri_DD_Rate" localSheetId="8">#REF!</definedName>
    <definedName name="Mobility_Pri_DD_Rate" localSheetId="10">#REF!</definedName>
    <definedName name="Mobility_Pri_DD_Rate" localSheetId="0">#REF!</definedName>
    <definedName name="Mobility_Pri_DD_Rate">'[1]De Delegation'!$V$23</definedName>
    <definedName name="Mobility_Sec" localSheetId="8">#REF!</definedName>
    <definedName name="Mobility_Sec" localSheetId="10">#REF!</definedName>
    <definedName name="Mobility_Sec" localSheetId="0">#REF!</definedName>
    <definedName name="Mobility_Sec">[1]Proforma!$F$27</definedName>
    <definedName name="Mobility_Sec_DD_Rate" localSheetId="8">#REF!</definedName>
    <definedName name="Mobility_Sec_DD_Rate" localSheetId="10">#REF!</definedName>
    <definedName name="Mobility_Sec_DD_Rate" localSheetId="0">#REF!</definedName>
    <definedName name="Mobility_Sec_DD_Rate">'[1]De Delegation'!$W$23</definedName>
    <definedName name="mppf_pri" localSheetId="8">#REF!</definedName>
    <definedName name="mppf_pri" localSheetId="10">#REF!</definedName>
    <definedName name="mppf_pri" localSheetId="0">#REF!</definedName>
    <definedName name="mppf_pri">'[10]New ISB'!$BB$5</definedName>
    <definedName name="mppf_sec" localSheetId="8">#REF!</definedName>
    <definedName name="mppf_sec" localSheetId="10">#REF!</definedName>
    <definedName name="mppf_sec" localSheetId="0">#REF!</definedName>
    <definedName name="mppf_sec">'[10]New ISB'!$BC$5</definedName>
    <definedName name="Notional_SEN_AWPU_KS3" localSheetId="8">#REF!</definedName>
    <definedName name="Notional_SEN_AWPU_KS3" localSheetId="10">#REF!</definedName>
    <definedName name="Notional_SEN_AWPU_KS3" localSheetId="0">#REF!</definedName>
    <definedName name="Notional_SEN_AWPU_KS3">[1]Proforma!$L$12</definedName>
    <definedName name="Notional_SEN_AWPU_KS4" localSheetId="8">#REF!</definedName>
    <definedName name="Notional_SEN_AWPU_KS4" localSheetId="10">#REF!</definedName>
    <definedName name="Notional_SEN_AWPU_KS4" localSheetId="0">#REF!</definedName>
    <definedName name="Notional_SEN_AWPU_KS4">[1]Proforma!$L$13</definedName>
    <definedName name="Notional_SEN_AWPU_Pri" localSheetId="8">#REF!</definedName>
    <definedName name="Notional_SEN_AWPU_Pri" localSheetId="10">#REF!</definedName>
    <definedName name="Notional_SEN_AWPU_Pri" localSheetId="0">#REF!</definedName>
    <definedName name="Notional_SEN_AWPU_Pri">[1]Proforma!$L$11</definedName>
    <definedName name="Notional_SEN_EAL_Pri" localSheetId="8">#REF!</definedName>
    <definedName name="Notional_SEN_EAL_Pri" localSheetId="10">#REF!</definedName>
    <definedName name="Notional_SEN_EAL_Pri" localSheetId="0">#REF!</definedName>
    <definedName name="Notional_SEN_EAL_Pri">[1]Proforma!$L$25</definedName>
    <definedName name="Notional_SEN_EAL_Sec" localSheetId="8">#REF!</definedName>
    <definedName name="Notional_SEN_EAL_Sec" localSheetId="10">#REF!</definedName>
    <definedName name="Notional_SEN_EAL_Sec" localSheetId="0">#REF!</definedName>
    <definedName name="Notional_SEN_EAL_Sec">[1]Proforma!$M$26</definedName>
    <definedName name="Notional_SEN_Ever6_Pri" localSheetId="8">#REF!</definedName>
    <definedName name="Notional_SEN_Ever6_Pri" localSheetId="10">#REF!</definedName>
    <definedName name="Notional_SEN_Ever6_Pri" localSheetId="0">#REF!</definedName>
    <definedName name="Notional_SEN_Ever6_Pri">[10]Proforma!$L$21</definedName>
    <definedName name="Notional_SEN_Ever6_Sec" localSheetId="8">#REF!</definedName>
    <definedName name="Notional_SEN_Ever6_Sec" localSheetId="10">#REF!</definedName>
    <definedName name="Notional_SEN_Ever6_Sec" localSheetId="0">#REF!</definedName>
    <definedName name="Notional_SEN_Ever6_Sec">[10]Proforma!$M$21</definedName>
    <definedName name="Notional_SEN_ExCir2" localSheetId="8">#REF!</definedName>
    <definedName name="Notional_SEN_ExCir2" localSheetId="10">#REF!</definedName>
    <definedName name="Notional_SEN_ExCir2" localSheetId="0">#REF!</definedName>
    <definedName name="Notional_SEN_ExCir2">[1]Proforma!$L$52</definedName>
    <definedName name="Notional_SEN_ExCir3" localSheetId="8">#REF!</definedName>
    <definedName name="Notional_SEN_ExCir3" localSheetId="10">#REF!</definedName>
    <definedName name="Notional_SEN_ExCir3" localSheetId="0">#REF!</definedName>
    <definedName name="Notional_SEN_ExCir3">[1]Proforma!$L$53</definedName>
    <definedName name="Notional_SEN_ExCir4" localSheetId="8">#REF!</definedName>
    <definedName name="Notional_SEN_ExCir4" localSheetId="10">#REF!</definedName>
    <definedName name="Notional_SEN_ExCir4" localSheetId="0">#REF!</definedName>
    <definedName name="Notional_SEN_ExCir4">[1]Proforma!$L$54</definedName>
    <definedName name="Notional_SEN_ExCir5" localSheetId="8">#REF!</definedName>
    <definedName name="Notional_SEN_ExCir5" localSheetId="10">#REF!</definedName>
    <definedName name="Notional_SEN_ExCir5" localSheetId="0">#REF!</definedName>
    <definedName name="Notional_SEN_ExCir5">[1]Proforma!$L$55</definedName>
    <definedName name="Notional_SEN_ExCir6" localSheetId="8">#REF!</definedName>
    <definedName name="Notional_SEN_ExCir6" localSheetId="10">#REF!</definedName>
    <definedName name="Notional_SEN_ExCir6" localSheetId="0">#REF!</definedName>
    <definedName name="Notional_SEN_ExCir6">[1]Proforma!$L$56</definedName>
    <definedName name="Notional_SEN_ExCir7" localSheetId="8">#REF!</definedName>
    <definedName name="Notional_SEN_ExCir7" localSheetId="10">#REF!</definedName>
    <definedName name="Notional_SEN_ExCir7" localSheetId="0">#REF!</definedName>
    <definedName name="Notional_SEN_ExCir7">[10]Proforma!$L$63</definedName>
    <definedName name="Notional_SEN_FSM_Pri" localSheetId="8">#REF!</definedName>
    <definedName name="Notional_SEN_FSM_Pri" localSheetId="10">#REF!</definedName>
    <definedName name="Notional_SEN_FSM_Pri" localSheetId="0">#REF!</definedName>
    <definedName name="Notional_SEN_FSM_Pri">[1]Proforma!$L$15</definedName>
    <definedName name="Notional_SEN_FSM_Sec" localSheetId="8">#REF!</definedName>
    <definedName name="Notional_SEN_FSM_Sec" localSheetId="10">#REF!</definedName>
    <definedName name="Notional_SEN_FSM_Sec" localSheetId="0">#REF!</definedName>
    <definedName name="Notional_SEN_FSM_Sec">[1]Proforma!$M$16</definedName>
    <definedName name="Notional_SEN_IDACI_B1_Pri" localSheetId="8">#REF!</definedName>
    <definedName name="Notional_SEN_IDACI_B1_Pri" localSheetId="10">#REF!</definedName>
    <definedName name="Notional_SEN_IDACI_B1_Pri" localSheetId="0">#REF!</definedName>
    <definedName name="Notional_SEN_IDACI_B1_Pri">[1]Proforma!$L$17</definedName>
    <definedName name="Notional_SEN_IDACI_B1_Sec" localSheetId="8">#REF!</definedName>
    <definedName name="Notional_SEN_IDACI_B1_Sec" localSheetId="10">#REF!</definedName>
    <definedName name="Notional_SEN_IDACI_B1_Sec" localSheetId="0">#REF!</definedName>
    <definedName name="Notional_SEN_IDACI_B1_Sec">[1]Proforma!$M$17</definedName>
    <definedName name="Notional_SEN_IDACI_B2_Pri" localSheetId="8">#REF!</definedName>
    <definedName name="Notional_SEN_IDACI_B2_Pri" localSheetId="10">#REF!</definedName>
    <definedName name="Notional_SEN_IDACI_B2_Pri" localSheetId="0">#REF!</definedName>
    <definedName name="Notional_SEN_IDACI_B2_Pri">[1]Proforma!$L$18</definedName>
    <definedName name="Notional_SEN_IDACI_B2_Sec" localSheetId="8">#REF!</definedName>
    <definedName name="Notional_SEN_IDACI_B2_Sec" localSheetId="10">#REF!</definedName>
    <definedName name="Notional_SEN_IDACI_B2_Sec" localSheetId="0">#REF!</definedName>
    <definedName name="Notional_SEN_IDACI_B2_Sec">[1]Proforma!$M$18</definedName>
    <definedName name="Notional_SEN_IDACI_B3_Pri" localSheetId="8">#REF!</definedName>
    <definedName name="Notional_SEN_IDACI_B3_Pri" localSheetId="10">#REF!</definedName>
    <definedName name="Notional_SEN_IDACI_B3_Pri" localSheetId="0">#REF!</definedName>
    <definedName name="Notional_SEN_IDACI_B3_Pri">[1]Proforma!$L$19</definedName>
    <definedName name="Notional_SEN_IDACI_B3_Sec" localSheetId="8">#REF!</definedName>
    <definedName name="Notional_SEN_IDACI_B3_Sec" localSheetId="10">#REF!</definedName>
    <definedName name="Notional_SEN_IDACI_B3_Sec" localSheetId="0">#REF!</definedName>
    <definedName name="Notional_SEN_IDACI_B3_Sec">[1]Proforma!$M$19</definedName>
    <definedName name="Notional_SEN_IDACI_B4_Pri" localSheetId="8">#REF!</definedName>
    <definedName name="Notional_SEN_IDACI_B4_Pri" localSheetId="10">#REF!</definedName>
    <definedName name="Notional_SEN_IDACI_B4_Pri" localSheetId="0">#REF!</definedName>
    <definedName name="Notional_SEN_IDACI_B4_Pri">[1]Proforma!$L$20</definedName>
    <definedName name="Notional_SEN_IDACI_B4_Sec" localSheetId="8">#REF!</definedName>
    <definedName name="Notional_SEN_IDACI_B4_Sec" localSheetId="10">#REF!</definedName>
    <definedName name="Notional_SEN_IDACI_B4_Sec" localSheetId="0">#REF!</definedName>
    <definedName name="Notional_SEN_IDACI_B4_Sec">[1]Proforma!$M$20</definedName>
    <definedName name="Notional_SEN_IDACI_B5_Pri" localSheetId="8">#REF!</definedName>
    <definedName name="Notional_SEN_IDACI_B5_Pri" localSheetId="10">#REF!</definedName>
    <definedName name="Notional_SEN_IDACI_B5_Pri" localSheetId="0">#REF!</definedName>
    <definedName name="Notional_SEN_IDACI_B5_Pri">[1]Proforma!$L$21</definedName>
    <definedName name="Notional_SEN_IDACI_B5_Sec" localSheetId="8">#REF!</definedName>
    <definedName name="Notional_SEN_IDACI_B5_Sec" localSheetId="10">#REF!</definedName>
    <definedName name="Notional_SEN_IDACI_B5_Sec" localSheetId="0">#REF!</definedName>
    <definedName name="Notional_SEN_IDACI_B5_Sec">[1]Proforma!$M$21</definedName>
    <definedName name="Notional_SEN_IDACI_B6_Pri" localSheetId="8">#REF!</definedName>
    <definedName name="Notional_SEN_IDACI_B6_Pri" localSheetId="10">#REF!</definedName>
    <definedName name="Notional_SEN_IDACI_B6_Pri" localSheetId="0">#REF!</definedName>
    <definedName name="Notional_SEN_IDACI_B6_Pri">[1]Proforma!$L$22</definedName>
    <definedName name="Notional_SEN_IDACI_B6_Sec" localSheetId="8">#REF!</definedName>
    <definedName name="Notional_SEN_IDACI_B6_Sec" localSheetId="10">#REF!</definedName>
    <definedName name="Notional_SEN_IDACI_B6_Sec" localSheetId="0">#REF!</definedName>
    <definedName name="Notional_SEN_IDACI_B6_Sec">[1]Proforma!$M$22</definedName>
    <definedName name="Notional_SEN_LAC" localSheetId="8">#REF!</definedName>
    <definedName name="Notional_SEN_LAC" localSheetId="10">#REF!</definedName>
    <definedName name="Notional_SEN_LAC" localSheetId="0">#REF!</definedName>
    <definedName name="Notional_SEN_LAC">[1]Proforma!$L$24</definedName>
    <definedName name="Notional_SEN_LCHI_Pri" localSheetId="8">#REF!</definedName>
    <definedName name="Notional_SEN_LCHI_Pri" localSheetId="10">#REF!</definedName>
    <definedName name="Notional_SEN_LCHI_Pri" localSheetId="0">#REF!</definedName>
    <definedName name="Notional_SEN_LCHI_Pri">[1]Proforma!$L$29</definedName>
    <definedName name="Notional_SEN_LCHI_Sec" localSheetId="8">#REF!</definedName>
    <definedName name="Notional_SEN_LCHI_Sec" localSheetId="10">#REF!</definedName>
    <definedName name="Notional_SEN_LCHI_Sec" localSheetId="0">#REF!</definedName>
    <definedName name="Notional_SEN_LCHI_Sec">[1]Proforma!$M$31</definedName>
    <definedName name="Notional_SEN_Lump_sum_Pri" localSheetId="8">#REF!</definedName>
    <definedName name="Notional_SEN_Lump_sum_Pri" localSheetId="10">#REF!</definedName>
    <definedName name="Notional_SEN_Lump_sum_Pri" localSheetId="0">#REF!</definedName>
    <definedName name="Notional_SEN_Lump_sum_Pri">[1]Proforma!$L$37</definedName>
    <definedName name="Notional_SEN_Lump_sum_Sec" localSheetId="8">#REF!</definedName>
    <definedName name="Notional_SEN_Lump_sum_Sec" localSheetId="10">#REF!</definedName>
    <definedName name="Notional_SEN_Lump_sum_Sec" localSheetId="0">#REF!</definedName>
    <definedName name="Notional_SEN_Lump_sum_Sec">[1]Proforma!$M$37</definedName>
    <definedName name="Notional_SEN_MFG" localSheetId="8">#REF!</definedName>
    <definedName name="Notional_SEN_MFG" localSheetId="10">#REF!</definedName>
    <definedName name="Notional_SEN_MFG" localSheetId="0">#REF!</definedName>
    <definedName name="Notional_SEN_MFG">[6]Proforma!$L$76</definedName>
    <definedName name="Notional_SEN_Mobility_Pri" localSheetId="8">#REF!</definedName>
    <definedName name="Notional_SEN_Mobility_Pri" localSheetId="10">#REF!</definedName>
    <definedName name="Notional_SEN_Mobility_Pri" localSheetId="0">#REF!</definedName>
    <definedName name="Notional_SEN_Mobility_Pri">[1]Proforma!$L$27</definedName>
    <definedName name="Notional_SEN_Mobility_Sec" localSheetId="8">#REF!</definedName>
    <definedName name="Notional_SEN_Mobility_Sec" localSheetId="10">#REF!</definedName>
    <definedName name="Notional_SEN_Mobility_Sec" localSheetId="0">#REF!</definedName>
    <definedName name="Notional_SEN_Mobility_Sec">[1]Proforma!$M$27</definedName>
    <definedName name="Notional_SEN_MPPF" localSheetId="8">#REF!</definedName>
    <definedName name="Notional_SEN_MPPF" localSheetId="10">#REF!</definedName>
    <definedName name="Notional_SEN_MPPF" localSheetId="0">#REF!</definedName>
    <definedName name="Notional_SEN_MPPF">[6]Proforma!$L$66</definedName>
    <definedName name="Notional_SEN_PFI" localSheetId="8">#REF!</definedName>
    <definedName name="Notional_SEN_PFI" localSheetId="10">#REF!</definedName>
    <definedName name="Notional_SEN_PFI" localSheetId="0">#REF!</definedName>
    <definedName name="Notional_SEN_PFI">[1]Proforma!$L$47</definedName>
    <definedName name="Notional_SEN_Rates" localSheetId="8">#REF!</definedName>
    <definedName name="Notional_SEN_Rates" localSheetId="10">#REF!</definedName>
    <definedName name="Notional_SEN_Rates" localSheetId="0">#REF!</definedName>
    <definedName name="Notional_SEN_Rates">[1]Proforma!$L$46</definedName>
    <definedName name="Notional_SEN_SixthForm">[1]Proforma!$L$48</definedName>
    <definedName name="Notional_SEN_Sparsity_Pri" localSheetId="8">#REF!</definedName>
    <definedName name="Notional_SEN_Sparsity_Pri" localSheetId="10">#REF!</definedName>
    <definedName name="Notional_SEN_Sparsity_Pri" localSheetId="0">#REF!</definedName>
    <definedName name="Notional_SEN_Sparsity_Pri">[1]Proforma!$L$38</definedName>
    <definedName name="Notional_SEN_Sparsity_Sec" localSheetId="8">#REF!</definedName>
    <definedName name="Notional_SEN_Sparsity_Sec" localSheetId="10">#REF!</definedName>
    <definedName name="Notional_SEN_Sparsity_Sec" localSheetId="0">#REF!</definedName>
    <definedName name="Notional_SEN_Sparsity_Sec">[1]Proforma!$M$38</definedName>
    <definedName name="Notional_SEN_Split_sites" localSheetId="8">#REF!</definedName>
    <definedName name="Notional_SEN_Split_sites" localSheetId="10">#REF!</definedName>
    <definedName name="Notional_SEN_Split_sites" localSheetId="0">#REF!</definedName>
    <definedName name="Notional_SEN_Split_sites">[1]Proforma!$L$45</definedName>
    <definedName name="PFI_Total" localSheetId="8">#REF!</definedName>
    <definedName name="PFI_Total" localSheetId="10">#REF!</definedName>
    <definedName name="PFI_Total" localSheetId="0">#REF!</definedName>
    <definedName name="PFI_Total">'[1]New ISB'!$AH$5</definedName>
    <definedName name="previous_year" localSheetId="8">[7]Cover!$T$9</definedName>
    <definedName name="previous_year">[8]Cover!$T$9</definedName>
    <definedName name="previous_year_full" localSheetId="8">[4]Cover!$T$16</definedName>
    <definedName name="previous_year_full">[5]Cover!$T$16</definedName>
    <definedName name="Pri_dist_taper" localSheetId="8">[4]Proforma!$J$45</definedName>
    <definedName name="Pri_dist_taper">[5]Proforma!$J$45</definedName>
    <definedName name="Pri_distance_threshold" localSheetId="8">#REF!</definedName>
    <definedName name="Pri_distance_threshold" localSheetId="10">#REF!</definedName>
    <definedName name="Pri_distance_threshold" localSheetId="0">#REF!</definedName>
    <definedName name="Pri_distance_threshold">[1]Proforma!$D$40</definedName>
    <definedName name="Pri_PupilNo_threshold" localSheetId="8">#REF!</definedName>
    <definedName name="Pri_PupilNo_threshold" localSheetId="10">#REF!</definedName>
    <definedName name="Pri_PupilNo_threshold" localSheetId="0">#REF!</definedName>
    <definedName name="Pri_PupilNo_threshold">[1]Proforma!$G$40</definedName>
    <definedName name="Primary_Lump_sum" localSheetId="8">#REF!</definedName>
    <definedName name="Primary_Lump_sum" localSheetId="10">#REF!</definedName>
    <definedName name="Primary_Lump_sum" localSheetId="0">#REF!</definedName>
    <definedName name="Primary_Lump_sum">[1]Proforma!$F$37</definedName>
    <definedName name="_xlnm.Print_Area" localSheetId="8">'IR 24-25'!$B$1:$AA$183</definedName>
    <definedName name="_xlnm.Print_Area" localSheetId="10">'MFG-Gains A4'!$A$1:$H$42</definedName>
    <definedName name="_xlnm.Print_Area" localSheetId="3">Primary!$A$1:$K$79</definedName>
    <definedName name="_xlnm.Print_Area" localSheetId="4">Secondary!$A$1:$K$80</definedName>
    <definedName name="Print_Area_MI">'[13]Core Data 0405'!$A$78:$AP$169</definedName>
    <definedName name="Print_Titles_MI">'[13]Core Data 0405'!$A$1:$IV$2</definedName>
    <definedName name="ProformaAdditionalFundingFromHN" localSheetId="8">[4]Proforma!$J$79</definedName>
    <definedName name="ProformaAdditionalFundingFromHN">[5]Proforma!$J$79</definedName>
    <definedName name="ProformaExceptionalCircumstanceTotals" localSheetId="8">[4]Proforma!$J$55:$J$61</definedName>
    <definedName name="ProformaExceptionalCircumstanceTotals">[5]Proforma!$J$55:$J$61</definedName>
    <definedName name="ProformaFallingRollsFund" localSheetId="8">[4]Proforma!$J$81</definedName>
    <definedName name="ProformaFallingRollsFund">[5]Proforma!$J$81</definedName>
    <definedName name="ProformaGrowthFund" localSheetId="8">[4]Proforma!$J$80</definedName>
    <definedName name="ProformaGrowthFund">[5]Proforma!$J$80</definedName>
    <definedName name="ProformaHNThreshold" localSheetId="8">[4]Proforma!$J$78</definedName>
    <definedName name="ProformaHNThreshold">[5]Proforma!$J$78</definedName>
    <definedName name="PY_MFG_Exclusion_Totals" localSheetId="8">'[4]22-23 final baselines'!$Y$5:$AE$5</definedName>
    <definedName name="PY_MFG_Exclusion_Totals">'[5]22-23 final baselines'!$Y$5:$AE$5</definedName>
    <definedName name="Rates_Total" localSheetId="8">#REF!</definedName>
    <definedName name="Rates_Total" localSheetId="10">#REF!</definedName>
    <definedName name="Rates_Total" localSheetId="0">#REF!</definedName>
    <definedName name="Rates_Total">'[1]New ISB'!$AG$5</definedName>
    <definedName name="Reasons_list" localSheetId="8">#REF!</definedName>
    <definedName name="Reasons_list" localSheetId="10">#REF!</definedName>
    <definedName name="Reasons_list" localSheetId="0">#REF!</definedName>
    <definedName name="Reasons_list">'[1]Inputs &amp; Adjustments'!$BR$6:$BR$14</definedName>
    <definedName name="Reception_Uplift_YesNo" localSheetId="8">#REF!</definedName>
    <definedName name="Reception_Uplift_YesNo" localSheetId="10">#REF!</definedName>
    <definedName name="Reception_Uplift_YesNo" localSheetId="0">#REF!</definedName>
    <definedName name="Reception_Uplift_YesNo">[1]Proforma!$E$9</definedName>
    <definedName name="Scaling_Factor" localSheetId="8">#REF!</definedName>
    <definedName name="Scaling_Factor" localSheetId="10">#REF!</definedName>
    <definedName name="Scaling_Factor" localSheetId="0">#REF!</definedName>
    <definedName name="Scaling_Factor">[1]Proforma!$G$62</definedName>
    <definedName name="School_list" localSheetId="8">#REF!</definedName>
    <definedName name="School_list" localSheetId="10">#REF!</definedName>
    <definedName name="School_list" localSheetId="0">#REF!</definedName>
    <definedName name="School_list">'[1]New ISB'!$C$6:$C$250</definedName>
    <definedName name="schools">[14]PLASC2005!#REF!</definedName>
    <definedName name="Sec_dist_taper" localSheetId="8">[4]Proforma!$J$46</definedName>
    <definedName name="Sec_dist_taper">[5]Proforma!$J$46</definedName>
    <definedName name="Sec_distance_threshold" localSheetId="8">#REF!</definedName>
    <definedName name="Sec_distance_threshold" localSheetId="10">#REF!</definedName>
    <definedName name="Sec_distance_threshold" localSheetId="0">#REF!</definedName>
    <definedName name="Sec_distance_threshold">[1]Proforma!$D$41</definedName>
    <definedName name="Sec_PupilNo_threshold" localSheetId="8">#REF!</definedName>
    <definedName name="Sec_PupilNo_threshold" localSheetId="10">#REF!</definedName>
    <definedName name="Sec_PupilNo_threshold" localSheetId="0">#REF!</definedName>
    <definedName name="Sec_PupilNo_threshold">[1]Proforma!$G$41</definedName>
    <definedName name="Secondary_Lump_Sum" localSheetId="8">#REF!</definedName>
    <definedName name="Secondary_Lump_Sum" localSheetId="10">#REF!</definedName>
    <definedName name="Secondary_Lump_Sum" localSheetId="0">#REF!</definedName>
    <definedName name="Secondary_Lump_Sum">[1]Proforma!$G$37</definedName>
    <definedName name="Sixth_Form_Total">'[1]New ISB'!$AI$5</definedName>
    <definedName name="Sparsity_All_lump_sum" localSheetId="8">#REF!</definedName>
    <definedName name="Sparsity_All_lump_sum" localSheetId="10">#REF!</definedName>
    <definedName name="Sparsity_All_lump_sum" localSheetId="0">#REF!</definedName>
    <definedName name="Sparsity_All_lump_sum">[1]Proforma!$I$38</definedName>
    <definedName name="Sparsity_Mid_lump_sum" localSheetId="8">#REF!</definedName>
    <definedName name="Sparsity_Mid_lump_sum" localSheetId="10">#REF!</definedName>
    <definedName name="Sparsity_Mid_lump_sum" localSheetId="0">#REF!</definedName>
    <definedName name="Sparsity_Mid_lump_sum">[1]Proforma!$H$38</definedName>
    <definedName name="Sparsity_Pri_DD_percentage" localSheetId="8">#REF!</definedName>
    <definedName name="Sparsity_Pri_DD_percentage" localSheetId="10">#REF!</definedName>
    <definedName name="Sparsity_Pri_DD_percentage" localSheetId="0">#REF!</definedName>
    <definedName name="Sparsity_Pri_DD_percentage">'[1]De Delegation'!$V$26</definedName>
    <definedName name="Sparsity_Pri_lump_sum" localSheetId="8">#REF!</definedName>
    <definedName name="Sparsity_Pri_lump_sum" localSheetId="10">#REF!</definedName>
    <definedName name="Sparsity_Pri_lump_sum" localSheetId="0">#REF!</definedName>
    <definedName name="Sparsity_Pri_lump_sum">[1]Proforma!$F$38</definedName>
    <definedName name="Sparsity_Sec_DD_percentage" localSheetId="8">#REF!</definedName>
    <definedName name="Sparsity_Sec_DD_percentage" localSheetId="10">#REF!</definedName>
    <definedName name="Sparsity_Sec_DD_percentage" localSheetId="0">#REF!</definedName>
    <definedName name="Sparsity_Sec_DD_percentage">'[1]De Delegation'!$W$26</definedName>
    <definedName name="Sparsity_Sec_lump_sum" localSheetId="8">#REF!</definedName>
    <definedName name="Sparsity_Sec_lump_sum" localSheetId="10">#REF!</definedName>
    <definedName name="Sparsity_Sec_lump_sum" localSheetId="0">#REF!</definedName>
    <definedName name="Sparsity_Sec_lump_sum">[1]Proforma!$G$38</definedName>
    <definedName name="Sparsity_Total" localSheetId="8">#REF!</definedName>
    <definedName name="Sparsity_Total" localSheetId="10">#REF!</definedName>
    <definedName name="Sparsity_Total" localSheetId="0">#REF!</definedName>
    <definedName name="Sparsity_Total">'[1]New ISB'!$AD$5</definedName>
    <definedName name="Split_sites_distance_rate" localSheetId="9">#REF!</definedName>
    <definedName name="Split_sites_distance_rate" localSheetId="8">#REF!</definedName>
    <definedName name="Split_sites_distance_rate" localSheetId="10">#REF!</definedName>
    <definedName name="Split_sites_distance_rate">#REF!</definedName>
    <definedName name="Split_sites_lump_sum">#REF!</definedName>
    <definedName name="Split_Sites_Total" localSheetId="8">#REF!</definedName>
    <definedName name="Split_Sites_Total" localSheetId="10">#REF!</definedName>
    <definedName name="Split_Sites_Total" localSheetId="0">#REF!</definedName>
    <definedName name="Split_Sites_Total">'[1]New ISB'!$AF$5</definedName>
    <definedName name="Tapered_all_lump_sum" localSheetId="8">#REF!</definedName>
    <definedName name="Tapered_all_lump_sum" localSheetId="10">#REF!</definedName>
    <definedName name="Tapered_all_lump_sum" localSheetId="0">#REF!</definedName>
    <definedName name="Tapered_all_lump_sum">[1]Proforma!$K$43</definedName>
    <definedName name="Tapered_mid_lump_sum" localSheetId="8">#REF!</definedName>
    <definedName name="Tapered_mid_lump_sum" localSheetId="10">#REF!</definedName>
    <definedName name="Tapered_mid_lump_sum" localSheetId="0">#REF!</definedName>
    <definedName name="Tapered_mid_lump_sum">[1]Proforma!$K$42</definedName>
    <definedName name="Tapered_primary_lump_sum" localSheetId="8">#REF!</definedName>
    <definedName name="Tapered_primary_lump_sum" localSheetId="10">#REF!</definedName>
    <definedName name="Tapered_primary_lump_sum" localSheetId="0">#REF!</definedName>
    <definedName name="Tapered_primary_lump_sum">[1]Proforma!$K$40</definedName>
    <definedName name="Tapered_secondary_lump_sum" localSheetId="8">#REF!</definedName>
    <definedName name="Tapered_secondary_lump_sum" localSheetId="10">#REF!</definedName>
    <definedName name="Tapered_secondary_lump_sum" localSheetId="0">#REF!</definedName>
    <definedName name="Tapered_secondary_lump_sum">[1]Proforma!$K$41</definedName>
    <definedName name="Total" localSheetId="9">#REF!</definedName>
    <definedName name="Total">#REF!</definedName>
    <definedName name="Total_Notional_SEN" localSheetId="8">#REF!</definedName>
    <definedName name="Total_Notional_SEN" localSheetId="10">#REF!</definedName>
    <definedName name="Total_Notional_SEN" localSheetId="0">#REF!</definedName>
    <definedName name="Total_Notional_SEN">'[1]New ISB'!$AS$5</definedName>
    <definedName name="Total_Primary_funding" localSheetId="8">#REF!</definedName>
    <definedName name="Total_Primary_funding" localSheetId="10">#REF!</definedName>
    <definedName name="Total_Primary_funding" localSheetId="0">#REF!</definedName>
    <definedName name="Total_Primary_funding">'[1]New ISB'!$AU$5</definedName>
    <definedName name="Total_Secondary_Funding" localSheetId="8">#REF!</definedName>
    <definedName name="Total_Secondary_Funding" localSheetId="10">#REF!</definedName>
    <definedName name="Total_Secondary_Funding" localSheetId="0">#REF!</definedName>
    <definedName name="Total_Secondary_Funding">'[1]New ISB'!$AV$5</definedName>
    <definedName name="ValidationList1" localSheetId="8">'[4]Validation sheet'!$D$4:$D$36</definedName>
    <definedName name="ValidationList1">'[5]Validation sheet'!$D$4:$D$36</definedName>
    <definedName name="ValidationList2" localSheetId="8">'[4]Validation sheet'!$C$39:$AA$39</definedName>
    <definedName name="ValidationList2">'[5]Validation sheet'!$C$39:$AA$39</definedName>
    <definedName name="YesNo" localSheetId="8">[4]Cover!$T$21:$T$22</definedName>
    <definedName name="YesNo">[5]Cover!$T$21:$T$22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79" l="1"/>
  <c r="H62" i="79"/>
  <c r="I59" i="79"/>
  <c r="H59" i="79"/>
  <c r="F61" i="79"/>
  <c r="G61" i="79" s="1"/>
  <c r="I10" i="79"/>
  <c r="H10" i="79"/>
  <c r="I61" i="37"/>
  <c r="H61" i="37"/>
  <c r="H58" i="37"/>
  <c r="H9" i="37"/>
  <c r="I9" i="37"/>
  <c r="K22" i="83"/>
  <c r="J22" i="83"/>
  <c r="L22" i="83" s="1"/>
  <c r="H22" i="83"/>
  <c r="B22" i="83"/>
  <c r="K21" i="83"/>
  <c r="J21" i="83"/>
  <c r="L21" i="83" s="1"/>
  <c r="H21" i="83"/>
  <c r="B21" i="83"/>
  <c r="L20" i="83"/>
  <c r="K20" i="83"/>
  <c r="J20" i="83"/>
  <c r="B20" i="83"/>
  <c r="K19" i="83"/>
  <c r="J19" i="83"/>
  <c r="L19" i="83" s="1"/>
  <c r="H19" i="83"/>
  <c r="B19" i="83"/>
  <c r="K18" i="83"/>
  <c r="J18" i="83"/>
  <c r="L18" i="83" s="1"/>
  <c r="H18" i="83"/>
  <c r="B18" i="83"/>
  <c r="K17" i="83"/>
  <c r="J17" i="83"/>
  <c r="L17" i="83" s="1"/>
  <c r="B17" i="83"/>
  <c r="L16" i="83"/>
  <c r="K16" i="83"/>
  <c r="J16" i="83"/>
  <c r="H16" i="83"/>
  <c r="B16" i="83"/>
  <c r="K15" i="83"/>
  <c r="J15" i="83"/>
  <c r="L15" i="83" s="1"/>
  <c r="B15" i="83"/>
  <c r="L14" i="83"/>
  <c r="K14" i="83"/>
  <c r="J14" i="83"/>
  <c r="H14" i="83"/>
  <c r="B14" i="83"/>
  <c r="K13" i="83"/>
  <c r="J13" i="83"/>
  <c r="L13" i="83" s="1"/>
  <c r="H13" i="83"/>
  <c r="B13" i="83"/>
  <c r="L12" i="83"/>
  <c r="K12" i="83"/>
  <c r="J12" i="83"/>
  <c r="B12" i="83"/>
  <c r="K11" i="83"/>
  <c r="J11" i="83"/>
  <c r="L11" i="83" s="1"/>
  <c r="H11" i="83"/>
  <c r="B11" i="83"/>
  <c r="K10" i="83"/>
  <c r="J10" i="83"/>
  <c r="L10" i="83" s="1"/>
  <c r="H10" i="83"/>
  <c r="B10" i="83"/>
  <c r="L9" i="83"/>
  <c r="K9" i="83"/>
  <c r="J9" i="83"/>
  <c r="H9" i="83"/>
  <c r="B9" i="83"/>
  <c r="K8" i="83"/>
  <c r="J8" i="83"/>
  <c r="L8" i="83" s="1"/>
  <c r="H8" i="83"/>
  <c r="B8" i="83"/>
  <c r="L7" i="83"/>
  <c r="K7" i="83"/>
  <c r="J7" i="83"/>
  <c r="H7" i="83"/>
  <c r="B7" i="83"/>
  <c r="L6" i="83"/>
  <c r="K6" i="83"/>
  <c r="J6" i="83"/>
  <c r="H6" i="83"/>
  <c r="B6" i="83"/>
  <c r="K5" i="83"/>
  <c r="J5" i="83"/>
  <c r="L5" i="83" s="1"/>
  <c r="B5" i="83"/>
  <c r="K4" i="83"/>
  <c r="K23" i="83" s="1"/>
  <c r="J4" i="83"/>
  <c r="J23" i="83" s="1"/>
  <c r="H4" i="83"/>
  <c r="H23" i="83" s="1"/>
  <c r="B4" i="83"/>
  <c r="L4" i="83" l="1"/>
  <c r="L23" i="83" s="1"/>
  <c r="F60" i="37" l="1"/>
  <c r="E27" i="82"/>
  <c r="E31" i="82" s="1"/>
  <c r="D22" i="82"/>
  <c r="D21" i="82"/>
  <c r="D20" i="82"/>
  <c r="E19" i="82"/>
  <c r="D14" i="82"/>
  <c r="D13" i="82"/>
  <c r="D12" i="82"/>
  <c r="E11" i="82"/>
  <c r="D7" i="82"/>
  <c r="E32" i="82" s="1"/>
  <c r="D6" i="82"/>
  <c r="D8" i="82" l="1"/>
  <c r="G19" i="82"/>
  <c r="E22" i="82"/>
  <c r="E14" i="82"/>
  <c r="E15" i="82" s="1"/>
  <c r="G15" i="82" s="1"/>
  <c r="G27" i="82" s="1"/>
  <c r="H7" i="82"/>
  <c r="H6" i="82"/>
  <c r="G11" i="82"/>
  <c r="E23" i="82"/>
  <c r="E30" i="82" l="1"/>
  <c r="G23" i="82"/>
  <c r="E33" i="82"/>
  <c r="E34" i="82" s="1"/>
  <c r="G30" i="82"/>
  <c r="G26" i="82" l="1"/>
  <c r="G28" i="82" s="1"/>
  <c r="H23" i="82"/>
  <c r="E26" i="82" s="1"/>
  <c r="E28" i="82" s="1"/>
  <c r="E37" i="82"/>
  <c r="E40" i="82" l="1"/>
  <c r="F40" i="82" s="1"/>
  <c r="G37" i="82"/>
  <c r="G40" i="82" s="1"/>
  <c r="H40" i="82" s="1"/>
  <c r="M178" i="81" l="1"/>
  <c r="O178" i="81"/>
  <c r="P178" i="81"/>
  <c r="Q178" i="81"/>
  <c r="R178" i="81"/>
  <c r="S178" i="81"/>
  <c r="T178" i="81"/>
  <c r="U178" i="81"/>
  <c r="V178" i="81"/>
  <c r="X178" i="81"/>
  <c r="Y178" i="81"/>
  <c r="Z178" i="81"/>
  <c r="AA178" i="81"/>
  <c r="L178" i="81"/>
  <c r="K178" i="81"/>
  <c r="G37" i="79"/>
  <c r="G35" i="79"/>
  <c r="G33" i="79"/>
  <c r="G27" i="79"/>
  <c r="G28" i="79"/>
  <c r="G29" i="79"/>
  <c r="G30" i="79"/>
  <c r="G31" i="79"/>
  <c r="G26" i="79"/>
  <c r="G24" i="79"/>
  <c r="G23" i="79"/>
  <c r="E37" i="79"/>
  <c r="E35" i="79"/>
  <c r="E33" i="79"/>
  <c r="E27" i="79"/>
  <c r="E28" i="79"/>
  <c r="E29" i="79"/>
  <c r="E30" i="79"/>
  <c r="E31" i="79"/>
  <c r="E26" i="79"/>
  <c r="E24" i="79"/>
  <c r="E23" i="79"/>
  <c r="G18" i="79" l="1"/>
  <c r="G17" i="79"/>
  <c r="E18" i="79"/>
  <c r="E17" i="79"/>
  <c r="B83" i="79"/>
  <c r="B3" i="79" s="1"/>
  <c r="E83" i="79"/>
  <c r="F83" i="79"/>
  <c r="G83" i="79"/>
  <c r="G48" i="79"/>
  <c r="H4" i="79"/>
  <c r="X166" i="77"/>
  <c r="AA4" i="77"/>
  <c r="AA5" i="77"/>
  <c r="AA6" i="77"/>
  <c r="AA7" i="77"/>
  <c r="AA8" i="77"/>
  <c r="AA9" i="77"/>
  <c r="AA10" i="77"/>
  <c r="AA11" i="77"/>
  <c r="AA12" i="77"/>
  <c r="AA13" i="77"/>
  <c r="AA14" i="77"/>
  <c r="AA15" i="77"/>
  <c r="AA16" i="77"/>
  <c r="AA17" i="77"/>
  <c r="AA18" i="77"/>
  <c r="AA19" i="77"/>
  <c r="AA20" i="77"/>
  <c r="AA21" i="77"/>
  <c r="AA22" i="77"/>
  <c r="AA23" i="77"/>
  <c r="AA24" i="77"/>
  <c r="AA25" i="77"/>
  <c r="AA26" i="77"/>
  <c r="AA27" i="77"/>
  <c r="AA28" i="77"/>
  <c r="AA29" i="77"/>
  <c r="AA30" i="77"/>
  <c r="AA31" i="77"/>
  <c r="AA32" i="77"/>
  <c r="AA33" i="77"/>
  <c r="AA34" i="77"/>
  <c r="AA35" i="77"/>
  <c r="AA36" i="77"/>
  <c r="AA37" i="77"/>
  <c r="AA38" i="77"/>
  <c r="AA39" i="77"/>
  <c r="AA40" i="77"/>
  <c r="AA41" i="77"/>
  <c r="AA42" i="77"/>
  <c r="AA43" i="77"/>
  <c r="AA44" i="77"/>
  <c r="AA45" i="77"/>
  <c r="AA46" i="77"/>
  <c r="AA47" i="77"/>
  <c r="AA48" i="77"/>
  <c r="AA49" i="77"/>
  <c r="AA50" i="77"/>
  <c r="AA51" i="77"/>
  <c r="AA52" i="77"/>
  <c r="AA53" i="77"/>
  <c r="AA54" i="77"/>
  <c r="AA55" i="77"/>
  <c r="AA56" i="77"/>
  <c r="AA57" i="77"/>
  <c r="AA58" i="77"/>
  <c r="AA59" i="77"/>
  <c r="AA60" i="77"/>
  <c r="AA61" i="77"/>
  <c r="AA62" i="77"/>
  <c r="AA63" i="77"/>
  <c r="AA64" i="77"/>
  <c r="AA65" i="77"/>
  <c r="AA66" i="77"/>
  <c r="AA67" i="77"/>
  <c r="AA68" i="77"/>
  <c r="AA69" i="77"/>
  <c r="AA70" i="77"/>
  <c r="AA71" i="77"/>
  <c r="AA72" i="77"/>
  <c r="AA73" i="77"/>
  <c r="AA74" i="77"/>
  <c r="AA75" i="77"/>
  <c r="AA76" i="77"/>
  <c r="AA77" i="77"/>
  <c r="AA78" i="77"/>
  <c r="AA79" i="77"/>
  <c r="AA80" i="77"/>
  <c r="AA81" i="77"/>
  <c r="AA82" i="77"/>
  <c r="AA83" i="77"/>
  <c r="AA84" i="77"/>
  <c r="AA85" i="77"/>
  <c r="AA86" i="77"/>
  <c r="AA87" i="77"/>
  <c r="AA88" i="77"/>
  <c r="AA89" i="77"/>
  <c r="AA90" i="77"/>
  <c r="AA91" i="77"/>
  <c r="AA92" i="77"/>
  <c r="AA93" i="77"/>
  <c r="AA94" i="77"/>
  <c r="AA95" i="77"/>
  <c r="AA96" i="77"/>
  <c r="AA97" i="77"/>
  <c r="AA98" i="77"/>
  <c r="AA99" i="77"/>
  <c r="AA100" i="77"/>
  <c r="AA101" i="77"/>
  <c r="AA102" i="77"/>
  <c r="AA103" i="77"/>
  <c r="AA104" i="77"/>
  <c r="AA105" i="77"/>
  <c r="AA106" i="77"/>
  <c r="AA107" i="77"/>
  <c r="AA108" i="77"/>
  <c r="AA109" i="77"/>
  <c r="AA110" i="77"/>
  <c r="AA111" i="77"/>
  <c r="AA112" i="77"/>
  <c r="AA113" i="77"/>
  <c r="AA114" i="77"/>
  <c r="AA115" i="77"/>
  <c r="AA116" i="77"/>
  <c r="AA117" i="77"/>
  <c r="AA118" i="77"/>
  <c r="AA119" i="77"/>
  <c r="AA120" i="77"/>
  <c r="AA121" i="77"/>
  <c r="AA122" i="77"/>
  <c r="AA123" i="77"/>
  <c r="AA124" i="77"/>
  <c r="AA125" i="77"/>
  <c r="AA126" i="77"/>
  <c r="AA127" i="77"/>
  <c r="AA128" i="77"/>
  <c r="AA129" i="77"/>
  <c r="AA130" i="77"/>
  <c r="AA131" i="77"/>
  <c r="AA132" i="77"/>
  <c r="AA133" i="77"/>
  <c r="AA134" i="77"/>
  <c r="AA135" i="77"/>
  <c r="AA136" i="77"/>
  <c r="AA137" i="77"/>
  <c r="AA138" i="77"/>
  <c r="AA139" i="77"/>
  <c r="AA140" i="77"/>
  <c r="AA141" i="77"/>
  <c r="AA142" i="77"/>
  <c r="AA143" i="77"/>
  <c r="AA144" i="77"/>
  <c r="AA145" i="77"/>
  <c r="AA146" i="77"/>
  <c r="AA147" i="77"/>
  <c r="AA148" i="77"/>
  <c r="AA149" i="77"/>
  <c r="AA150" i="77"/>
  <c r="AA151" i="77"/>
  <c r="AA152" i="77"/>
  <c r="AA153" i="77"/>
  <c r="AA154" i="77"/>
  <c r="AA155" i="77"/>
  <c r="AA156" i="77"/>
  <c r="AA157" i="77"/>
  <c r="AA158" i="77"/>
  <c r="AA159" i="77"/>
  <c r="AA160" i="77"/>
  <c r="AA161" i="77"/>
  <c r="AA162" i="77"/>
  <c r="AA163" i="77"/>
  <c r="AA164" i="77"/>
  <c r="AA165" i="77"/>
  <c r="AA3" i="77"/>
  <c r="AA166" i="77" l="1"/>
  <c r="L15" i="79"/>
  <c r="D83" i="79"/>
  <c r="H5" i="79" s="1"/>
  <c r="I5" i="79" s="1"/>
  <c r="I9" i="79" l="1"/>
  <c r="F18" i="79" s="1"/>
  <c r="P18" i="79" s="1"/>
  <c r="I8" i="79"/>
  <c r="F17" i="79" s="1"/>
  <c r="H9" i="79"/>
  <c r="D18" i="79" s="1"/>
  <c r="H8" i="79"/>
  <c r="H66" i="79"/>
  <c r="I48" i="79"/>
  <c r="I17" i="79"/>
  <c r="H61" i="79"/>
  <c r="H53" i="79"/>
  <c r="I33" i="79"/>
  <c r="J3" i="79"/>
  <c r="I39" i="79"/>
  <c r="I23" i="79"/>
  <c r="I35" i="79"/>
  <c r="F27" i="79"/>
  <c r="P27" i="79" s="1"/>
  <c r="Q27" i="79" s="1"/>
  <c r="I4" i="79"/>
  <c r="F33" i="79"/>
  <c r="P33" i="79" s="1"/>
  <c r="I24" i="79"/>
  <c r="F29" i="79"/>
  <c r="P29" i="79" s="1"/>
  <c r="Q29" i="79" s="1"/>
  <c r="I47" i="79"/>
  <c r="I43" i="79"/>
  <c r="I41" i="79"/>
  <c r="P41" i="79" s="1"/>
  <c r="I37" i="79"/>
  <c r="F30" i="79"/>
  <c r="P30" i="79" s="1"/>
  <c r="Q30" i="79" s="1"/>
  <c r="F28" i="79"/>
  <c r="P28" i="79" s="1"/>
  <c r="Q28" i="79" s="1"/>
  <c r="F23" i="79"/>
  <c r="P23" i="79" s="1"/>
  <c r="I54" i="79"/>
  <c r="F35" i="79"/>
  <c r="P35" i="79" s="1"/>
  <c r="I26" i="79"/>
  <c r="I19" i="79"/>
  <c r="F24" i="79"/>
  <c r="P24" i="79" s="1"/>
  <c r="F26" i="79"/>
  <c r="P26" i="79" s="1"/>
  <c r="I79" i="79"/>
  <c r="I42" i="79"/>
  <c r="F37" i="79"/>
  <c r="P37" i="79" s="1"/>
  <c r="J5" i="79"/>
  <c r="I66" i="79"/>
  <c r="F31" i="79"/>
  <c r="P31" i="79" s="1"/>
  <c r="Q31" i="79" s="1"/>
  <c r="H54" i="79"/>
  <c r="I45" i="79"/>
  <c r="P45" i="79" s="1"/>
  <c r="H11" i="79" l="1"/>
  <c r="D17" i="79"/>
  <c r="J9" i="79"/>
  <c r="K9" i="79" s="1"/>
  <c r="I11" i="79"/>
  <c r="P39" i="79"/>
  <c r="Q39" i="79" s="1"/>
  <c r="Q41" i="79"/>
  <c r="P43" i="79"/>
  <c r="Q43" i="79" s="1"/>
  <c r="Q37" i="79"/>
  <c r="Q23" i="79"/>
  <c r="Q45" i="79"/>
  <c r="Q26" i="79"/>
  <c r="I61" i="79"/>
  <c r="J10" i="79"/>
  <c r="K10" i="79" s="1"/>
  <c r="Q33" i="79"/>
  <c r="Q24" i="79"/>
  <c r="J53" i="79"/>
  <c r="K53" i="79" s="1"/>
  <c r="J54" i="79"/>
  <c r="K54" i="79" s="1"/>
  <c r="I67" i="79"/>
  <c r="J66" i="79"/>
  <c r="J67" i="79" s="1"/>
  <c r="I20" i="79"/>
  <c r="I71" i="79"/>
  <c r="Q35" i="79"/>
  <c r="H79" i="79"/>
  <c r="H45" i="79"/>
  <c r="H42" i="79"/>
  <c r="J42" i="79" s="1"/>
  <c r="H39" i="79"/>
  <c r="J39" i="79" s="1"/>
  <c r="D26" i="79"/>
  <c r="H48" i="79"/>
  <c r="K48" i="79" s="1"/>
  <c r="D31" i="79"/>
  <c r="D29" i="79"/>
  <c r="D27" i="79"/>
  <c r="H17" i="79"/>
  <c r="H33" i="79"/>
  <c r="J33" i="79" s="1"/>
  <c r="D24" i="79"/>
  <c r="H23" i="79"/>
  <c r="J23" i="79" s="1"/>
  <c r="H35" i="79"/>
  <c r="J35" i="79" s="1"/>
  <c r="H24" i="79"/>
  <c r="J24" i="79" s="1"/>
  <c r="H47" i="79"/>
  <c r="K47" i="79" s="1"/>
  <c r="H43" i="79"/>
  <c r="K43" i="79" s="1"/>
  <c r="H41" i="79"/>
  <c r="H37" i="79"/>
  <c r="K37" i="79" s="1"/>
  <c r="D33" i="79"/>
  <c r="D30" i="79"/>
  <c r="D28" i="79"/>
  <c r="H26" i="79"/>
  <c r="J26" i="79" s="1"/>
  <c r="D23" i="79"/>
  <c r="H19" i="79"/>
  <c r="K19" i="79" s="1"/>
  <c r="K5" i="79"/>
  <c r="D35" i="79"/>
  <c r="D37" i="79"/>
  <c r="P42" i="79"/>
  <c r="Q42" i="79" s="1"/>
  <c r="H67" i="79"/>
  <c r="K66" i="79" l="1"/>
  <c r="J48" i="79"/>
  <c r="K33" i="79"/>
  <c r="J47" i="79"/>
  <c r="K67" i="79"/>
  <c r="J19" i="79"/>
  <c r="H71" i="79"/>
  <c r="J71" i="79" s="1"/>
  <c r="K71" i="79" s="1"/>
  <c r="H20" i="79"/>
  <c r="J61" i="79"/>
  <c r="K61" i="79" s="1"/>
  <c r="J43" i="79"/>
  <c r="J17" i="79"/>
  <c r="K17" i="79" s="1"/>
  <c r="J79" i="79"/>
  <c r="K79" i="79" s="1"/>
  <c r="J41" i="79"/>
  <c r="K41" i="79" s="1"/>
  <c r="I21" i="79"/>
  <c r="J45" i="79"/>
  <c r="K45" i="79" s="1"/>
  <c r="K26" i="79"/>
  <c r="J8" i="79"/>
  <c r="K8" i="79" s="1"/>
  <c r="K24" i="79"/>
  <c r="K39" i="79"/>
  <c r="R31" i="79"/>
  <c r="K35" i="79"/>
  <c r="K42" i="79"/>
  <c r="K23" i="79"/>
  <c r="P17" i="79"/>
  <c r="Q18" i="79" s="1"/>
  <c r="J11" i="79"/>
  <c r="K11" i="79" s="1"/>
  <c r="J37" i="79"/>
  <c r="H21" i="79" l="1"/>
  <c r="J20" i="79"/>
  <c r="I50" i="79"/>
  <c r="I51" i="79" s="1"/>
  <c r="I56" i="79" l="1"/>
  <c r="I60" i="79"/>
  <c r="H50" i="79"/>
  <c r="K20" i="79"/>
  <c r="J21" i="79"/>
  <c r="J50" i="79" s="1"/>
  <c r="H51" i="79" l="1"/>
  <c r="K50" i="79"/>
  <c r="K21" i="79"/>
  <c r="I78" i="79"/>
  <c r="I74" i="79"/>
  <c r="I76" i="79"/>
  <c r="I57" i="79"/>
  <c r="I80" i="79" l="1"/>
  <c r="H56" i="79"/>
  <c r="J51" i="79"/>
  <c r="K51" i="79" l="1"/>
  <c r="J56" i="79"/>
  <c r="K56" i="79" s="1"/>
  <c r="H78" i="79"/>
  <c r="H74" i="79"/>
  <c r="J74" i="79" s="1"/>
  <c r="K74" i="79" s="1"/>
  <c r="G63" i="79"/>
  <c r="H60" i="79" s="1"/>
  <c r="H76" i="79"/>
  <c r="J76" i="79" s="1"/>
  <c r="K76" i="79" s="1"/>
  <c r="H57" i="79"/>
  <c r="J57" i="79" s="1"/>
  <c r="H63" i="79" l="1"/>
  <c r="J60" i="79"/>
  <c r="K60" i="79" s="1"/>
  <c r="H80" i="79"/>
  <c r="J78" i="79"/>
  <c r="J80" i="79" s="1"/>
  <c r="K80" i="79" l="1"/>
  <c r="K78" i="79"/>
  <c r="H64" i="79"/>
  <c r="H69" i="79" l="1"/>
  <c r="H75" i="79" l="1"/>
  <c r="H73" i="79"/>
  <c r="K64" i="79"/>
  <c r="G47" i="37" l="1"/>
  <c r="G36" i="37"/>
  <c r="E36" i="37"/>
  <c r="G34" i="37"/>
  <c r="E34" i="37"/>
  <c r="G32" i="37"/>
  <c r="E32" i="37"/>
  <c r="G26" i="37"/>
  <c r="G27" i="37"/>
  <c r="G28" i="37"/>
  <c r="G29" i="37"/>
  <c r="G30" i="37"/>
  <c r="G25" i="37"/>
  <c r="E26" i="37"/>
  <c r="E27" i="37"/>
  <c r="E28" i="37"/>
  <c r="E29" i="37"/>
  <c r="E30" i="37"/>
  <c r="E25" i="37"/>
  <c r="G23" i="37"/>
  <c r="G22" i="37"/>
  <c r="E23" i="37"/>
  <c r="E22" i="37"/>
  <c r="G16" i="37"/>
  <c r="E16" i="37"/>
  <c r="I63" i="79" l="1"/>
  <c r="I64" i="79" s="1"/>
  <c r="J62" i="79"/>
  <c r="K62" i="79" s="1"/>
  <c r="I69" i="79" l="1"/>
  <c r="J64" i="79"/>
  <c r="J69" i="79" s="1"/>
  <c r="K69" i="79" s="1"/>
  <c r="I75" i="79" l="1"/>
  <c r="J75" i="79" s="1"/>
  <c r="K75" i="79" s="1"/>
  <c r="I73" i="79"/>
  <c r="J73" i="79" s="1"/>
  <c r="K73" i="79" s="1"/>
  <c r="B135" i="37" l="1"/>
  <c r="E135" i="37"/>
  <c r="F135" i="37"/>
  <c r="G135" i="37"/>
  <c r="B136" i="37"/>
  <c r="E136" i="37"/>
  <c r="F136" i="37"/>
  <c r="G136" i="37"/>
  <c r="B131" i="37"/>
  <c r="E131" i="37"/>
  <c r="F131" i="37"/>
  <c r="G131" i="37"/>
  <c r="B132" i="37"/>
  <c r="E132" i="37"/>
  <c r="F132" i="37"/>
  <c r="G132" i="37"/>
  <c r="B133" i="37"/>
  <c r="E133" i="37"/>
  <c r="F133" i="37"/>
  <c r="G133" i="37"/>
  <c r="B134" i="37"/>
  <c r="E134" i="37"/>
  <c r="F134" i="37"/>
  <c r="G134" i="37"/>
  <c r="B124" i="37"/>
  <c r="E124" i="37"/>
  <c r="F124" i="37"/>
  <c r="G124" i="37"/>
  <c r="B125" i="37"/>
  <c r="E125" i="37"/>
  <c r="F125" i="37"/>
  <c r="G125" i="37"/>
  <c r="B126" i="37"/>
  <c r="E126" i="37"/>
  <c r="F126" i="37"/>
  <c r="G126" i="37"/>
  <c r="B127" i="37"/>
  <c r="E127" i="37"/>
  <c r="F127" i="37"/>
  <c r="G127" i="37"/>
  <c r="B128" i="37"/>
  <c r="E128" i="37"/>
  <c r="F128" i="37"/>
  <c r="G128" i="37"/>
  <c r="B129" i="37"/>
  <c r="E129" i="37"/>
  <c r="F129" i="37"/>
  <c r="G129" i="37"/>
  <c r="B130" i="37"/>
  <c r="E130" i="37"/>
  <c r="F130" i="37"/>
  <c r="G130" i="37"/>
  <c r="B121" i="37"/>
  <c r="E121" i="37"/>
  <c r="F121" i="37"/>
  <c r="G121" i="37"/>
  <c r="B122" i="37"/>
  <c r="E122" i="37"/>
  <c r="F122" i="37"/>
  <c r="G122" i="37"/>
  <c r="B123" i="37"/>
  <c r="E123" i="37"/>
  <c r="F123" i="37"/>
  <c r="G123" i="37"/>
  <c r="B83" i="37"/>
  <c r="E83" i="37"/>
  <c r="F83" i="37"/>
  <c r="G83" i="37"/>
  <c r="B84" i="37"/>
  <c r="E84" i="37"/>
  <c r="F84" i="37"/>
  <c r="G84" i="37"/>
  <c r="B85" i="37"/>
  <c r="E85" i="37"/>
  <c r="F85" i="37"/>
  <c r="G85" i="37"/>
  <c r="B86" i="37"/>
  <c r="E86" i="37"/>
  <c r="F86" i="37"/>
  <c r="G86" i="37"/>
  <c r="B87" i="37"/>
  <c r="E87" i="37"/>
  <c r="F87" i="37"/>
  <c r="G87" i="37"/>
  <c r="B88" i="37"/>
  <c r="E88" i="37"/>
  <c r="F88" i="37"/>
  <c r="G88" i="37"/>
  <c r="B89" i="37"/>
  <c r="E89" i="37"/>
  <c r="F89" i="37"/>
  <c r="G89" i="37"/>
  <c r="D89" i="37" s="1"/>
  <c r="B90" i="37"/>
  <c r="E90" i="37"/>
  <c r="F90" i="37"/>
  <c r="G90" i="37"/>
  <c r="B91" i="37"/>
  <c r="E91" i="37"/>
  <c r="F91" i="37"/>
  <c r="G91" i="37"/>
  <c r="B92" i="37"/>
  <c r="E92" i="37"/>
  <c r="F92" i="37"/>
  <c r="G92" i="37"/>
  <c r="B93" i="37"/>
  <c r="E93" i="37"/>
  <c r="F93" i="37"/>
  <c r="G93" i="37"/>
  <c r="B94" i="37"/>
  <c r="E94" i="37"/>
  <c r="F94" i="37"/>
  <c r="G94" i="37"/>
  <c r="B95" i="37"/>
  <c r="E95" i="37"/>
  <c r="F95" i="37"/>
  <c r="G95" i="37"/>
  <c r="B96" i="37"/>
  <c r="E96" i="37"/>
  <c r="F96" i="37"/>
  <c r="G96" i="37"/>
  <c r="B97" i="37"/>
  <c r="E97" i="37"/>
  <c r="F97" i="37"/>
  <c r="G97" i="37"/>
  <c r="B98" i="37"/>
  <c r="E98" i="37"/>
  <c r="F98" i="37"/>
  <c r="G98" i="37"/>
  <c r="B99" i="37"/>
  <c r="E99" i="37"/>
  <c r="F99" i="37"/>
  <c r="G99" i="37"/>
  <c r="B100" i="37"/>
  <c r="E100" i="37"/>
  <c r="F100" i="37"/>
  <c r="G100" i="37"/>
  <c r="B101" i="37"/>
  <c r="E101" i="37"/>
  <c r="F101" i="37"/>
  <c r="G101" i="37"/>
  <c r="D101" i="37" s="1"/>
  <c r="B102" i="37"/>
  <c r="E102" i="37"/>
  <c r="F102" i="37"/>
  <c r="G102" i="37"/>
  <c r="B103" i="37"/>
  <c r="E103" i="37"/>
  <c r="F103" i="37"/>
  <c r="G103" i="37"/>
  <c r="B104" i="37"/>
  <c r="E104" i="37"/>
  <c r="F104" i="37"/>
  <c r="G104" i="37"/>
  <c r="B105" i="37"/>
  <c r="E105" i="37"/>
  <c r="F105" i="37"/>
  <c r="G105" i="37"/>
  <c r="B106" i="37"/>
  <c r="E106" i="37"/>
  <c r="F106" i="37"/>
  <c r="G106" i="37"/>
  <c r="B107" i="37"/>
  <c r="E107" i="37"/>
  <c r="F107" i="37"/>
  <c r="G107" i="37"/>
  <c r="D107" i="37" s="1"/>
  <c r="B108" i="37"/>
  <c r="E108" i="37"/>
  <c r="F108" i="37"/>
  <c r="G108" i="37"/>
  <c r="B109" i="37"/>
  <c r="E109" i="37"/>
  <c r="F109" i="37"/>
  <c r="G109" i="37"/>
  <c r="D109" i="37" s="1"/>
  <c r="B110" i="37"/>
  <c r="E110" i="37"/>
  <c r="F110" i="37"/>
  <c r="G110" i="37"/>
  <c r="D110" i="37" s="1"/>
  <c r="B111" i="37"/>
  <c r="E111" i="37"/>
  <c r="F111" i="37"/>
  <c r="G111" i="37"/>
  <c r="B112" i="37"/>
  <c r="E112" i="37"/>
  <c r="F112" i="37"/>
  <c r="G112" i="37"/>
  <c r="B113" i="37"/>
  <c r="E113" i="37"/>
  <c r="F113" i="37"/>
  <c r="G113" i="37"/>
  <c r="D113" i="37" s="1"/>
  <c r="B114" i="37"/>
  <c r="E114" i="37"/>
  <c r="F114" i="37"/>
  <c r="G114" i="37"/>
  <c r="B115" i="37"/>
  <c r="E115" i="37"/>
  <c r="F115" i="37"/>
  <c r="G115" i="37"/>
  <c r="B116" i="37"/>
  <c r="E116" i="37"/>
  <c r="F116" i="37"/>
  <c r="G116" i="37"/>
  <c r="B117" i="37"/>
  <c r="E117" i="37"/>
  <c r="F117" i="37"/>
  <c r="G117" i="37"/>
  <c r="D117" i="37" s="1"/>
  <c r="B118" i="37"/>
  <c r="E118" i="37"/>
  <c r="F118" i="37"/>
  <c r="G118" i="37"/>
  <c r="B119" i="37"/>
  <c r="E119" i="37"/>
  <c r="F119" i="37"/>
  <c r="G119" i="37"/>
  <c r="D119" i="37" s="1"/>
  <c r="B120" i="37"/>
  <c r="E120" i="37"/>
  <c r="F120" i="37"/>
  <c r="G120" i="37"/>
  <c r="G82" i="37"/>
  <c r="F82" i="37"/>
  <c r="E82" i="37"/>
  <c r="B82" i="37"/>
  <c r="D178" i="75"/>
  <c r="H177" i="75"/>
  <c r="H176" i="75"/>
  <c r="H175" i="75"/>
  <c r="H169" i="75"/>
  <c r="H168" i="75"/>
  <c r="H167" i="75"/>
  <c r="H166" i="75"/>
  <c r="H165" i="75"/>
  <c r="H164" i="75"/>
  <c r="H163" i="75"/>
  <c r="H162" i="75"/>
  <c r="H161" i="75"/>
  <c r="H160" i="75"/>
  <c r="H159" i="75"/>
  <c r="H158" i="75"/>
  <c r="H157" i="75"/>
  <c r="H156" i="75"/>
  <c r="H155" i="75"/>
  <c r="H154" i="75"/>
  <c r="H153" i="75"/>
  <c r="H152" i="75"/>
  <c r="H151" i="75"/>
  <c r="H150" i="75"/>
  <c r="H149" i="75"/>
  <c r="H148" i="75"/>
  <c r="H147" i="75"/>
  <c r="H146" i="75"/>
  <c r="H145" i="75"/>
  <c r="H144" i="75"/>
  <c r="H143" i="75"/>
  <c r="H137" i="75"/>
  <c r="H136" i="75"/>
  <c r="H135" i="75"/>
  <c r="H134" i="75"/>
  <c r="H133" i="75"/>
  <c r="H132" i="75"/>
  <c r="H131" i="75"/>
  <c r="H130" i="75"/>
  <c r="H129" i="75"/>
  <c r="H128" i="75"/>
  <c r="H127" i="75"/>
  <c r="H126" i="75"/>
  <c r="H125" i="75"/>
  <c r="H124" i="75"/>
  <c r="H123" i="75"/>
  <c r="H122" i="75"/>
  <c r="H121" i="75"/>
  <c r="H120" i="75"/>
  <c r="H119" i="75"/>
  <c r="H118" i="75"/>
  <c r="H117" i="75"/>
  <c r="H116" i="75"/>
  <c r="H115" i="75"/>
  <c r="H114" i="75"/>
  <c r="H113" i="75"/>
  <c r="H112" i="75"/>
  <c r="H111" i="75"/>
  <c r="H110" i="75"/>
  <c r="H109" i="75"/>
  <c r="H108" i="75"/>
  <c r="H107" i="75"/>
  <c r="H106" i="75"/>
  <c r="H105" i="75"/>
  <c r="H104" i="75"/>
  <c r="H103" i="75"/>
  <c r="H102" i="75"/>
  <c r="H101" i="75"/>
  <c r="H100" i="75"/>
  <c r="H99" i="75"/>
  <c r="H98" i="75"/>
  <c r="H97" i="75"/>
  <c r="H96" i="75"/>
  <c r="H95" i="75"/>
  <c r="H94" i="75"/>
  <c r="H93" i="75"/>
  <c r="H92" i="75"/>
  <c r="H91" i="75"/>
  <c r="H90" i="75"/>
  <c r="H89" i="75"/>
  <c r="H88" i="75"/>
  <c r="H87" i="75"/>
  <c r="H86" i="75"/>
  <c r="H85" i="75"/>
  <c r="H84" i="75"/>
  <c r="H83" i="75"/>
  <c r="H82" i="75"/>
  <c r="H81" i="75"/>
  <c r="H80" i="75"/>
  <c r="H79" i="75"/>
  <c r="H78" i="75"/>
  <c r="H77" i="75"/>
  <c r="H76" i="75"/>
  <c r="H75" i="75"/>
  <c r="H74" i="75"/>
  <c r="H73" i="75"/>
  <c r="H72" i="75"/>
  <c r="H71" i="75"/>
  <c r="H70" i="75"/>
  <c r="H69" i="75"/>
  <c r="H68" i="75"/>
  <c r="H67" i="75"/>
  <c r="H66" i="75"/>
  <c r="H65" i="75"/>
  <c r="H64" i="75"/>
  <c r="H63" i="75"/>
  <c r="H62" i="75"/>
  <c r="H61" i="75"/>
  <c r="H60" i="75"/>
  <c r="H59" i="75"/>
  <c r="H58" i="75"/>
  <c r="H57" i="75"/>
  <c r="H56" i="75"/>
  <c r="H55" i="75"/>
  <c r="H54" i="75"/>
  <c r="H53" i="75"/>
  <c r="H52" i="75"/>
  <c r="H51" i="75"/>
  <c r="H50" i="75"/>
  <c r="H49" i="75"/>
  <c r="H48" i="75"/>
  <c r="H47" i="75"/>
  <c r="H46" i="75"/>
  <c r="H45" i="75"/>
  <c r="H44" i="75"/>
  <c r="H43" i="75"/>
  <c r="H42" i="75"/>
  <c r="H41" i="75"/>
  <c r="H40" i="75"/>
  <c r="H39" i="75"/>
  <c r="H38" i="75"/>
  <c r="H37" i="75"/>
  <c r="H36" i="75"/>
  <c r="H35" i="75"/>
  <c r="H34" i="75"/>
  <c r="H33" i="75"/>
  <c r="H32" i="75"/>
  <c r="H31" i="75"/>
  <c r="H30" i="75"/>
  <c r="H29" i="75"/>
  <c r="H28" i="75"/>
  <c r="H27" i="75"/>
  <c r="H26" i="75"/>
  <c r="H25" i="75"/>
  <c r="H24" i="75"/>
  <c r="H23" i="75"/>
  <c r="H22" i="75"/>
  <c r="H21" i="75"/>
  <c r="H20" i="75"/>
  <c r="H19" i="75"/>
  <c r="H18" i="75"/>
  <c r="H17" i="75"/>
  <c r="H16" i="75"/>
  <c r="H15" i="75"/>
  <c r="H14" i="75"/>
  <c r="H13" i="75"/>
  <c r="H12" i="75"/>
  <c r="H11" i="75"/>
  <c r="H10" i="75"/>
  <c r="H9" i="75"/>
  <c r="H8" i="75"/>
  <c r="H7" i="75"/>
  <c r="H6" i="75"/>
  <c r="H5" i="75"/>
  <c r="B3" i="37" l="1"/>
  <c r="D83" i="37"/>
  <c r="D96" i="37"/>
  <c r="D90" i="37"/>
  <c r="D103" i="37"/>
  <c r="D123" i="37"/>
  <c r="D130" i="37"/>
  <c r="D126" i="37"/>
  <c r="D134" i="37"/>
  <c r="D131" i="37"/>
  <c r="D92" i="37"/>
  <c r="D84" i="37"/>
  <c r="D120" i="37"/>
  <c r="D129" i="37"/>
  <c r="D99" i="37"/>
  <c r="D105" i="37"/>
  <c r="D118" i="37"/>
  <c r="D115" i="37"/>
  <c r="D127" i="37"/>
  <c r="D133" i="37"/>
  <c r="D121" i="37"/>
  <c r="D108" i="37"/>
  <c r="D106" i="37"/>
  <c r="D100" i="37"/>
  <c r="D98" i="37"/>
  <c r="D114" i="37"/>
  <c r="D104" i="37"/>
  <c r="D97" i="37"/>
  <c r="D88" i="37"/>
  <c r="D132" i="37"/>
  <c r="D128" i="37"/>
  <c r="D94" i="37"/>
  <c r="D93" i="37"/>
  <c r="D86" i="37"/>
  <c r="D125" i="37"/>
  <c r="D136" i="37"/>
  <c r="D116" i="37"/>
  <c r="D111" i="37"/>
  <c r="D91" i="37"/>
  <c r="D87" i="37"/>
  <c r="D122" i="37"/>
  <c r="D102" i="37"/>
  <c r="D95" i="37"/>
  <c r="D85" i="37"/>
  <c r="D124" i="37"/>
  <c r="D135" i="37"/>
  <c r="D112" i="37"/>
  <c r="H5" i="37" l="1"/>
  <c r="D82" i="37" l="1"/>
  <c r="I5" i="37" s="1"/>
  <c r="H52" i="37" l="1"/>
  <c r="I78" i="37"/>
  <c r="I65" i="37"/>
  <c r="H65" i="37"/>
  <c r="H60" i="37"/>
  <c r="I53" i="37"/>
  <c r="H53" i="37"/>
  <c r="F36" i="37"/>
  <c r="I46" i="37"/>
  <c r="I36" i="37"/>
  <c r="I18" i="37"/>
  <c r="F34" i="37"/>
  <c r="I16" i="37"/>
  <c r="F32" i="37"/>
  <c r="I44" i="37"/>
  <c r="I34" i="37"/>
  <c r="F30" i="37"/>
  <c r="F29" i="37"/>
  <c r="I42" i="37"/>
  <c r="I32" i="37"/>
  <c r="F28" i="37"/>
  <c r="J5" i="37"/>
  <c r="F27" i="37"/>
  <c r="I41" i="37"/>
  <c r="I25" i="37"/>
  <c r="F26" i="37"/>
  <c r="F25" i="37"/>
  <c r="I40" i="37"/>
  <c r="I23" i="37"/>
  <c r="F23" i="37"/>
  <c r="F22" i="37"/>
  <c r="I47" i="37"/>
  <c r="I38" i="37"/>
  <c r="I22" i="37"/>
  <c r="H8" i="37" l="1"/>
  <c r="H78" i="37"/>
  <c r="H34" i="37"/>
  <c r="D26" i="37"/>
  <c r="H32" i="37"/>
  <c r="D25" i="37"/>
  <c r="H25" i="37"/>
  <c r="D23" i="37"/>
  <c r="H23" i="37"/>
  <c r="D22" i="37"/>
  <c r="H47" i="37"/>
  <c r="H22" i="37"/>
  <c r="H18" i="37"/>
  <c r="H46" i="37"/>
  <c r="D36" i="37"/>
  <c r="H16" i="37"/>
  <c r="H40" i="37"/>
  <c r="H44" i="37"/>
  <c r="D34" i="37"/>
  <c r="H42" i="37"/>
  <c r="D32" i="37"/>
  <c r="H41" i="37"/>
  <c r="D30" i="37"/>
  <c r="D29" i="37"/>
  <c r="H38" i="37"/>
  <c r="D28" i="37"/>
  <c r="H36" i="37"/>
  <c r="D27" i="37"/>
  <c r="J53" i="37"/>
  <c r="K53" i="37" s="1"/>
  <c r="I58" i="37"/>
  <c r="I60" i="37" s="1"/>
  <c r="G60" i="37"/>
  <c r="J3" i="37" l="1"/>
  <c r="I8" i="37" l="1"/>
  <c r="H10" i="37"/>
  <c r="H66" i="37"/>
  <c r="J52" i="37"/>
  <c r="K52" i="37" s="1"/>
  <c r="I4" i="37"/>
  <c r="I66" i="37" l="1"/>
  <c r="H4" i="37" l="1"/>
  <c r="J9" i="37" l="1"/>
  <c r="K9" i="37" s="1"/>
  <c r="J60" i="37"/>
  <c r="K60" i="37" s="1"/>
  <c r="K5" i="37"/>
  <c r="P44" i="37"/>
  <c r="P40" i="37"/>
  <c r="J47" i="37" l="1"/>
  <c r="J46" i="37"/>
  <c r="K46" i="37" s="1"/>
  <c r="J38" i="37"/>
  <c r="K38" i="37" s="1"/>
  <c r="J44" i="37"/>
  <c r="K44" i="37" s="1"/>
  <c r="Q44" i="37"/>
  <c r="P38" i="37"/>
  <c r="Q38" i="37" s="1"/>
  <c r="P41" i="37"/>
  <c r="Q41" i="37" s="1"/>
  <c r="K47" i="37" l="1"/>
  <c r="J65" i="37" l="1"/>
  <c r="J66" i="37" s="1"/>
  <c r="K65" i="37" l="1"/>
  <c r="I10" i="37" l="1"/>
  <c r="F16" i="37" s="1"/>
  <c r="P16" i="37" l="1"/>
  <c r="J8" i="37" l="1"/>
  <c r="K8" i="37" s="1"/>
  <c r="J10" i="37" l="1"/>
  <c r="K10" i="37" s="1"/>
  <c r="D16" i="37"/>
  <c r="J42" i="37" l="1"/>
  <c r="K42" i="37" s="1"/>
  <c r="P42" i="37"/>
  <c r="Q42" i="37" s="1"/>
  <c r="J41" i="37" l="1"/>
  <c r="K41" i="37" s="1"/>
  <c r="L14" i="37" l="1"/>
  <c r="H70" i="37" l="1"/>
  <c r="H19" i="37" l="1"/>
  <c r="H20" i="37" s="1"/>
  <c r="H49" i="37" s="1"/>
  <c r="H50" i="37" l="1"/>
  <c r="H55" i="37" s="1"/>
  <c r="H56" i="37" s="1"/>
  <c r="H73" i="37" l="1"/>
  <c r="H77" i="37"/>
  <c r="H75" i="37"/>
  <c r="G62" i="37"/>
  <c r="H59" i="37" s="1"/>
  <c r="H62" i="37" l="1"/>
  <c r="H79" i="37" l="1"/>
  <c r="H63" i="37" l="1"/>
  <c r="H68" i="37" l="1"/>
  <c r="H72" i="37" s="1"/>
  <c r="H74" i="37" l="1"/>
  <c r="P34" i="37" l="1"/>
  <c r="Q40" i="37" l="1"/>
  <c r="J40" i="37"/>
  <c r="K40" i="37" s="1"/>
  <c r="P32" i="37" l="1"/>
  <c r="P36" i="37"/>
  <c r="P22" i="37" l="1"/>
  <c r="P23" i="37"/>
  <c r="Q16" i="37" l="1"/>
  <c r="J16" i="37"/>
  <c r="K16" i="37" s="1"/>
  <c r="J36" i="37" l="1"/>
  <c r="K36" i="37" s="1"/>
  <c r="Q36" i="37"/>
  <c r="Q32" i="37" l="1"/>
  <c r="J32" i="37"/>
  <c r="K32" i="37" s="1"/>
  <c r="Q34" i="37"/>
  <c r="J34" i="37"/>
  <c r="K34" i="37" s="1"/>
  <c r="Q22" i="37" l="1"/>
  <c r="J22" i="37"/>
  <c r="K22" i="37" s="1"/>
  <c r="J23" i="37"/>
  <c r="K23" i="37" s="1"/>
  <c r="Q23" i="37"/>
  <c r="J78" i="37" l="1"/>
  <c r="K78" i="37" s="1"/>
  <c r="P29" i="37" l="1"/>
  <c r="Q29" i="37" s="1"/>
  <c r="P30" i="37"/>
  <c r="Q30" i="37" s="1"/>
  <c r="P28" i="37"/>
  <c r="Q28" i="37" s="1"/>
  <c r="P25" i="37"/>
  <c r="P27" i="37"/>
  <c r="Q27" i="37" s="1"/>
  <c r="P26" i="37"/>
  <c r="Q26" i="37" s="1"/>
  <c r="Q25" i="37" l="1"/>
  <c r="R30" i="37" s="1"/>
  <c r="J25" i="37"/>
  <c r="K25" i="37" s="1"/>
  <c r="I70" i="37"/>
  <c r="J70" i="37" s="1"/>
  <c r="K70" i="37" s="1"/>
  <c r="J18" i="37" l="1"/>
  <c r="K18" i="37" s="1"/>
  <c r="I19" i="37"/>
  <c r="I20" i="37" l="1"/>
  <c r="J20" i="37" s="1"/>
  <c r="K20" i="37" s="1"/>
  <c r="J19" i="37"/>
  <c r="I49" i="37" l="1"/>
  <c r="K19" i="37"/>
  <c r="J49" i="37"/>
  <c r="K49" i="37" l="1"/>
  <c r="I50" i="37"/>
  <c r="J50" i="37" s="1"/>
  <c r="J55" i="37" s="1"/>
  <c r="I55" i="37" l="1"/>
  <c r="I59" i="37"/>
  <c r="K50" i="37"/>
  <c r="J59" i="37" l="1"/>
  <c r="K59" i="37" s="1"/>
  <c r="J61" i="37"/>
  <c r="K61" i="37" s="1"/>
  <c r="I56" i="37"/>
  <c r="I73" i="37"/>
  <c r="J73" i="37" s="1"/>
  <c r="K73" i="37" s="1"/>
  <c r="I75" i="37"/>
  <c r="J75" i="37" s="1"/>
  <c r="K75" i="37" s="1"/>
  <c r="I77" i="37"/>
  <c r="K55" i="37"/>
  <c r="I79" i="37" l="1"/>
  <c r="J77" i="37"/>
  <c r="I62" i="37"/>
  <c r="I63" i="37" s="1"/>
  <c r="J63" i="37" s="1"/>
  <c r="J79" i="37" l="1"/>
  <c r="K79" i="37" s="1"/>
  <c r="K77" i="37"/>
  <c r="K63" i="37"/>
  <c r="J56" i="37" l="1"/>
  <c r="I68" i="37"/>
  <c r="I74" i="37" l="1"/>
  <c r="J74" i="37" s="1"/>
  <c r="K74" i="37" s="1"/>
  <c r="I72" i="37"/>
  <c r="J72" i="37" s="1"/>
  <c r="K72" i="37" s="1"/>
  <c r="K66" i="37"/>
  <c r="J68" i="37"/>
  <c r="K68"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9" authorId="0" shapeId="0" xr:uid="{E9241782-9DF8-43ED-BE98-4DB5F4CA5AFB}">
      <text>
        <r>
          <rPr>
            <b/>
            <sz val="9"/>
            <color indexed="81"/>
            <rFont val="Tahoma"/>
            <family val="2"/>
          </rPr>
          <t>Beatson Jacky:</t>
        </r>
        <r>
          <rPr>
            <sz val="9"/>
            <color indexed="81"/>
            <rFont val="Tahoma"/>
            <family val="2"/>
          </rPr>
          <t xml:space="preserve">
Actual NOR occupying places at Oct census</t>
        </r>
      </text>
    </comment>
    <comment ref="I9" authorId="0" shapeId="0" xr:uid="{00000000-0006-0000-0500-000001000000}">
      <text>
        <r>
          <rPr>
            <b/>
            <sz val="9"/>
            <color indexed="81"/>
            <rFont val="Tahoma"/>
            <family val="2"/>
          </rPr>
          <t>Beatson Jacky:</t>
        </r>
        <r>
          <rPr>
            <sz val="9"/>
            <color indexed="81"/>
            <rFont val="Tahoma"/>
            <family val="2"/>
          </rPr>
          <t xml:space="preserve">
Actual NOR occupying places at Oct census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Beatson Jacky</author>
  </authors>
  <commentList>
    <comment ref="H10" authorId="0" shapeId="0" xr:uid="{2F3FBE32-0D43-48CD-9533-654C8FD674EF}">
      <text>
        <r>
          <rPr>
            <b/>
            <sz val="9"/>
            <color indexed="81"/>
            <rFont val="Tahoma"/>
            <family val="2"/>
          </rPr>
          <t>Beatson Jacky:</t>
        </r>
        <r>
          <rPr>
            <sz val="9"/>
            <color indexed="81"/>
            <rFont val="Tahoma"/>
            <family val="2"/>
          </rPr>
          <t xml:space="preserve">
Actual NOR occupying places at Oct census</t>
        </r>
      </text>
    </comment>
    <comment ref="I10" authorId="0" shapeId="0" xr:uid="{C7D949FF-235E-41C6-9399-97E9BC899237}">
      <text>
        <r>
          <rPr>
            <b/>
            <sz val="9"/>
            <color indexed="81"/>
            <rFont val="Tahoma"/>
            <family val="2"/>
          </rPr>
          <t>Beatson Jacky:</t>
        </r>
        <r>
          <rPr>
            <sz val="9"/>
            <color indexed="81"/>
            <rFont val="Tahoma"/>
            <family val="2"/>
          </rPr>
          <t xml:space="preserve">
Actual NOR occupying places at Oct census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Mansfield Helen</author>
  </authors>
  <commentList>
    <comment ref="D13" authorId="0" shapeId="0" xr:uid="{1E232940-EABA-42A8-A793-F071977C84EE}">
      <text>
        <r>
          <rPr>
            <b/>
            <sz val="9"/>
            <color indexed="81"/>
            <rFont val="Tahoma"/>
            <family val="2"/>
          </rPr>
          <t>Mansfield Helen:</t>
        </r>
        <r>
          <rPr>
            <sz val="9"/>
            <color indexed="81"/>
            <rFont val="Tahoma"/>
            <family val="2"/>
          </rPr>
          <t xml:space="preserve">
info from Chris Fogg
</t>
        </r>
      </text>
    </comment>
    <comment ref="H13" authorId="0" shapeId="0" xr:uid="{D2DF3069-DDDD-479B-BCD5-35F2F708642C}">
      <text>
        <r>
          <rPr>
            <b/>
            <sz val="9"/>
            <color indexed="81"/>
            <rFont val="Tahoma"/>
            <family val="2"/>
          </rPr>
          <t>Mansfield Helen:</t>
        </r>
        <r>
          <rPr>
            <sz val="9"/>
            <color indexed="81"/>
            <rFont val="Tahoma"/>
            <family val="2"/>
          </rPr>
          <t xml:space="preserve">
Confirmed by
 Jacky
 180 pupils at PFI site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Mansfield Helen</author>
  </authors>
  <commentList>
    <comment ref="G6" authorId="0" shapeId="0" xr:uid="{C68D27E0-A9DF-44CB-8C08-EFB6E0975DEC}">
      <text>
        <r>
          <rPr>
            <b/>
            <sz val="9"/>
            <color indexed="81"/>
            <rFont val="Tahoma"/>
            <family val="2"/>
          </rPr>
          <t>Mansfield Helen:</t>
        </r>
        <r>
          <rPr>
            <sz val="9"/>
            <color indexed="81"/>
            <rFont val="Tahoma"/>
            <family val="2"/>
          </rPr>
          <t xml:space="preserve">
just opened  needs funding for 10 places
</t>
        </r>
      </text>
    </comment>
  </commentList>
</comments>
</file>

<file path=xl/sharedStrings.xml><?xml version="1.0" encoding="utf-8"?>
<sst xmlns="http://schemas.openxmlformats.org/spreadsheetml/2006/main" count="2185" uniqueCount="465">
  <si>
    <t>Pupil Numbers</t>
  </si>
  <si>
    <t>Funded FTEs</t>
  </si>
  <si>
    <t>Change</t>
  </si>
  <si>
    <t>FTEs</t>
  </si>
  <si>
    <t xml:space="preserve">%  </t>
  </si>
  <si>
    <t>Total Pupil Numbers</t>
  </si>
  <si>
    <t>Budget</t>
  </si>
  <si>
    <t>Ref. No.</t>
  </si>
  <si>
    <t xml:space="preserve">£   </t>
  </si>
  <si>
    <t>Rates</t>
  </si>
  <si>
    <t>£ per pupil</t>
  </si>
  <si>
    <t>Budget Allocations</t>
  </si>
  <si>
    <t>Cash</t>
  </si>
  <si>
    <t>Advance</t>
  </si>
  <si>
    <t>Select this link to view budgets</t>
  </si>
  <si>
    <t xml:space="preserve">In case of difficulty please email a brief description of your problem to: </t>
  </si>
  <si>
    <r>
      <t>Council Revenue Funding Reports</t>
    </r>
    <r>
      <rPr>
        <sz val="12"/>
        <color indexed="8"/>
        <rFont val="Arial"/>
        <family val="2"/>
      </rPr>
      <t xml:space="preserve"> (Delegated Budget Shares)</t>
    </r>
  </si>
  <si>
    <t>finhelpdesk@sheffield.gov.uk</t>
  </si>
  <si>
    <t>Return to First Page of File</t>
  </si>
  <si>
    <t>Angram Bank Primary School</t>
  </si>
  <si>
    <t>Anns Grove Primary School</t>
  </si>
  <si>
    <t>Ballifield Primary School</t>
  </si>
  <si>
    <t>Brightside Nursery and Infant School</t>
  </si>
  <si>
    <t>Carfield Primary School</t>
  </si>
  <si>
    <t>Gleadless Primary School</t>
  </si>
  <si>
    <t>Halfway Nursery Infant School</t>
  </si>
  <si>
    <t>Meersbrook Bank Primary School</t>
  </si>
  <si>
    <t>Netherthorpe Primary School</t>
  </si>
  <si>
    <t>Pipworth Community Primary School</t>
  </si>
  <si>
    <t>Prince Edward Primary School</t>
  </si>
  <si>
    <t>Reignhead Primary School</t>
  </si>
  <si>
    <t>Rivelin Primary School</t>
  </si>
  <si>
    <t>Shooter's Grove Primary School</t>
  </si>
  <si>
    <t>Springfield Primary School</t>
  </si>
  <si>
    <t>St Theresa's Catholic Primary School</t>
  </si>
  <si>
    <t>Stocksbridge Nursery Infant School</t>
  </si>
  <si>
    <t>Stradbroke Primary School</t>
  </si>
  <si>
    <t>Walkley Primary School</t>
  </si>
  <si>
    <t>Westways Primary School</t>
  </si>
  <si>
    <t>Wharncliffe Side Primary School</t>
  </si>
  <si>
    <t>Woodhouse West Primary School</t>
  </si>
  <si>
    <t>Woodseats Primary School</t>
  </si>
  <si>
    <t>Primary School Budgets</t>
  </si>
  <si>
    <t>Secondary School Budgets</t>
  </si>
  <si>
    <t>To view budgets: please select  links below as required</t>
  </si>
  <si>
    <t>Basic £/pupil Entitlement</t>
  </si>
  <si>
    <t>Primary</t>
  </si>
  <si>
    <t>Social Deprivation</t>
  </si>
  <si>
    <t>Mobility</t>
  </si>
  <si>
    <t>High Incidence SEN</t>
  </si>
  <si>
    <t>English as an Add. Language (EAL)</t>
  </si>
  <si>
    <t>EAL Pupils 3 yrs</t>
  </si>
  <si>
    <t>Lump Sum</t>
  </si>
  <si>
    <t>Split Sites (local formula - 13-14)</t>
  </si>
  <si>
    <t>Rates (2013-14)</t>
  </si>
  <si>
    <t>PFI (2013-14)</t>
  </si>
  <si>
    <t>Maximum £/pupil Gain Cap</t>
  </si>
  <si>
    <t>Minimum Funding Guarantee (MFG)</t>
  </si>
  <si>
    <t xml:space="preserve">Unit </t>
  </si>
  <si>
    <t>Budget Share (Schools Block) S251</t>
  </si>
  <si>
    <t xml:space="preserve">TOTAL FUNDS DELEGATED BY THE LEA </t>
  </si>
  <si>
    <t>TOTAL FUNDS DE-DELEGATED</t>
  </si>
  <si>
    <r>
      <t xml:space="preserve">TOTAL FUNDS CASH ADVANCED BY THE LEA - </t>
    </r>
    <r>
      <rPr>
        <b/>
        <sz val="11"/>
        <rFont val="Times New Roman"/>
        <family val="1"/>
      </rPr>
      <t>I01</t>
    </r>
  </si>
  <si>
    <t>Unit Value</t>
  </si>
  <si>
    <t>£/pupil</t>
  </si>
  <si>
    <t>FSM</t>
  </si>
  <si>
    <t>King Ecgbert School</t>
  </si>
  <si>
    <t>Notional SEN Funding</t>
  </si>
  <si>
    <t>KS3</t>
  </si>
  <si>
    <t>KS4</t>
  </si>
  <si>
    <t>Back to Main Menu</t>
  </si>
  <si>
    <t>I01</t>
  </si>
  <si>
    <t>I03</t>
  </si>
  <si>
    <t>I05</t>
  </si>
  <si>
    <t xml:space="preserve">SEN FUNDING - REVENUE </t>
  </si>
  <si>
    <t>PFI Affordability Gap</t>
  </si>
  <si>
    <t>Abbey Lane Primary School</t>
  </si>
  <si>
    <t>Athelstan Primary School</t>
  </si>
  <si>
    <t>Broomhill Infant School</t>
  </si>
  <si>
    <t>Dobcroft Infant School</t>
  </si>
  <si>
    <t>Dobcroft Junior School</t>
  </si>
  <si>
    <t>Dore Primary School</t>
  </si>
  <si>
    <t>Ecclesfield Primary School</t>
  </si>
  <si>
    <t>Halfway Junior School</t>
  </si>
  <si>
    <t>High Green Primary School</t>
  </si>
  <si>
    <t>Hunter's Bar Infant School</t>
  </si>
  <si>
    <t>Intake Primary School</t>
  </si>
  <si>
    <t>Limpsfield Junior School</t>
  </si>
  <si>
    <t>Loxley Primary School</t>
  </si>
  <si>
    <t>Lydgate Infant School</t>
  </si>
  <si>
    <t>Lydgate Junior School</t>
  </si>
  <si>
    <t>Mosborough Primary School</t>
  </si>
  <si>
    <t>Mundella Primary School</t>
  </si>
  <si>
    <t>Nether Green Infant School</t>
  </si>
  <si>
    <t>Nether Green Junior School</t>
  </si>
  <si>
    <t>Nook Lane Junior School</t>
  </si>
  <si>
    <t>Pye Bank CofE Primary School</t>
  </si>
  <si>
    <t>Stannington Infant School</t>
  </si>
  <si>
    <t>Stocksbridge Junior School</t>
  </si>
  <si>
    <t>Whiteways Primary School</t>
  </si>
  <si>
    <t>Recoupment Academy</t>
  </si>
  <si>
    <t>School</t>
  </si>
  <si>
    <t>Ref</t>
  </si>
  <si>
    <t>OEO</t>
  </si>
  <si>
    <t>DfE</t>
  </si>
  <si>
    <t>Pr DfE</t>
  </si>
  <si>
    <t>Status</t>
  </si>
  <si>
    <t>Mobility - Pupils Affected Above</t>
  </si>
  <si>
    <t>Minimum Funding Guarantee (MFG) £/pupil</t>
  </si>
  <si>
    <t>Pupil Number Change</t>
  </si>
  <si>
    <t xml:space="preserve">£     </t>
  </si>
  <si>
    <t>£ per Pupil</t>
  </si>
  <si>
    <t>Less:</t>
  </si>
  <si>
    <t>-</t>
  </si>
  <si>
    <t>A</t>
  </si>
  <si>
    <t>B</t>
  </si>
  <si>
    <t>% Change in MFG per Pupil</t>
  </si>
  <si>
    <t>x % Change required to meet threshold</t>
  </si>
  <si>
    <t>x</t>
  </si>
  <si>
    <t>MFG Allocation or Gains Cap</t>
  </si>
  <si>
    <t>= C</t>
  </si>
  <si>
    <t>B + C</t>
  </si>
  <si>
    <t>Secondary</t>
  </si>
  <si>
    <r>
      <t xml:space="preserve">Total Funding </t>
    </r>
    <r>
      <rPr>
        <b/>
        <sz val="12"/>
        <rFont val="Times New Roman"/>
        <family val="1"/>
      </rPr>
      <t>(I01+I03+IO5)</t>
    </r>
  </si>
  <si>
    <t>Malin Bridge Primary School</t>
  </si>
  <si>
    <t>King Edward VII School</t>
  </si>
  <si>
    <t>£ per pupil (excl Rates, PFI)</t>
  </si>
  <si>
    <t>URN</t>
  </si>
  <si>
    <t>Prev DfE</t>
  </si>
  <si>
    <t>Phase</t>
  </si>
  <si>
    <t>Oasis Academy Don Valley</t>
  </si>
  <si>
    <t>Prior Attain</t>
  </si>
  <si>
    <t>Total</t>
  </si>
  <si>
    <t>Beighton Nursery Infant School</t>
  </si>
  <si>
    <t>Special Schools</t>
  </si>
  <si>
    <t>Integrated Resource Top Up Funding - High Needs Block</t>
  </si>
  <si>
    <t>No. of Places</t>
  </si>
  <si>
    <t>Funded Places</t>
  </si>
  <si>
    <t>LAESTAB</t>
  </si>
  <si>
    <t>School Name</t>
  </si>
  <si>
    <t>Academy Type</t>
  </si>
  <si>
    <t>Arbourthorne Community Primary School</t>
  </si>
  <si>
    <t>Bankwood Community Primary School</t>
  </si>
  <si>
    <t>Bradfield Dungworth Primary School</t>
  </si>
  <si>
    <t>Bradway Primary School</t>
  </si>
  <si>
    <t>Brunswick Community Primary School</t>
  </si>
  <si>
    <t>Carter Knowle Junior School</t>
  </si>
  <si>
    <t>Coit Primary School</t>
  </si>
  <si>
    <t>Deepcar St John's Church of England Junior School</t>
  </si>
  <si>
    <t>Fox Hill Primary</t>
  </si>
  <si>
    <t>Grenoside Community Primary School</t>
  </si>
  <si>
    <t>Greystones Primary School</t>
  </si>
  <si>
    <t>Holt House Infant School</t>
  </si>
  <si>
    <t>Hunter's Bar Junior School</t>
  </si>
  <si>
    <t>Lowfield Community Primary School</t>
  </si>
  <si>
    <t>Marlcliffe Community Primary School</t>
  </si>
  <si>
    <t>Norton Free Church of England Primary School</t>
  </si>
  <si>
    <t>Oughtibridge Primary School</t>
  </si>
  <si>
    <t>Owler Brook Primary School</t>
  </si>
  <si>
    <t>Parson Cross Church of England Primary School</t>
  </si>
  <si>
    <t>Royd Nursery and Infant School</t>
  </si>
  <si>
    <t>Sharrow Nursery, Infant and Junior School</t>
  </si>
  <si>
    <t>Shortbrook Primary School</t>
  </si>
  <si>
    <t>Totley All Saints Church of England Voluntary Aided Primary School</t>
  </si>
  <si>
    <t>Watercliffe Meadow Community Primary School</t>
  </si>
  <si>
    <t>Waterthorpe Infant School</t>
  </si>
  <si>
    <t>Woodthorpe Primary School</t>
  </si>
  <si>
    <t>The Birley Academy</t>
  </si>
  <si>
    <t>Reception - Year 6 (including IR Pupils)</t>
  </si>
  <si>
    <t>IDACI Band A</t>
  </si>
  <si>
    <t>IDACI Band B</t>
  </si>
  <si>
    <t>IDACI Band C</t>
  </si>
  <si>
    <t>IDACI Band D</t>
  </si>
  <si>
    <t>IDACI Band E</t>
  </si>
  <si>
    <t>IDACI Band F</t>
  </si>
  <si>
    <t>of which are IR Pupils</t>
  </si>
  <si>
    <t>Key Stage 3 Pupils</t>
  </si>
  <si>
    <t>Key Stage 4 Pupils</t>
  </si>
  <si>
    <t>Gains Capped at:</t>
  </si>
  <si>
    <t>Clifford All Saints CofE Primary School</t>
  </si>
  <si>
    <t xml:space="preserve"> - Income Deprivation Affecting Children Index</t>
  </si>
  <si>
    <t>IDACI</t>
  </si>
  <si>
    <t>Set at:</t>
  </si>
  <si>
    <t>Other Funding                       £</t>
  </si>
  <si>
    <t>Total Funding             £</t>
  </si>
  <si>
    <t>Bents Green School</t>
  </si>
  <si>
    <t>Heritage Park Community School</t>
  </si>
  <si>
    <t>Holgate Meadows Community Special School</t>
  </si>
  <si>
    <t>Mossbrook School</t>
  </si>
  <si>
    <t>Seven Hills School</t>
  </si>
  <si>
    <t>Talbot Specialist School</t>
  </si>
  <si>
    <t>The Rowan School</t>
  </si>
  <si>
    <t>Woolley Wood School</t>
  </si>
  <si>
    <t>Astrea Academy Sheffield</t>
  </si>
  <si>
    <t>Maintained Schools -</t>
  </si>
  <si>
    <t>Total Primary</t>
  </si>
  <si>
    <t>Total Secondary</t>
  </si>
  <si>
    <t>Middle Deemed Secondary</t>
  </si>
  <si>
    <t>Total Middle Deemed Secondary</t>
  </si>
  <si>
    <t>Ever6</t>
  </si>
  <si>
    <t>Budget Share before Minimum Funding Guarantee (exc. IRs &amp; Post 16)</t>
  </si>
  <si>
    <t>Abbeyfield Primary Academy</t>
  </si>
  <si>
    <t>Acres Hill Community Primary School</t>
  </si>
  <si>
    <t>Beck Primary School</t>
  </si>
  <si>
    <t>Birley Primary Academy</t>
  </si>
  <si>
    <t>Birley Spa Primary Academy</t>
  </si>
  <si>
    <t>Byron Wood Primary Academy</t>
  </si>
  <si>
    <t>Charnock Hall Primary Academy</t>
  </si>
  <si>
    <t>Emmanuel Anglican/Methodist Junior School</t>
  </si>
  <si>
    <t>Emmaus Catholic and CofE Primary School</t>
  </si>
  <si>
    <t>Greengate Lane Academy</t>
  </si>
  <si>
    <t>Greenhill Primary School</t>
  </si>
  <si>
    <t>Hallam Primary School</t>
  </si>
  <si>
    <t>Hartley Brook Primary School</t>
  </si>
  <si>
    <t>Hatfield Academy</t>
  </si>
  <si>
    <t>High Hazels Junior School</t>
  </si>
  <si>
    <t>High Hazels Nursery Infant Academy</t>
  </si>
  <si>
    <t>Hillsborough Primary School</t>
  </si>
  <si>
    <t>Hucklow Primary School</t>
  </si>
  <si>
    <t>Lound Infant School</t>
  </si>
  <si>
    <t>Lound Junior School</t>
  </si>
  <si>
    <t>Lowedges Junior Academy</t>
  </si>
  <si>
    <t>Lower Meadow Primary School</t>
  </si>
  <si>
    <t>Manor Lodge Community Primary and Nursery School</t>
  </si>
  <si>
    <t>Mansel Primary</t>
  </si>
  <si>
    <t>Meynell Community Primary School</t>
  </si>
  <si>
    <t>Monteney Primary School</t>
  </si>
  <si>
    <t>Nether Edge Primary School</t>
  </si>
  <si>
    <t>Norfolk Community Primary School</t>
  </si>
  <si>
    <t>Oasis Academy Fir Vale</t>
  </si>
  <si>
    <t>Oasis Academy Watermead</t>
  </si>
  <si>
    <t>Phillimore Community Primary School</t>
  </si>
  <si>
    <t>Porter Croft Church of England Primary Academy</t>
  </si>
  <si>
    <t>Rainbow Forge Primary Academy</t>
  </si>
  <si>
    <t>Sacred Heart School, A Catholic Voluntary Academy</t>
  </si>
  <si>
    <t>Southey Green Primary School and Nurseries</t>
  </si>
  <si>
    <t>St Ann's Catholic Primary School, A Voluntary Academy</t>
  </si>
  <si>
    <t>St John Fisher Primary, A Catholic Voluntary Academy</t>
  </si>
  <si>
    <t>St Joseph's Primary School</t>
  </si>
  <si>
    <t>St Marie's School, A Catholic Voluntary Academy</t>
  </si>
  <si>
    <t>St Mary's Church of England Primary School</t>
  </si>
  <si>
    <t>St Mary's Primary School, A Catholic Voluntary Academy</t>
  </si>
  <si>
    <t>St Patrick's Catholic Voluntary Academy</t>
  </si>
  <si>
    <t>St Thomas More Catholic Primary, A Voluntary Academy</t>
  </si>
  <si>
    <t>St Thomas of Canterbury School, a Catholic Voluntary Academy</t>
  </si>
  <si>
    <t>St Wilfrid's Catholic Primary School</t>
  </si>
  <si>
    <t>Tinsley Meadows Primary School</t>
  </si>
  <si>
    <t>Totley Primary School</t>
  </si>
  <si>
    <t>Windmill Hill Primary School</t>
  </si>
  <si>
    <t>Wisewood Community Primary School</t>
  </si>
  <si>
    <t>Wybourn Community Primary &amp; Nursery School</t>
  </si>
  <si>
    <t>All Saints' Catholic High School</t>
  </si>
  <si>
    <t>Bradfield School</t>
  </si>
  <si>
    <t>Chaucer School</t>
  </si>
  <si>
    <t>Ecclesfield School</t>
  </si>
  <si>
    <t>Fir Vale School</t>
  </si>
  <si>
    <t>Firth Park Academy</t>
  </si>
  <si>
    <t>Forge Valley School</t>
  </si>
  <si>
    <t>Handsworth Grange Community Sports College</t>
  </si>
  <si>
    <t>High Storrs School</t>
  </si>
  <si>
    <t>Meadowhead School Academy Trust</t>
  </si>
  <si>
    <t>Mercia School</t>
  </si>
  <si>
    <t>Newfield Secondary School</t>
  </si>
  <si>
    <t>Notre Dame High School</t>
  </si>
  <si>
    <t>Outwood Academy City</t>
  </si>
  <si>
    <t>Sheffield Park Academy</t>
  </si>
  <si>
    <t>Sheffield Springs Academy</t>
  </si>
  <si>
    <t>Silverdale School</t>
  </si>
  <si>
    <t>Stocksbridge High School</t>
  </si>
  <si>
    <t>Tapton School</t>
  </si>
  <si>
    <t>UTC Sheffield Olympic Legacy Park</t>
  </si>
  <si>
    <t>Westfield School</t>
  </si>
  <si>
    <t>Yewlands Academy</t>
  </si>
  <si>
    <t>All-through</t>
  </si>
  <si>
    <t>Threshold &gt;6%</t>
  </si>
  <si>
    <t xml:space="preserve">TOTAL FUNDS INCLUDING PAY &amp; PENSION DELEGATED BY THE LEA </t>
  </si>
  <si>
    <r>
      <t xml:space="preserve">£ per pupil </t>
    </r>
    <r>
      <rPr>
        <b/>
        <sz val="8"/>
        <rFont val="Arial"/>
        <family val="2"/>
      </rPr>
      <t>(excl , rates, pfi, pup premium)</t>
    </r>
  </si>
  <si>
    <t>Split Sites</t>
  </si>
  <si>
    <t>Ecclesall Primary School</t>
  </si>
  <si>
    <t>St Catherine's Catholic Primary School (Hallam)</t>
  </si>
  <si>
    <t>Top ups  Reduced for Out of City Placements                          £</t>
  </si>
  <si>
    <t>Integrated Resource Budgets</t>
  </si>
  <si>
    <t>Minimum Funding Guarantee Breakdown</t>
  </si>
  <si>
    <t>Funded places</t>
  </si>
  <si>
    <t>No. of places</t>
  </si>
  <si>
    <t>Sub-total Base Entitlement/MPPFL £</t>
  </si>
  <si>
    <t>Minimum Per Pupil Funding Level</t>
  </si>
  <si>
    <t>Sparsity</t>
  </si>
  <si>
    <r>
      <t>Pupil Premium (</t>
    </r>
    <r>
      <rPr>
        <b/>
        <sz val="10"/>
        <color rgb="FFFF0000"/>
        <rFont val="Arial"/>
        <family val="2"/>
      </rPr>
      <t>estimated</t>
    </r>
    <r>
      <rPr>
        <sz val="10"/>
        <rFont val="Arial"/>
        <family val="2"/>
      </rPr>
      <t xml:space="preserve"> until verified by ESFA)</t>
    </r>
  </si>
  <si>
    <t>Per Pupil Funding
£</t>
  </si>
  <si>
    <t>Funding Per Place
£</t>
  </si>
  <si>
    <t>Total Funding
£</t>
  </si>
  <si>
    <t>Base Funding
£</t>
  </si>
  <si>
    <t>Top Up (in School Budget)
£</t>
  </si>
  <si>
    <t>Top Up (High Needs Block)
£</t>
  </si>
  <si>
    <t>Places from Out of City
£</t>
  </si>
  <si>
    <t>Base Funding  SCC
£</t>
  </si>
  <si>
    <t>Top Up Paid by Sheffield
£</t>
  </si>
  <si>
    <t>Cost excl out of city</t>
  </si>
  <si>
    <t>Occupied Places</t>
  </si>
  <si>
    <t>% Change Required to meet MFG Threshold &gt;0.05% or Gains Cap</t>
  </si>
  <si>
    <t>Brook House Junior</t>
  </si>
  <si>
    <t>E-ACT Pathways Academy</t>
  </si>
  <si>
    <t>UTC Sheffield City Centre</t>
  </si>
  <si>
    <t>Total All Schools</t>
  </si>
  <si>
    <t>Schools List</t>
  </si>
  <si>
    <t>Primary, Secondary and Special</t>
  </si>
  <si>
    <t>2023-24</t>
  </si>
  <si>
    <t>check</t>
  </si>
  <si>
    <t>Var</t>
  </si>
  <si>
    <t>Pupil Premium &amp; Other Grants (national grant)</t>
  </si>
  <si>
    <t>Woodlands Primary School</t>
  </si>
  <si>
    <t>Parkwood E-ACT Academy</t>
  </si>
  <si>
    <t xml:space="preserve">                                                 Place Numbers April to August</t>
  </si>
  <si>
    <t xml:space="preserve">                                                 Place Numbers Sept to March</t>
  </si>
  <si>
    <t>Average Numbers</t>
  </si>
  <si>
    <t>Base and Top Up                £</t>
  </si>
  <si>
    <t>Archdale School</t>
  </si>
  <si>
    <t>Becton</t>
  </si>
  <si>
    <t>Discovery Academy</t>
  </si>
  <si>
    <t>Kenwood</t>
  </si>
  <si>
    <r>
      <t>Minimum Funding Guarantee Allocation</t>
    </r>
    <r>
      <rPr>
        <sz val="10"/>
        <rFont val="Arial"/>
      </rPr>
      <t/>
    </r>
  </si>
  <si>
    <t>Pupil Number October 2022</t>
  </si>
  <si>
    <t>2023-24 MFG Total</t>
  </si>
  <si>
    <t xml:space="preserve">2023-24 MFG Budget £ per Pupil </t>
  </si>
  <si>
    <t>Service:  Education &amp; Skills, Business Planning</t>
  </si>
  <si>
    <t>Children &amp; Schools</t>
  </si>
  <si>
    <t>Schools Resourcing Strategy</t>
  </si>
  <si>
    <r>
      <t>Date:</t>
    </r>
    <r>
      <rPr>
        <sz val="18"/>
        <rFont val="Arial"/>
        <family val="2"/>
      </rPr>
      <t xml:space="preserve"> 27th February 2024</t>
    </r>
  </si>
  <si>
    <t>Sheffield Indicative Maintained School Budgets for Financial Year 2024-25</t>
  </si>
  <si>
    <t>Maintained Primary School Revenue Funding Analysis 2024-25</t>
  </si>
  <si>
    <t>2024-25</t>
  </si>
  <si>
    <t>Concord Junior Academy</t>
  </si>
  <si>
    <t>Wincobank Nursery and Infant Academy</t>
  </si>
  <si>
    <t/>
  </si>
  <si>
    <t>Hinde House 2-16 Academy</t>
  </si>
  <si>
    <t>Mainstream Schools Additional Grant 2023-24 (now rolled into DSG from April 2024)</t>
  </si>
  <si>
    <t>Teachers Pay Additional Grant - started September 2023</t>
  </si>
  <si>
    <t>Split Sites (new NFF formulaic approach)</t>
  </si>
  <si>
    <r>
      <t xml:space="preserve">Rates (NFF NNDR Estimates) - </t>
    </r>
    <r>
      <rPr>
        <i/>
        <sz val="8"/>
        <rFont val="Arial"/>
        <family val="2"/>
      </rPr>
      <t>schools need to account for, but not included in cash advance</t>
    </r>
  </si>
  <si>
    <t>Sparsity (for small rural schools)</t>
  </si>
  <si>
    <t>April 2024</t>
  </si>
  <si>
    <t>Sept 2024</t>
  </si>
  <si>
    <t>Total Places</t>
  </si>
  <si>
    <t>Total Funded Places</t>
  </si>
  <si>
    <t>Total Occupied Places</t>
  </si>
  <si>
    <t>Unoccupied Places</t>
  </si>
  <si>
    <t>From APT</t>
  </si>
  <si>
    <t>Top Up (Inflation) High Needs Block</t>
  </si>
  <si>
    <t>Check</t>
  </si>
  <si>
    <t>April - August 
£</t>
  </si>
  <si>
    <t>PO Number
Paid last full week in August</t>
  </si>
  <si>
    <t>Sept - Dec
£</t>
  </si>
  <si>
    <t>PO Number
Paid beginning October</t>
  </si>
  <si>
    <t>Jan - March
£</t>
  </si>
  <si>
    <t>PO Number
Paid beginning January</t>
  </si>
  <si>
    <t>Total
£</t>
  </si>
  <si>
    <t>Included in Budget Requirement
£</t>
  </si>
  <si>
    <t>Additional  Budget Requirement
£</t>
  </si>
  <si>
    <t>Pri</t>
  </si>
  <si>
    <t>4225P</t>
  </si>
  <si>
    <t>Hinde House 3-16 - Pri</t>
  </si>
  <si>
    <t>4225S</t>
  </si>
  <si>
    <t>Hinde House 3-16 Sec</t>
  </si>
  <si>
    <t>Mainstream schools additional grant (MSAG) allocations 2023 to 2024</t>
  </si>
  <si>
    <t>Local authority</t>
  </si>
  <si>
    <t>Local authority name</t>
  </si>
  <si>
    <t>Establishment name</t>
  </si>
  <si>
    <t>Establishment type</t>
  </si>
  <si>
    <t>ACA</t>
  </si>
  <si>
    <t>Primary: pupil number</t>
  </si>
  <si>
    <t>Primary: rate</t>
  </si>
  <si>
    <t>Primary: allocation</t>
  </si>
  <si>
    <t>KS3: pupil number</t>
  </si>
  <si>
    <t>KS3: rate</t>
  </si>
  <si>
    <t>KS3: allocation</t>
  </si>
  <si>
    <t>KS4: pupil number</t>
  </si>
  <si>
    <t>KS4: rate</t>
  </si>
  <si>
    <t>KS4: allocation</t>
  </si>
  <si>
    <t>FSM6 Primary: pupil number</t>
  </si>
  <si>
    <t>FSM6 Primary: rate</t>
  </si>
  <si>
    <t>FSM6 Primary: allocation</t>
  </si>
  <si>
    <t>FSM6 Secondary: pupil number</t>
  </si>
  <si>
    <t>FSM6 Secondary: rate</t>
  </si>
  <si>
    <t>FSM6 Secondary: allocation</t>
  </si>
  <si>
    <t>Lump sum</t>
  </si>
  <si>
    <t>Total allocation</t>
  </si>
  <si>
    <t>First payment</t>
  </si>
  <si>
    <t>Sheffield</t>
  </si>
  <si>
    <t>Community school</t>
  </si>
  <si>
    <t>Academy converter</t>
  </si>
  <si>
    <t>Academy sponsor led</t>
  </si>
  <si>
    <t>Foundation school</t>
  </si>
  <si>
    <t>Voluntary controlled school</t>
  </si>
  <si>
    <t>Voluntary aided school</t>
  </si>
  <si>
    <t>University technical college</t>
  </si>
  <si>
    <t>Free schools</t>
  </si>
  <si>
    <t>Teachers pay additional grant  (TPAG) 2023 to 2024</t>
  </si>
  <si>
    <t>School Estate as at September 2023</t>
  </si>
  <si>
    <t>Excludes new and growing schools</t>
  </si>
  <si>
    <t>LA</t>
  </si>
  <si>
    <t>LA Name</t>
  </si>
  <si>
    <t>Establishment Name</t>
  </si>
  <si>
    <t>Establishment Type</t>
  </si>
  <si>
    <t>Primary: pupil no.</t>
  </si>
  <si>
    <t>KS3: pupil no.</t>
  </si>
  <si>
    <t>KS4: pupil no.</t>
  </si>
  <si>
    <t>FSM6 Primary: pupil no.</t>
  </si>
  <si>
    <t>FSM6 Secondary: pupil no.</t>
  </si>
  <si>
    <t>Total Allocation</t>
  </si>
  <si>
    <t>Integrated Resource Base Funding - High Needs Block £10k</t>
  </si>
  <si>
    <t>Integrated Resource Top Up Funding - Included in Schools Block above</t>
  </si>
  <si>
    <t>£ per pupil (MFG baseline protected level to incl. MSAG) Budget Share less Rates/Lump Sum/PFI</t>
  </si>
  <si>
    <t>Submitted Baseline for MFG 24-25</t>
  </si>
  <si>
    <t>Maintained Secondary School Revenue Funding Analysis 2024-25</t>
  </si>
  <si>
    <t xml:space="preserve">TOTAL FUNDS INCLUDING TEACHERS PAY DELEGATED BY THE LEA </t>
  </si>
  <si>
    <t>Special School Budgets 2024/25 at February 2024</t>
  </si>
  <si>
    <t>Split Site
£</t>
  </si>
  <si>
    <t xml:space="preserve">Top Up deducted for other LAs                                  £
</t>
  </si>
  <si>
    <t>2024/25 funding rate              £</t>
  </si>
  <si>
    <t>Total 2024-25 Funding Per Place
£</t>
  </si>
  <si>
    <t>2024-25 Indicative IR Budgets</t>
  </si>
  <si>
    <t>As approved at Schools Forum 26th February, 2024</t>
  </si>
  <si>
    <t>Minimum Funding Guarantee/Gains Cap 2024-25</t>
  </si>
  <si>
    <t>Calculation of Guaranteed Funding Level 2023-24</t>
  </si>
  <si>
    <t>Budget Share 2023-24 (exc. Post 16)</t>
  </si>
  <si>
    <t>Rates 23-24 &amp; Sparsity 24-25</t>
  </si>
  <si>
    <t>2024-25 Lump Sum</t>
  </si>
  <si>
    <t>Other Exemptions (Add MSAG)</t>
  </si>
  <si>
    <t>Adjusted 2324 £ per pupil</t>
  </si>
  <si>
    <r>
      <t xml:space="preserve">Calculation of Adjusted Budget Share 2024-25 </t>
    </r>
    <r>
      <rPr>
        <i/>
        <sz val="11"/>
        <rFont val="Times New Roman"/>
        <family val="1"/>
      </rPr>
      <t>(before MFG/Gains Cap)</t>
    </r>
  </si>
  <si>
    <t>Other Exemptions - PFI</t>
  </si>
  <si>
    <t>2024-25 MFG Total</t>
  </si>
  <si>
    <t>x 2024-25 NOR</t>
  </si>
  <si>
    <t>Adjusted Budget Share 2024-25 including MFG/Gains Cap allocation</t>
  </si>
  <si>
    <r>
      <t>Change from 2023-24</t>
    </r>
    <r>
      <rPr>
        <sz val="10"/>
        <rFont val="Arial"/>
      </rPr>
      <t xml:space="preserve"> </t>
    </r>
    <r>
      <rPr>
        <i/>
        <sz val="11"/>
        <rFont val="Times New Roman"/>
        <family val="1"/>
      </rPr>
      <t>(E - A)</t>
    </r>
  </si>
  <si>
    <t>Pupil Number October 2023</t>
  </si>
  <si>
    <t>Ecclesall Infant Junior School - see other sheet</t>
  </si>
  <si>
    <t>Delegated Budget Shares 2024-25</t>
  </si>
  <si>
    <t>Integrated Resources 2023/2024</t>
  </si>
  <si>
    <t>LEA Estab</t>
  </si>
  <si>
    <t>informed EFA</t>
  </si>
  <si>
    <r>
      <rPr>
        <b/>
        <sz val="11"/>
        <color rgb="FFFF0000"/>
        <rFont val="Arial"/>
        <family val="2"/>
      </rPr>
      <t>do not move JB numbers</t>
    </r>
    <r>
      <rPr>
        <b/>
        <sz val="11"/>
        <rFont val="Arial"/>
        <family val="2"/>
      </rPr>
      <t xml:space="preserve">
IR Places at OCT 2022</t>
    </r>
  </si>
  <si>
    <t>Currently Placed or Committed</t>
  </si>
  <si>
    <t>Places at April 23</t>
  </si>
  <si>
    <t>Places at Sept 23</t>
  </si>
  <si>
    <t>All  Saints Catholic</t>
  </si>
  <si>
    <t xml:space="preserve">Arbourthorne Community Primary </t>
  </si>
  <si>
    <t>Beck</t>
  </si>
  <si>
    <t>Birley Spa Community Primary</t>
  </si>
  <si>
    <t xml:space="preserve">Forge Valley Community </t>
  </si>
  <si>
    <t>Hucklow</t>
  </si>
  <si>
    <t>Manor Lodge</t>
  </si>
  <si>
    <t xml:space="preserve">Nether Green Junior </t>
  </si>
  <si>
    <t xml:space="preserve">Nook Lane Junior </t>
  </si>
  <si>
    <t>St. Thomas of Canterbury Catholic Primary</t>
  </si>
  <si>
    <t xml:space="preserve">Wharncliffe Side Primary </t>
  </si>
  <si>
    <t>Whiteways</t>
  </si>
  <si>
    <t xml:space="preserve">Total </t>
  </si>
  <si>
    <t>maintained</t>
  </si>
  <si>
    <t>Academy</t>
  </si>
  <si>
    <t>Academy - Primary</t>
  </si>
  <si>
    <t>Academy - Secondary</t>
  </si>
  <si>
    <t>1 post 16 place</t>
  </si>
  <si>
    <t>1 post 16 place but already funded above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</si>
</sst>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
    <numFmt numFmtId="166" formatCode="0.0%"/>
    <numFmt numFmtId="167" formatCode="_-* #,##0_-;\-* #,##0_-;_-* &quot;-&quot;??_-;_-@_-"/>
    <numFmt numFmtId="168" formatCode="_(* #,##0.00_);_(* \(#,##0.00\);_(* &quot;-&quot;??_);_(@_)"/>
    <numFmt numFmtId="169" formatCode="mmm\-yyyy"/>
    <numFmt numFmtId="170" formatCode="#,##0_ ;[Red]\-#,##0\ "/>
    <numFmt numFmtId="171" formatCode="0_ ;\-0\ "/>
    <numFmt numFmtId="172" formatCode="&quot; &quot;[$£]* #,##0.00&quot; &quot;;&quot;-&quot;[$£]* #,##0.00&quot; &quot;;&quot; &quot;[$£]* &quot;-&quot;#&quot; &quot;;&quot; &quot;@&quot; &quot;"/>
    <numFmt numFmtId="173" formatCode="&quot; &quot;* #,##0.00&quot; &quot;;&quot;-&quot;* #,##0.00&quot; &quot;;&quot; &quot;* &quot;-&quot;#&quot; &quot;;&quot; &quot;@&quot; &quot;"/>
    <numFmt numFmtId="174" formatCode="#,##0.000"/>
    <numFmt numFmtId="175" formatCode="00000"/>
    <numFmt numFmtId="176" formatCode="&quot;£&quot;#,##0"/>
  </numFmts>
  <fonts count="1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u/>
      <sz val="12"/>
      <color indexed="12"/>
      <name val="Arial"/>
      <family val="2"/>
    </font>
    <font>
      <sz val="10"/>
      <name val="Courier"/>
      <family val="3"/>
    </font>
    <font>
      <sz val="8"/>
      <name val="Arial"/>
      <family val="2"/>
    </font>
    <font>
      <sz val="18"/>
      <name val="Arial"/>
      <family val="2"/>
    </font>
    <font>
      <b/>
      <sz val="10"/>
      <name val="Arial"/>
      <family val="2"/>
    </font>
    <font>
      <sz val="6"/>
      <name val="Arial"/>
      <family val="2"/>
    </font>
    <font>
      <sz val="10"/>
      <name val="Arial"/>
      <family val="2"/>
    </font>
    <font>
      <sz val="4"/>
      <name val="Arial"/>
      <family val="2"/>
    </font>
    <font>
      <b/>
      <sz val="4"/>
      <name val="Arial"/>
      <family val="2"/>
    </font>
    <font>
      <b/>
      <sz val="11"/>
      <name val="Arial"/>
      <family val="2"/>
    </font>
    <font>
      <sz val="8"/>
      <color indexed="10"/>
      <name val="Arial"/>
      <family val="2"/>
    </font>
    <font>
      <b/>
      <sz val="12"/>
      <name val="Arial"/>
      <family val="2"/>
    </font>
    <font>
      <b/>
      <sz val="10"/>
      <color indexed="9"/>
      <name val="Arial"/>
      <family val="2"/>
    </font>
    <font>
      <sz val="8"/>
      <name val="Arial"/>
      <family val="2"/>
    </font>
    <font>
      <sz val="26"/>
      <name val="Arial"/>
      <family val="2"/>
    </font>
    <font>
      <b/>
      <sz val="18"/>
      <name val="Arial"/>
      <family val="2"/>
    </font>
    <font>
      <sz val="20"/>
      <name val="Arial"/>
      <family val="2"/>
    </font>
    <font>
      <sz val="12"/>
      <color indexed="8"/>
      <name val="Arial"/>
      <family val="2"/>
    </font>
    <font>
      <b/>
      <sz val="12"/>
      <color indexed="8"/>
      <name val="Arial"/>
      <family val="2"/>
    </font>
    <font>
      <sz val="12"/>
      <name val="Arial"/>
      <family val="2"/>
    </font>
    <font>
      <b/>
      <sz val="14"/>
      <name val="Arial"/>
      <family val="2"/>
    </font>
    <font>
      <b/>
      <sz val="12"/>
      <color indexed="9"/>
      <name val="Arial"/>
      <family val="2"/>
    </font>
    <font>
      <sz val="10"/>
      <color indexed="9"/>
      <name val="Arial"/>
      <family val="2"/>
    </font>
    <font>
      <b/>
      <sz val="11"/>
      <name val="Times New Roman"/>
      <family val="1"/>
    </font>
    <font>
      <b/>
      <sz val="12"/>
      <name val="Times New Roman"/>
      <family val="1"/>
    </font>
    <font>
      <u/>
      <sz val="22"/>
      <color indexed="12"/>
      <name val="Arial"/>
      <family val="2"/>
    </font>
    <font>
      <b/>
      <u/>
      <sz val="10"/>
      <name val="Arial"/>
      <family val="2"/>
    </font>
    <font>
      <b/>
      <i/>
      <sz val="9"/>
      <name val="Arial"/>
      <family val="2"/>
    </font>
    <font>
      <i/>
      <sz val="9"/>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i/>
      <sz val="10"/>
      <name val="Arial"/>
      <family val="2"/>
    </font>
    <font>
      <sz val="8"/>
      <color rgb="FFFF0000"/>
      <name val="Arial"/>
      <family val="2"/>
    </font>
    <font>
      <b/>
      <sz val="9"/>
      <color indexed="81"/>
      <name val="Tahoma"/>
      <family val="2"/>
    </font>
    <font>
      <sz val="9"/>
      <color indexed="81"/>
      <name val="Tahoma"/>
      <family val="2"/>
    </font>
    <font>
      <sz val="9"/>
      <name val="Arial"/>
      <family val="2"/>
    </font>
    <font>
      <i/>
      <sz val="11"/>
      <name val="Times New Roman"/>
      <family val="1"/>
    </font>
    <font>
      <sz val="11"/>
      <color theme="1"/>
      <name val="Calibri"/>
      <family val="2"/>
      <scheme val="minor"/>
    </font>
    <font>
      <sz val="10"/>
      <color rgb="FFFF0000"/>
      <name val="Arial"/>
      <family val="2"/>
    </font>
    <font>
      <i/>
      <sz val="8"/>
      <color rgb="FFFF0000"/>
      <name val="Arial"/>
      <family val="2"/>
    </font>
    <font>
      <i/>
      <sz val="9"/>
      <color rgb="FFFF0000"/>
      <name val="Arial"/>
      <family val="2"/>
    </font>
    <font>
      <sz val="11"/>
      <name val="Calibri"/>
      <family val="2"/>
      <scheme val="minor"/>
    </font>
    <font>
      <sz val="10"/>
      <name val="Arial"/>
      <family val="2"/>
    </font>
    <font>
      <b/>
      <sz val="10"/>
      <color rgb="FFFF0000"/>
      <name val="Arial"/>
      <family val="2"/>
    </font>
    <font>
      <sz val="12"/>
      <color theme="1"/>
      <name val="Arial"/>
      <family val="2"/>
    </font>
    <font>
      <b/>
      <sz val="8"/>
      <color rgb="FFFF0000"/>
      <name val="Arial"/>
      <family val="2"/>
    </font>
    <font>
      <i/>
      <sz val="8"/>
      <color theme="7" tint="-0.249977111117893"/>
      <name val="Arial"/>
      <family val="2"/>
    </font>
    <font>
      <i/>
      <sz val="8"/>
      <color theme="7"/>
      <name val="Arial"/>
      <family val="2"/>
    </font>
    <font>
      <sz val="10"/>
      <color theme="3"/>
      <name val="Arial"/>
      <family val="2"/>
    </font>
    <font>
      <sz val="6"/>
      <color theme="0"/>
      <name val="Arial"/>
      <family val="2"/>
    </font>
    <font>
      <b/>
      <i/>
      <sz val="10"/>
      <name val="Arial"/>
      <family val="2"/>
    </font>
    <font>
      <sz val="10"/>
      <color theme="0"/>
      <name val="Arial"/>
      <family val="2"/>
    </font>
    <font>
      <b/>
      <sz val="10"/>
      <color theme="3"/>
      <name val="Arial"/>
      <family val="2"/>
    </font>
    <font>
      <b/>
      <sz val="11"/>
      <name val="Calibri"/>
      <family val="2"/>
      <scheme val="minor"/>
    </font>
    <font>
      <sz val="11"/>
      <color theme="1"/>
      <name val="Calibri"/>
      <family val="2"/>
    </font>
    <font>
      <b/>
      <sz val="10"/>
      <color rgb="FFFF00FF"/>
      <name val="Arial"/>
      <family val="2"/>
    </font>
    <font>
      <b/>
      <sz val="8"/>
      <color rgb="FFFF00FF"/>
      <name val="Arial"/>
      <family val="2"/>
    </font>
    <font>
      <b/>
      <sz val="4"/>
      <color rgb="FFFF00FF"/>
      <name val="Arial"/>
      <family val="2"/>
    </font>
    <font>
      <b/>
      <i/>
      <sz val="8"/>
      <color theme="6"/>
      <name val="Arial"/>
      <family val="2"/>
    </font>
    <font>
      <b/>
      <i/>
      <sz val="8"/>
      <color rgb="FFFF0000"/>
      <name val="Arial"/>
      <family val="2"/>
    </font>
    <font>
      <i/>
      <sz val="10"/>
      <color theme="4"/>
      <name val="Arial"/>
      <family val="2"/>
    </font>
    <font>
      <i/>
      <sz val="12"/>
      <color theme="4"/>
      <name val="Arial"/>
      <family val="2"/>
    </font>
    <font>
      <i/>
      <sz val="4"/>
      <color theme="4"/>
      <name val="Arial"/>
      <family val="2"/>
    </font>
    <font>
      <b/>
      <sz val="8"/>
      <name val="Arial"/>
      <family val="2"/>
    </font>
    <font>
      <i/>
      <sz val="10"/>
      <color theme="5"/>
      <name val="Arial"/>
      <family val="2"/>
    </font>
    <font>
      <b/>
      <u/>
      <sz val="26"/>
      <color theme="1"/>
      <name val="Arial"/>
      <family val="2"/>
    </font>
    <font>
      <b/>
      <u/>
      <sz val="12"/>
      <color rgb="FFFF0000"/>
      <name val="Arial"/>
      <family val="2"/>
    </font>
    <font>
      <b/>
      <sz val="12"/>
      <color theme="1"/>
      <name val="Arial"/>
      <family val="2"/>
    </font>
    <font>
      <sz val="6"/>
      <color rgb="FF92D050"/>
      <name val="Arial"/>
      <family val="2"/>
    </font>
    <font>
      <sz val="14"/>
      <color theme="1"/>
      <name val="Calibri"/>
      <family val="2"/>
      <scheme val="minor"/>
    </font>
    <font>
      <i/>
      <sz val="4"/>
      <name val="Arial"/>
      <family val="2"/>
    </font>
    <font>
      <i/>
      <sz val="9"/>
      <color theme="5"/>
      <name val="Arial"/>
      <family val="2"/>
    </font>
    <font>
      <sz val="12"/>
      <color rgb="FFFF0000"/>
      <name val="Arial"/>
      <family val="2"/>
    </font>
    <font>
      <b/>
      <sz val="9"/>
      <name val="Arial"/>
      <family val="2"/>
    </font>
    <font>
      <b/>
      <sz val="11.5"/>
      <name val="Arial"/>
      <family val="2"/>
    </font>
    <font>
      <sz val="8"/>
      <color theme="0"/>
      <name val="Arial"/>
      <family val="2"/>
    </font>
    <font>
      <sz val="16"/>
      <name val="Arial"/>
      <family val="2"/>
    </font>
    <font>
      <b/>
      <sz val="20"/>
      <name val="Arial"/>
      <family val="2"/>
    </font>
    <font>
      <sz val="10"/>
      <name val="Arial"/>
    </font>
    <font>
      <b/>
      <i/>
      <sz val="10"/>
      <color theme="5"/>
      <name val="Arial"/>
      <family val="2"/>
    </font>
    <font>
      <b/>
      <sz val="14"/>
      <color rgb="FF000000"/>
      <name val="Arial"/>
      <family val="2"/>
    </font>
    <font>
      <sz val="14"/>
      <color rgb="FF000000"/>
      <name val="Arial"/>
      <family val="2"/>
    </font>
    <font>
      <sz val="11"/>
      <color rgb="FF000000"/>
      <name val="Arial"/>
      <family val="2"/>
    </font>
    <font>
      <sz val="12"/>
      <color theme="0"/>
      <name val="Arial"/>
      <family val="2"/>
    </font>
    <font>
      <u/>
      <sz val="22"/>
      <color theme="1"/>
      <name val="Arial"/>
      <family val="2"/>
    </font>
    <font>
      <b/>
      <sz val="11"/>
      <color rgb="FFFF0000"/>
      <name val="Arial"/>
      <family val="2"/>
    </font>
    <font>
      <sz val="11"/>
      <color theme="1"/>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C0C0C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9">
    <xf numFmtId="0" fontId="0" fillId="0" borderId="0"/>
    <xf numFmtId="0" fontId="45" fillId="2"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46" fillId="12"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9" borderId="0" applyNumberFormat="0" applyBorder="0" applyAlignment="0" applyProtection="0"/>
    <xf numFmtId="0" fontId="47" fillId="3" borderId="0" applyNumberFormat="0" applyBorder="0" applyAlignment="0" applyProtection="0"/>
    <xf numFmtId="0" fontId="48" fillId="20" borderId="1" applyNumberFormat="0" applyAlignment="0" applyProtection="0"/>
    <xf numFmtId="0" fontId="49" fillId="21" borderId="2" applyNumberFormat="0" applyAlignment="0" applyProtection="0"/>
    <xf numFmtId="0" fontId="50" fillId="0" borderId="0" applyNumberFormat="0" applyFill="0" applyBorder="0" applyAlignment="0" applyProtection="0"/>
    <xf numFmtId="0" fontId="51" fillId="4" borderId="0" applyNumberFormat="0" applyBorder="0" applyAlignment="0" applyProtection="0"/>
    <xf numFmtId="0" fontId="52" fillId="0" borderId="3"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15" fillId="0" borderId="0" applyNumberFormat="0" applyFill="0" applyBorder="0" applyAlignment="0" applyProtection="0">
      <alignment vertical="top"/>
      <protection locked="0"/>
    </xf>
    <xf numFmtId="0" fontId="55" fillId="7" borderId="1" applyNumberFormat="0" applyAlignment="0" applyProtection="0"/>
    <xf numFmtId="0" fontId="56" fillId="0" borderId="6" applyNumberFormat="0" applyFill="0" applyAlignment="0" applyProtection="0"/>
    <xf numFmtId="0" fontId="57" fillId="22" borderId="0" applyNumberFormat="0" applyBorder="0" applyAlignment="0" applyProtection="0"/>
    <xf numFmtId="0" fontId="14" fillId="0" borderId="0"/>
    <xf numFmtId="37" fontId="16" fillId="0" borderId="0"/>
    <xf numFmtId="0" fontId="14" fillId="23" borderId="7" applyNumberFormat="0" applyFont="0" applyAlignment="0" applyProtection="0"/>
    <xf numFmtId="3" fontId="17" fillId="0" borderId="0">
      <alignment horizontal="right"/>
    </xf>
    <xf numFmtId="0" fontId="58" fillId="20" borderId="8" applyNumberFormat="0" applyAlignment="0" applyProtection="0"/>
    <xf numFmtId="9" fontId="14" fillId="0" borderId="0" applyFont="0" applyFill="0" applyBorder="0" applyAlignment="0" applyProtection="0"/>
    <xf numFmtId="0" fontId="59" fillId="0" borderId="0" applyNumberFormat="0" applyFill="0" applyBorder="0" applyAlignment="0" applyProtection="0"/>
    <xf numFmtId="0" fontId="60" fillId="0" borderId="9" applyNumberFormat="0" applyFill="0" applyAlignment="0" applyProtection="0"/>
    <xf numFmtId="0" fontId="61" fillId="0" borderId="0" applyNumberForma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45" fillId="0" borderId="0"/>
    <xf numFmtId="0" fontId="14" fillId="0" borderId="0"/>
    <xf numFmtId="0" fontId="69" fillId="0" borderId="0"/>
    <xf numFmtId="9" fontId="14" fillId="0" borderId="0" applyFont="0" applyFill="0" applyBorder="0" applyAlignment="0" applyProtection="0"/>
    <xf numFmtId="9" fontId="14" fillId="0" borderId="0" applyFont="0" applyFill="0" applyBorder="0" applyAlignment="0" applyProtection="0"/>
    <xf numFmtId="43" fontId="74" fillId="0" borderId="0" applyFont="0" applyFill="0" applyBorder="0" applyAlignment="0" applyProtection="0"/>
    <xf numFmtId="0" fontId="13" fillId="0" borderId="0"/>
    <xf numFmtId="0" fontId="15" fillId="0" borderId="0" applyNumberFormat="0" applyFill="0" applyBorder="0" applyAlignment="0" applyProtection="0">
      <alignment vertical="top"/>
      <protection locked="0"/>
    </xf>
    <xf numFmtId="0" fontId="12" fillId="0" borderId="0"/>
    <xf numFmtId="0" fontId="14" fillId="0" borderId="0"/>
    <xf numFmtId="0" fontId="12" fillId="0" borderId="0"/>
    <xf numFmtId="0" fontId="14" fillId="0" borderId="0"/>
    <xf numFmtId="0" fontId="14" fillId="0" borderId="0"/>
    <xf numFmtId="43" fontId="69" fillId="0" borderId="0" applyFont="0" applyFill="0" applyBorder="0" applyAlignment="0" applyProtection="0"/>
    <xf numFmtId="168" fontId="69" fillId="0" borderId="0" applyFont="0" applyFill="0" applyBorder="0" applyAlignment="0" applyProtection="0"/>
    <xf numFmtId="44" fontId="14" fillId="0" borderId="0" applyFont="0" applyFill="0" applyBorder="0" applyAlignment="0" applyProtection="0"/>
    <xf numFmtId="0" fontId="11" fillId="0" borderId="0"/>
    <xf numFmtId="0" fontId="69" fillId="0" borderId="0"/>
    <xf numFmtId="0" fontId="76" fillId="0" borderId="0"/>
    <xf numFmtId="0" fontId="11" fillId="0" borderId="0"/>
    <xf numFmtId="0" fontId="11" fillId="0" borderId="0"/>
    <xf numFmtId="0" fontId="86" fillId="0" borderId="0"/>
    <xf numFmtId="9" fontId="14" fillId="0" borderId="0" applyFont="0" applyFill="0" applyBorder="0" applyAlignment="0" applyProtection="0"/>
    <xf numFmtId="0" fontId="69" fillId="0" borderId="0"/>
    <xf numFmtId="0" fontId="69" fillId="0" borderId="0"/>
    <xf numFmtId="0" fontId="69" fillId="0" borderId="0"/>
    <xf numFmtId="43" fontId="10" fillId="0" borderId="0" applyFont="0" applyFill="0" applyBorder="0" applyAlignment="0" applyProtection="0"/>
    <xf numFmtId="0" fontId="10" fillId="0" borderId="0"/>
    <xf numFmtId="0" fontId="76" fillId="0" borderId="0"/>
    <xf numFmtId="0" fontId="76" fillId="0" borderId="0"/>
    <xf numFmtId="0" fontId="76" fillId="0" borderId="0"/>
    <xf numFmtId="0" fontId="9" fillId="0" borderId="0"/>
    <xf numFmtId="44" fontId="6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110"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2" fillId="0" borderId="0"/>
    <xf numFmtId="0" fontId="1" fillId="0" borderId="0"/>
  </cellStyleXfs>
  <cellXfs count="546">
    <xf numFmtId="0" fontId="0" fillId="0" borderId="0" xfId="0"/>
    <xf numFmtId="0" fontId="29" fillId="0" borderId="0" xfId="0" applyFont="1" applyAlignment="1">
      <alignment horizontal="left"/>
    </xf>
    <xf numFmtId="0" fontId="30" fillId="0" borderId="0" xfId="0" applyFont="1"/>
    <xf numFmtId="0" fontId="24" fillId="0" borderId="21" xfId="38" applyFont="1" applyBorder="1" applyAlignment="1">
      <alignment vertical="center"/>
    </xf>
    <xf numFmtId="0" fontId="24" fillId="0" borderId="0" xfId="38" applyFont="1" applyAlignment="1">
      <alignment vertical="center"/>
    </xf>
    <xf numFmtId="0" fontId="24" fillId="0" borderId="22" xfId="38" applyFont="1" applyBorder="1" applyAlignment="1">
      <alignment vertical="center"/>
    </xf>
    <xf numFmtId="0" fontId="31" fillId="24" borderId="0" xfId="0" applyFont="1" applyFill="1"/>
    <xf numFmtId="0" fontId="0" fillId="24" borderId="0" xfId="0" applyFill="1"/>
    <xf numFmtId="0" fontId="15" fillId="24" borderId="0" xfId="34" applyFill="1" applyAlignment="1" applyProtection="1"/>
    <xf numFmtId="0" fontId="33" fillId="24" borderId="0" xfId="34" applyFont="1" applyFill="1" applyAlignment="1" applyProtection="1"/>
    <xf numFmtId="0" fontId="21" fillId="24" borderId="0" xfId="0" applyFont="1" applyFill="1"/>
    <xf numFmtId="0" fontId="34" fillId="24" borderId="0" xfId="0" applyFont="1" applyFill="1"/>
    <xf numFmtId="0" fontId="14" fillId="0" borderId="0" xfId="47"/>
    <xf numFmtId="0" fontId="14" fillId="0" borderId="0" xfId="39" applyNumberFormat="1" applyFont="1" applyAlignment="1" applyProtection="1">
      <alignment horizontal="left"/>
      <protection locked="0"/>
    </xf>
    <xf numFmtId="3" fontId="14" fillId="0" borderId="0" xfId="38" applyNumberFormat="1" applyAlignment="1">
      <alignment horizontal="right"/>
    </xf>
    <xf numFmtId="3" fontId="14" fillId="0" borderId="0" xfId="47" applyNumberFormat="1" applyAlignment="1">
      <alignment horizontal="left"/>
    </xf>
    <xf numFmtId="3" fontId="18" fillId="0" borderId="0" xfId="47" applyNumberFormat="1" applyFont="1"/>
    <xf numFmtId="3" fontId="14" fillId="0" borderId="0" xfId="47" applyNumberFormat="1"/>
    <xf numFmtId="3" fontId="19" fillId="0" borderId="0" xfId="47" applyNumberFormat="1" applyFont="1"/>
    <xf numFmtId="3" fontId="20" fillId="0" borderId="0" xfId="47" applyNumberFormat="1" applyFont="1" applyAlignment="1">
      <alignment horizontal="left"/>
    </xf>
    <xf numFmtId="3" fontId="37" fillId="0" borderId="20" xfId="47" applyNumberFormat="1" applyFont="1" applyBorder="1" applyAlignment="1">
      <alignment horizontal="left"/>
    </xf>
    <xf numFmtId="3" fontId="37" fillId="0" borderId="0" xfId="47" applyNumberFormat="1" applyFont="1" applyAlignment="1">
      <alignment horizontal="left"/>
    </xf>
    <xf numFmtId="3" fontId="20" fillId="0" borderId="0" xfId="47" applyNumberFormat="1" applyFont="1"/>
    <xf numFmtId="4" fontId="14" fillId="0" borderId="13" xfId="47" applyNumberFormat="1" applyBorder="1" applyAlignment="1">
      <alignment horizontal="right"/>
    </xf>
    <xf numFmtId="3" fontId="14" fillId="0" borderId="13" xfId="47" applyNumberFormat="1" applyBorder="1" applyAlignment="1">
      <alignment horizontal="right"/>
    </xf>
    <xf numFmtId="0" fontId="22" fillId="0" borderId="0" xfId="47" applyFont="1"/>
    <xf numFmtId="0" fontId="22" fillId="0" borderId="25" xfId="47" applyFont="1" applyBorder="1"/>
    <xf numFmtId="3" fontId="22" fillId="0" borderId="0" xfId="47" applyNumberFormat="1" applyFont="1"/>
    <xf numFmtId="3" fontId="23" fillId="0" borderId="0" xfId="47" applyNumberFormat="1" applyFont="1"/>
    <xf numFmtId="0" fontId="22" fillId="0" borderId="16" xfId="47" applyFont="1" applyBorder="1"/>
    <xf numFmtId="3" fontId="14" fillId="0" borderId="0" xfId="47" applyNumberFormat="1" applyAlignment="1">
      <alignment horizontal="right"/>
    </xf>
    <xf numFmtId="3" fontId="19" fillId="0" borderId="0" xfId="47" applyNumberFormat="1" applyFont="1" applyAlignment="1">
      <alignment horizontal="right"/>
    </xf>
    <xf numFmtId="164" fontId="14" fillId="0" borderId="0" xfId="47" applyNumberFormat="1" applyAlignment="1">
      <alignment horizontal="right"/>
    </xf>
    <xf numFmtId="165" fontId="17" fillId="0" borderId="0" xfId="47" applyNumberFormat="1" applyFont="1" applyAlignment="1">
      <alignment horizontal="right"/>
    </xf>
    <xf numFmtId="4" fontId="14" fillId="0" borderId="16" xfId="47" applyNumberFormat="1" applyBorder="1"/>
    <xf numFmtId="3" fontId="71" fillId="0" borderId="0" xfId="47" applyNumberFormat="1" applyFont="1"/>
    <xf numFmtId="3" fontId="43" fillId="0" borderId="16" xfId="47" applyNumberFormat="1" applyFont="1" applyBorder="1" applyAlignment="1">
      <alignment horizontal="right"/>
    </xf>
    <xf numFmtId="3" fontId="42" fillId="0" borderId="0" xfId="47" applyNumberFormat="1" applyFont="1"/>
    <xf numFmtId="164" fontId="43" fillId="0" borderId="0" xfId="47" applyNumberFormat="1" applyFont="1" applyAlignment="1">
      <alignment horizontal="right"/>
    </xf>
    <xf numFmtId="0" fontId="43" fillId="0" borderId="0" xfId="47" applyFont="1"/>
    <xf numFmtId="3" fontId="43" fillId="0" borderId="0" xfId="47" applyNumberFormat="1" applyFont="1"/>
    <xf numFmtId="3" fontId="64" fillId="0" borderId="0" xfId="47" applyNumberFormat="1" applyFont="1"/>
    <xf numFmtId="0" fontId="14" fillId="0" borderId="16" xfId="47" applyBorder="1"/>
    <xf numFmtId="3" fontId="25" fillId="0" borderId="0" xfId="47" applyNumberFormat="1" applyFont="1" applyAlignment="1">
      <alignment vertical="top"/>
    </xf>
    <xf numFmtId="2" fontId="14" fillId="0" borderId="16" xfId="47" applyNumberFormat="1" applyBorder="1"/>
    <xf numFmtId="3" fontId="25" fillId="0" borderId="0" xfId="47" applyNumberFormat="1" applyFont="1" applyAlignment="1">
      <alignment horizontal="right" vertical="top"/>
    </xf>
    <xf numFmtId="165" fontId="14" fillId="0" borderId="0" xfId="47" applyNumberFormat="1" applyAlignment="1">
      <alignment horizontal="right"/>
    </xf>
    <xf numFmtId="3" fontId="22" fillId="0" borderId="0" xfId="47" applyNumberFormat="1" applyFont="1" applyAlignment="1">
      <alignment horizontal="left"/>
    </xf>
    <xf numFmtId="3" fontId="19" fillId="0" borderId="13" xfId="47" quotePrefix="1" applyNumberFormat="1" applyFont="1" applyBorder="1" applyAlignment="1">
      <alignment horizontal="center"/>
    </xf>
    <xf numFmtId="3" fontId="14" fillId="0" borderId="16" xfId="47" applyNumberFormat="1" applyBorder="1"/>
    <xf numFmtId="3" fontId="37" fillId="0" borderId="30" xfId="47" applyNumberFormat="1" applyFont="1" applyBorder="1" applyAlignment="1">
      <alignment horizontal="right"/>
    </xf>
    <xf numFmtId="3" fontId="27" fillId="0" borderId="0" xfId="47" applyNumberFormat="1" applyFont="1" applyAlignment="1">
      <alignment horizontal="right"/>
    </xf>
    <xf numFmtId="165" fontId="27" fillId="0" borderId="0" xfId="47" applyNumberFormat="1" applyFont="1" applyAlignment="1">
      <alignment horizontal="right"/>
    </xf>
    <xf numFmtId="0" fontId="36" fillId="0" borderId="0" xfId="47" applyFont="1" applyAlignment="1">
      <alignment vertical="center"/>
    </xf>
    <xf numFmtId="164" fontId="19" fillId="0" borderId="0" xfId="47" applyNumberFormat="1" applyFont="1"/>
    <xf numFmtId="3" fontId="27" fillId="0" borderId="0" xfId="47" applyNumberFormat="1" applyFont="1"/>
    <xf numFmtId="3" fontId="37" fillId="0" borderId="0" xfId="47" applyNumberFormat="1" applyFont="1" applyAlignment="1">
      <alignment horizontal="right"/>
    </xf>
    <xf numFmtId="164" fontId="27" fillId="0" borderId="0" xfId="47" applyNumberFormat="1" applyFont="1" applyAlignment="1">
      <alignment horizontal="right"/>
    </xf>
    <xf numFmtId="1" fontId="14" fillId="0" borderId="14" xfId="47" applyNumberFormat="1" applyBorder="1" applyAlignment="1">
      <alignment horizontal="left"/>
    </xf>
    <xf numFmtId="3" fontId="70" fillId="0" borderId="20" xfId="47" applyNumberFormat="1" applyFont="1" applyBorder="1" applyAlignment="1">
      <alignment horizontal="left"/>
    </xf>
    <xf numFmtId="3" fontId="15" fillId="0" borderId="0" xfId="34" applyNumberFormat="1" applyFill="1" applyBorder="1" applyAlignment="1" applyProtection="1">
      <alignment horizontal="center" vertical="center" wrapText="1"/>
    </xf>
    <xf numFmtId="4" fontId="14" fillId="0" borderId="13" xfId="0" applyNumberFormat="1" applyFont="1" applyBorder="1" applyAlignment="1">
      <alignment horizontal="center"/>
    </xf>
    <xf numFmtId="0" fontId="15" fillId="24" borderId="0" xfId="34" applyFill="1" applyBorder="1" applyAlignment="1" applyProtection="1"/>
    <xf numFmtId="0" fontId="19" fillId="0" borderId="0" xfId="64" applyFont="1"/>
    <xf numFmtId="0" fontId="70" fillId="0" borderId="0" xfId="64" applyFont="1"/>
    <xf numFmtId="3" fontId="80" fillId="0" borderId="0" xfId="47" applyNumberFormat="1" applyFont="1" applyAlignment="1">
      <alignment horizontal="right"/>
    </xf>
    <xf numFmtId="3" fontId="84" fillId="0" borderId="0" xfId="47" applyNumberFormat="1" applyFont="1" applyAlignment="1">
      <alignment horizontal="right"/>
    </xf>
    <xf numFmtId="3" fontId="80" fillId="0" borderId="0" xfId="47" applyNumberFormat="1" applyFont="1"/>
    <xf numFmtId="0" fontId="80" fillId="0" borderId="0" xfId="58" applyNumberFormat="1" applyFont="1" applyFill="1" applyBorder="1"/>
    <xf numFmtId="4" fontId="80" fillId="0" borderId="0" xfId="47" applyNumberFormat="1" applyFont="1"/>
    <xf numFmtId="3" fontId="87" fillId="0" borderId="0" xfId="47" applyNumberFormat="1" applyFont="1" applyAlignment="1">
      <alignment horizontal="right"/>
    </xf>
    <xf numFmtId="3" fontId="87" fillId="0" borderId="0" xfId="47" applyNumberFormat="1" applyFont="1"/>
    <xf numFmtId="4" fontId="87" fillId="0" borderId="0" xfId="47" applyNumberFormat="1" applyFont="1"/>
    <xf numFmtId="165" fontId="88" fillId="0" borderId="0" xfId="47" applyNumberFormat="1" applyFont="1" applyAlignment="1">
      <alignment horizontal="right"/>
    </xf>
    <xf numFmtId="3" fontId="88" fillId="0" borderId="0" xfId="47" applyNumberFormat="1" applyFont="1" applyAlignment="1">
      <alignment vertical="top"/>
    </xf>
    <xf numFmtId="3" fontId="89" fillId="0" borderId="0" xfId="47" applyNumberFormat="1" applyFont="1"/>
    <xf numFmtId="165" fontId="87" fillId="0" borderId="0" xfId="47" applyNumberFormat="1" applyFont="1" applyAlignment="1">
      <alignment horizontal="right"/>
    </xf>
    <xf numFmtId="3" fontId="90" fillId="0" borderId="0" xfId="47" applyNumberFormat="1" applyFont="1"/>
    <xf numFmtId="0" fontId="71" fillId="0" borderId="0" xfId="47" applyFont="1"/>
    <xf numFmtId="3" fontId="91" fillId="0" borderId="0" xfId="47" quotePrefix="1" applyNumberFormat="1" applyFont="1" applyAlignment="1">
      <alignment horizontal="center"/>
    </xf>
    <xf numFmtId="3" fontId="71" fillId="0" borderId="0" xfId="47" applyNumberFormat="1" applyFont="1" applyAlignment="1">
      <alignment vertical="top"/>
    </xf>
    <xf numFmtId="3" fontId="91" fillId="0" borderId="0" xfId="47" applyNumberFormat="1" applyFont="1" applyAlignment="1">
      <alignment vertical="top"/>
    </xf>
    <xf numFmtId="165" fontId="71" fillId="0" borderId="0" xfId="47" applyNumberFormat="1" applyFont="1" applyAlignment="1">
      <alignment horizontal="right"/>
    </xf>
    <xf numFmtId="167" fontId="14" fillId="0" borderId="0" xfId="58" applyNumberFormat="1" applyFont="1" applyFill="1" applyBorder="1" applyAlignment="1">
      <alignment horizontal="right"/>
    </xf>
    <xf numFmtId="0" fontId="93" fillId="0" borderId="0" xfId="47" applyFont="1" applyAlignment="1">
      <alignment vertical="center"/>
    </xf>
    <xf numFmtId="0" fontId="93" fillId="0" borderId="40" xfId="47" applyFont="1" applyBorder="1" applyAlignment="1">
      <alignment vertical="center"/>
    </xf>
    <xf numFmtId="3" fontId="92" fillId="0" borderId="0" xfId="47" applyNumberFormat="1" applyFont="1"/>
    <xf numFmtId="3" fontId="94" fillId="0" borderId="0" xfId="47" applyNumberFormat="1" applyFont="1"/>
    <xf numFmtId="0" fontId="14" fillId="0" borderId="0" xfId="47" applyAlignment="1">
      <alignment horizontal="right"/>
    </xf>
    <xf numFmtId="0" fontId="83" fillId="0" borderId="20" xfId="47" applyFont="1" applyBorder="1" applyAlignment="1">
      <alignment horizontal="left"/>
    </xf>
    <xf numFmtId="164" fontId="14" fillId="0" borderId="13" xfId="47" applyNumberFormat="1" applyBorder="1" applyAlignment="1">
      <alignment horizontal="right"/>
    </xf>
    <xf numFmtId="0" fontId="15" fillId="29" borderId="17" xfId="34" applyFill="1" applyBorder="1" applyAlignment="1" applyProtection="1"/>
    <xf numFmtId="0" fontId="15" fillId="29" borderId="18" xfId="34" applyFill="1" applyBorder="1" applyAlignment="1" applyProtection="1"/>
    <xf numFmtId="10" fontId="0" fillId="0" borderId="13" xfId="43" applyNumberFormat="1" applyFont="1" applyFill="1" applyBorder="1"/>
    <xf numFmtId="4" fontId="14" fillId="0" borderId="12" xfId="47" applyNumberFormat="1" applyBorder="1" applyAlignment="1">
      <alignment horizontal="center"/>
    </xf>
    <xf numFmtId="0" fontId="14" fillId="0" borderId="0" xfId="64"/>
    <xf numFmtId="0" fontId="24" fillId="0" borderId="0" xfId="47" applyFont="1" applyAlignment="1">
      <alignment vertical="center"/>
    </xf>
    <xf numFmtId="0" fontId="93" fillId="0" borderId="16" xfId="47" applyFont="1" applyBorder="1" applyAlignment="1">
      <alignment vertical="center"/>
    </xf>
    <xf numFmtId="0" fontId="14" fillId="0" borderId="39" xfId="47" applyBorder="1"/>
    <xf numFmtId="0" fontId="24" fillId="0" borderId="38" xfId="38" applyFont="1" applyBorder="1" applyAlignment="1">
      <alignment vertical="center"/>
    </xf>
    <xf numFmtId="0" fontId="24" fillId="0" borderId="21" xfId="47" applyFont="1" applyBorder="1" applyAlignment="1">
      <alignment vertical="center"/>
    </xf>
    <xf numFmtId="3" fontId="14" fillId="0" borderId="37" xfId="47" applyNumberFormat="1" applyBorder="1" applyAlignment="1">
      <alignment horizontal="left"/>
    </xf>
    <xf numFmtId="3" fontId="14" fillId="0" borderId="14" xfId="47" applyNumberFormat="1" applyBorder="1" applyAlignment="1">
      <alignment horizontal="left"/>
    </xf>
    <xf numFmtId="3" fontId="14" fillId="0" borderId="14" xfId="47" applyNumberFormat="1" applyBorder="1"/>
    <xf numFmtId="3" fontId="42" fillId="0" borderId="14" xfId="47" applyNumberFormat="1" applyFont="1" applyBorder="1" applyAlignment="1">
      <alignment horizontal="left"/>
    </xf>
    <xf numFmtId="3" fontId="22" fillId="0" borderId="14" xfId="47" applyNumberFormat="1" applyFont="1" applyBorder="1" applyAlignment="1">
      <alignment horizontal="left"/>
    </xf>
    <xf numFmtId="3" fontId="92" fillId="0" borderId="14" xfId="47" applyNumberFormat="1" applyFont="1" applyBorder="1" applyAlignment="1">
      <alignment horizontal="left"/>
    </xf>
    <xf numFmtId="3" fontId="22" fillId="0" borderId="23" xfId="47" applyNumberFormat="1" applyFont="1" applyBorder="1" applyAlignment="1">
      <alignment horizontal="left"/>
    </xf>
    <xf numFmtId="4" fontId="14" fillId="0" borderId="12" xfId="47" applyNumberFormat="1" applyBorder="1" applyAlignment="1">
      <alignment horizontal="right"/>
    </xf>
    <xf numFmtId="4" fontId="14" fillId="0" borderId="0" xfId="47" applyNumberFormat="1"/>
    <xf numFmtId="3" fontId="14" fillId="0" borderId="0" xfId="47" applyNumberFormat="1" applyAlignment="1">
      <alignment horizontal="center"/>
    </xf>
    <xf numFmtId="1" fontId="14" fillId="0" borderId="0" xfId="39" applyNumberFormat="1" applyFont="1" applyAlignment="1" applyProtection="1">
      <alignment horizontal="left"/>
      <protection locked="0"/>
    </xf>
    <xf numFmtId="1" fontId="14" fillId="0" borderId="0" xfId="47" applyNumberFormat="1" applyAlignment="1">
      <alignment horizontal="center"/>
    </xf>
    <xf numFmtId="1" fontId="14" fillId="0" borderId="0" xfId="39" applyNumberFormat="1" applyFont="1" applyAlignment="1" applyProtection="1">
      <alignment horizontal="center"/>
      <protection locked="0"/>
    </xf>
    <xf numFmtId="3" fontId="14" fillId="0" borderId="0" xfId="39" applyNumberFormat="1" applyFont="1" applyAlignment="1" applyProtection="1">
      <alignment horizontal="left"/>
      <protection locked="0"/>
    </xf>
    <xf numFmtId="0" fontId="15" fillId="29" borderId="35" xfId="34" applyFill="1" applyBorder="1" applyAlignment="1" applyProtection="1"/>
    <xf numFmtId="0" fontId="81" fillId="0" borderId="0" xfId="58" applyNumberFormat="1" applyFont="1" applyFill="1"/>
    <xf numFmtId="3" fontId="14" fillId="0" borderId="11" xfId="47" applyNumberFormat="1" applyBorder="1"/>
    <xf numFmtId="1" fontId="14" fillId="0" borderId="11" xfId="47" applyNumberFormat="1" applyBorder="1" applyAlignment="1">
      <alignment horizontal="right"/>
    </xf>
    <xf numFmtId="1" fontId="19" fillId="0" borderId="11" xfId="47" applyNumberFormat="1" applyFont="1" applyBorder="1" applyAlignment="1">
      <alignment horizontal="center"/>
    </xf>
    <xf numFmtId="1" fontId="78" fillId="0" borderId="11" xfId="47" applyNumberFormat="1" applyFont="1" applyBorder="1" applyAlignment="1">
      <alignment horizontal="center"/>
    </xf>
    <xf numFmtId="3" fontId="79" fillId="0" borderId="12" xfId="47" applyNumberFormat="1" applyFont="1" applyBorder="1" applyAlignment="1">
      <alignment horizontal="center"/>
    </xf>
    <xf numFmtId="43" fontId="64" fillId="0" borderId="0" xfId="58" applyFont="1" applyFill="1"/>
    <xf numFmtId="0" fontId="90" fillId="0" borderId="0" xfId="58" applyNumberFormat="1" applyFont="1" applyFill="1"/>
    <xf numFmtId="43" fontId="0" fillId="0" borderId="0" xfId="58" applyFont="1" applyFill="1"/>
    <xf numFmtId="9" fontId="0" fillId="0" borderId="0" xfId="43" applyFont="1" applyFill="1"/>
    <xf numFmtId="167" fontId="71" fillId="0" borderId="0" xfId="58" applyNumberFormat="1" applyFont="1" applyFill="1"/>
    <xf numFmtId="167" fontId="71" fillId="0" borderId="0" xfId="58" applyNumberFormat="1" applyFont="1" applyFill="1" applyBorder="1"/>
    <xf numFmtId="167" fontId="77" fillId="0" borderId="0" xfId="58" applyNumberFormat="1" applyFont="1" applyFill="1"/>
    <xf numFmtId="3" fontId="64" fillId="0" borderId="0" xfId="47" applyNumberFormat="1" applyFont="1" applyAlignment="1">
      <alignment vertical="top"/>
    </xf>
    <xf numFmtId="0" fontId="26" fillId="0" borderId="0" xfId="47" applyFont="1" applyAlignment="1">
      <alignment vertical="center"/>
    </xf>
    <xf numFmtId="0" fontId="62" fillId="0" borderId="0" xfId="38" applyFont="1" applyAlignment="1">
      <alignment vertical="center"/>
    </xf>
    <xf numFmtId="3" fontId="14" fillId="0" borderId="13" xfId="47" applyNumberFormat="1" applyBorder="1"/>
    <xf numFmtId="3" fontId="77" fillId="0" borderId="0" xfId="47" applyNumberFormat="1" applyFont="1"/>
    <xf numFmtId="3" fontId="19" fillId="0" borderId="15" xfId="47" applyNumberFormat="1" applyFont="1" applyBorder="1"/>
    <xf numFmtId="3" fontId="19" fillId="0" borderId="24" xfId="47" applyNumberFormat="1" applyFont="1" applyBorder="1"/>
    <xf numFmtId="3" fontId="19" fillId="0" borderId="23" xfId="47" applyNumberFormat="1" applyFont="1" applyBorder="1"/>
    <xf numFmtId="3" fontId="19" fillId="32" borderId="23" xfId="47" applyNumberFormat="1" applyFont="1" applyFill="1" applyBorder="1" applyAlignment="1">
      <alignment horizontal="center" wrapText="1"/>
    </xf>
    <xf numFmtId="3" fontId="19" fillId="32" borderId="24" xfId="47" applyNumberFormat="1" applyFont="1" applyFill="1" applyBorder="1" applyAlignment="1">
      <alignment horizontal="center"/>
    </xf>
    <xf numFmtId="3" fontId="63" fillId="0" borderId="13" xfId="47" applyNumberFormat="1" applyFont="1" applyBorder="1" applyAlignment="1">
      <alignment wrapText="1"/>
    </xf>
    <xf numFmtId="3" fontId="63" fillId="0" borderId="24" xfId="47" applyNumberFormat="1" applyFont="1" applyBorder="1" applyAlignment="1">
      <alignment horizontal="center"/>
    </xf>
    <xf numFmtId="0" fontId="102" fillId="0" borderId="0" xfId="47" applyFont="1"/>
    <xf numFmtId="0" fontId="63" fillId="0" borderId="0" xfId="47" applyFont="1"/>
    <xf numFmtId="4" fontId="43" fillId="0" borderId="13" xfId="47" applyNumberFormat="1" applyFont="1" applyBorder="1"/>
    <xf numFmtId="4" fontId="43" fillId="0" borderId="0" xfId="47" applyNumberFormat="1" applyFont="1"/>
    <xf numFmtId="3" fontId="19" fillId="0" borderId="21" xfId="47" applyNumberFormat="1" applyFont="1" applyBorder="1" applyAlignment="1">
      <alignment horizontal="right"/>
    </xf>
    <xf numFmtId="164" fontId="19" fillId="0" borderId="22" xfId="47" applyNumberFormat="1" applyFont="1" applyBorder="1" applyAlignment="1">
      <alignment horizontal="right"/>
    </xf>
    <xf numFmtId="3" fontId="14" fillId="0" borderId="15" xfId="47" applyNumberFormat="1" applyBorder="1" applyAlignment="1">
      <alignment horizontal="left"/>
    </xf>
    <xf numFmtId="0" fontId="14" fillId="0" borderId="15" xfId="47" applyBorder="1"/>
    <xf numFmtId="0" fontId="26" fillId="0" borderId="21" xfId="47" applyFont="1" applyBorder="1" applyAlignment="1">
      <alignment vertical="center"/>
    </xf>
    <xf numFmtId="3" fontId="17" fillId="0" borderId="0" xfId="47" applyNumberFormat="1" applyFont="1"/>
    <xf numFmtId="165" fontId="95" fillId="0" borderId="0" xfId="47" applyNumberFormat="1" applyFont="1" applyAlignment="1">
      <alignment horizontal="right"/>
    </xf>
    <xf numFmtId="3" fontId="17" fillId="0" borderId="0" xfId="47" applyNumberFormat="1" applyFont="1" applyAlignment="1">
      <alignment vertical="top"/>
    </xf>
    <xf numFmtId="3" fontId="95" fillId="0" borderId="0" xfId="47" applyNumberFormat="1" applyFont="1" applyAlignment="1">
      <alignment vertical="top"/>
    </xf>
    <xf numFmtId="0" fontId="19" fillId="0" borderId="0" xfId="47" applyFont="1"/>
    <xf numFmtId="3" fontId="34" fillId="0" borderId="14" xfId="47" applyNumberFormat="1" applyFont="1" applyBorder="1" applyAlignment="1">
      <alignment horizontal="left"/>
    </xf>
    <xf numFmtId="3" fontId="104" fillId="0" borderId="0" xfId="47" applyNumberFormat="1" applyFont="1"/>
    <xf numFmtId="3" fontId="34" fillId="0" borderId="0" xfId="47" applyNumberFormat="1" applyFont="1"/>
    <xf numFmtId="9" fontId="34" fillId="0" borderId="0" xfId="43" applyFont="1" applyFill="1"/>
    <xf numFmtId="4" fontId="96" fillId="0" borderId="12" xfId="47" applyNumberFormat="1" applyFont="1" applyBorder="1" applyAlignment="1">
      <alignment horizontal="right"/>
    </xf>
    <xf numFmtId="3" fontId="19" fillId="0" borderId="28" xfId="47" applyNumberFormat="1" applyFont="1" applyBorder="1"/>
    <xf numFmtId="3" fontId="19" fillId="0" borderId="25" xfId="47" applyNumberFormat="1" applyFont="1" applyBorder="1"/>
    <xf numFmtId="3" fontId="19" fillId="0" borderId="16" xfId="47" applyNumberFormat="1" applyFont="1" applyBorder="1"/>
    <xf numFmtId="3" fontId="19" fillId="0" borderId="20" xfId="47" applyNumberFormat="1" applyFont="1" applyBorder="1"/>
    <xf numFmtId="3" fontId="19" fillId="0" borderId="26" xfId="47" applyNumberFormat="1" applyFont="1" applyBorder="1" applyAlignment="1">
      <alignment horizontal="right"/>
    </xf>
    <xf numFmtId="4" fontId="19" fillId="32" borderId="12" xfId="47" applyNumberFormat="1" applyFont="1" applyFill="1" applyBorder="1" applyAlignment="1">
      <alignment horizontal="right"/>
    </xf>
    <xf numFmtId="3" fontId="19" fillId="32" borderId="13" xfId="47" applyNumberFormat="1" applyFont="1" applyFill="1" applyBorder="1" applyAlignment="1">
      <alignment horizontal="right"/>
    </xf>
    <xf numFmtId="4" fontId="14" fillId="0" borderId="13" xfId="47" applyNumberFormat="1" applyBorder="1" applyAlignment="1" applyProtection="1">
      <alignment horizontal="right"/>
      <protection locked="0"/>
    </xf>
    <xf numFmtId="4" fontId="19" fillId="32" borderId="13" xfId="47" applyNumberFormat="1" applyFont="1" applyFill="1" applyBorder="1" applyAlignment="1" applyProtection="1">
      <alignment horizontal="right"/>
      <protection locked="0"/>
    </xf>
    <xf numFmtId="4" fontId="14" fillId="32" borderId="13" xfId="47" applyNumberFormat="1" applyFill="1" applyBorder="1"/>
    <xf numFmtId="0" fontId="19" fillId="32" borderId="10" xfId="47" applyFont="1" applyFill="1" applyBorder="1"/>
    <xf numFmtId="0" fontId="26" fillId="32" borderId="11" xfId="47" applyFont="1" applyFill="1" applyBorder="1" applyAlignment="1">
      <alignment vertical="center"/>
    </xf>
    <xf numFmtId="3" fontId="26" fillId="32" borderId="10" xfId="47" applyNumberFormat="1" applyFont="1" applyFill="1" applyBorder="1"/>
    <xf numFmtId="3" fontId="26" fillId="32" borderId="11" xfId="47" applyNumberFormat="1" applyFont="1" applyFill="1" applyBorder="1"/>
    <xf numFmtId="164" fontId="26" fillId="32" borderId="12" xfId="47" applyNumberFormat="1" applyFont="1" applyFill="1" applyBorder="1"/>
    <xf numFmtId="3" fontId="26" fillId="0" borderId="0" xfId="47" applyNumberFormat="1" applyFont="1"/>
    <xf numFmtId="164" fontId="19" fillId="0" borderId="22" xfId="58" applyNumberFormat="1" applyFont="1" applyFill="1" applyBorder="1" applyAlignment="1">
      <alignment horizontal="right"/>
    </xf>
    <xf numFmtId="3" fontId="81" fillId="0" borderId="0" xfId="47" applyNumberFormat="1" applyFont="1"/>
    <xf numFmtId="0" fontId="26" fillId="30" borderId="10" xfId="47" applyFont="1" applyFill="1" applyBorder="1"/>
    <xf numFmtId="0" fontId="26" fillId="30" borderId="11" xfId="47" applyFont="1" applyFill="1" applyBorder="1" applyAlignment="1">
      <alignment vertical="center"/>
    </xf>
    <xf numFmtId="0" fontId="26" fillId="30" borderId="12" xfId="47" applyFont="1" applyFill="1" applyBorder="1" applyAlignment="1">
      <alignment vertical="center"/>
    </xf>
    <xf numFmtId="0" fontId="35" fillId="30" borderId="21" xfId="47" applyFont="1" applyFill="1" applyBorder="1" applyAlignment="1">
      <alignment vertical="center"/>
    </xf>
    <xf numFmtId="0" fontId="35" fillId="30" borderId="21" xfId="38" applyFont="1" applyFill="1" applyBorder="1" applyAlignment="1">
      <alignment vertical="center"/>
    </xf>
    <xf numFmtId="0" fontId="35" fillId="30" borderId="22" xfId="38" applyFont="1" applyFill="1" applyBorder="1" applyAlignment="1">
      <alignment vertical="center"/>
    </xf>
    <xf numFmtId="3" fontId="26" fillId="30" borderId="26" xfId="47" applyNumberFormat="1" applyFont="1" applyFill="1" applyBorder="1"/>
    <xf numFmtId="3" fontId="26" fillId="30" borderId="21" xfId="47" applyNumberFormat="1" applyFont="1" applyFill="1" applyBorder="1"/>
    <xf numFmtId="3" fontId="26" fillId="30" borderId="21" xfId="47" applyNumberFormat="1" applyFont="1" applyFill="1" applyBorder="1" applyAlignment="1">
      <alignment horizontal="right"/>
    </xf>
    <xf numFmtId="164" fontId="26" fillId="30" borderId="22" xfId="47" applyNumberFormat="1" applyFont="1" applyFill="1" applyBorder="1" applyAlignment="1">
      <alignment horizontal="right"/>
    </xf>
    <xf numFmtId="0" fontId="26" fillId="30" borderId="21" xfId="38" applyFont="1" applyFill="1" applyBorder="1" applyAlignment="1">
      <alignment vertical="center"/>
    </xf>
    <xf numFmtId="0" fontId="26" fillId="30" borderId="22" xfId="38" applyFont="1" applyFill="1" applyBorder="1" applyAlignment="1">
      <alignment vertical="center"/>
    </xf>
    <xf numFmtId="3" fontId="34" fillId="0" borderId="15" xfId="47" applyNumberFormat="1" applyFont="1" applyBorder="1" applyAlignment="1">
      <alignment horizontal="left"/>
    </xf>
    <xf numFmtId="3" fontId="14" fillId="32" borderId="13" xfId="47" applyNumberFormat="1" applyFill="1" applyBorder="1" applyAlignment="1">
      <alignment horizontal="right"/>
    </xf>
    <xf numFmtId="3" fontId="14" fillId="32" borderId="13" xfId="38" applyNumberFormat="1" applyFill="1" applyBorder="1" applyAlignment="1">
      <alignment horizontal="right"/>
    </xf>
    <xf numFmtId="164" fontId="14" fillId="32" borderId="13" xfId="47" applyNumberFormat="1" applyFill="1" applyBorder="1" applyAlignment="1">
      <alignment horizontal="right"/>
    </xf>
    <xf numFmtId="3" fontId="63" fillId="0" borderId="0" xfId="47" applyNumberFormat="1" applyFont="1"/>
    <xf numFmtId="0" fontId="44" fillId="0" borderId="0" xfId="47" applyFont="1"/>
    <xf numFmtId="3" fontId="63" fillId="0" borderId="0" xfId="47" applyNumberFormat="1" applyFont="1" applyAlignment="1">
      <alignment horizontal="right"/>
    </xf>
    <xf numFmtId="3" fontId="82" fillId="0" borderId="0" xfId="47" applyNumberFormat="1" applyFont="1" applyAlignment="1">
      <alignment horizontal="right"/>
    </xf>
    <xf numFmtId="3" fontId="63" fillId="0" borderId="0" xfId="38" applyNumberFormat="1" applyFont="1" applyAlignment="1">
      <alignment horizontal="right"/>
    </xf>
    <xf numFmtId="164" fontId="63" fillId="0" borderId="0" xfId="47" applyNumberFormat="1" applyFont="1" applyAlignment="1">
      <alignment horizontal="right"/>
    </xf>
    <xf numFmtId="0" fontId="14" fillId="32" borderId="11" xfId="47" applyFill="1" applyBorder="1"/>
    <xf numFmtId="4" fontId="43" fillId="32" borderId="11" xfId="47" applyNumberFormat="1" applyFont="1" applyFill="1" applyBorder="1"/>
    <xf numFmtId="4" fontId="14" fillId="32" borderId="11" xfId="47" applyNumberFormat="1" applyFill="1" applyBorder="1"/>
    <xf numFmtId="4" fontId="14" fillId="32" borderId="12" xfId="47" applyNumberFormat="1" applyFill="1" applyBorder="1"/>
    <xf numFmtId="0" fontId="106" fillId="30" borderId="26" xfId="38" applyFont="1" applyFill="1" applyBorder="1" applyAlignment="1">
      <alignment vertical="center"/>
    </xf>
    <xf numFmtId="3" fontId="26" fillId="30" borderId="27" xfId="47" applyNumberFormat="1" applyFont="1" applyFill="1" applyBorder="1"/>
    <xf numFmtId="3" fontId="26" fillId="30" borderId="28" xfId="47" applyNumberFormat="1" applyFont="1" applyFill="1" applyBorder="1"/>
    <xf numFmtId="164" fontId="26" fillId="30" borderId="25" xfId="47" applyNumberFormat="1" applyFont="1" applyFill="1" applyBorder="1"/>
    <xf numFmtId="167" fontId="107" fillId="0" borderId="16" xfId="58" applyNumberFormat="1" applyFont="1" applyFill="1" applyBorder="1"/>
    <xf numFmtId="4" fontId="34" fillId="0" borderId="0" xfId="47" applyNumberFormat="1" applyFont="1"/>
    <xf numFmtId="0" fontId="34" fillId="0" borderId="16" xfId="47" applyFont="1" applyBorder="1"/>
    <xf numFmtId="3" fontId="17" fillId="0" borderId="0" xfId="47" applyNumberFormat="1" applyFont="1" applyAlignment="1">
      <alignment horizontal="right" vertical="top"/>
    </xf>
    <xf numFmtId="10" fontId="14" fillId="0" borderId="13" xfId="43" applyNumberFormat="1" applyFont="1" applyFill="1" applyBorder="1"/>
    <xf numFmtId="3" fontId="19" fillId="0" borderId="21" xfId="47" applyNumberFormat="1" applyFont="1" applyBorder="1"/>
    <xf numFmtId="164" fontId="19" fillId="32" borderId="13" xfId="47" applyNumberFormat="1" applyFont="1" applyFill="1" applyBorder="1" applyAlignment="1">
      <alignment horizontal="right"/>
    </xf>
    <xf numFmtId="3" fontId="14" fillId="0" borderId="0" xfId="64" applyNumberFormat="1"/>
    <xf numFmtId="3" fontId="31" fillId="0" borderId="0" xfId="64" applyNumberFormat="1" applyFont="1"/>
    <xf numFmtId="3" fontId="14" fillId="0" borderId="0" xfId="64" applyNumberFormat="1" applyAlignment="1">
      <alignment horizontal="center"/>
    </xf>
    <xf numFmtId="3" fontId="70" fillId="0" borderId="0" xfId="64" applyNumberFormat="1" applyFont="1"/>
    <xf numFmtId="3" fontId="37" fillId="0" borderId="0" xfId="64" applyNumberFormat="1" applyFont="1"/>
    <xf numFmtId="3" fontId="14" fillId="0" borderId="19" xfId="64" applyNumberFormat="1" applyBorder="1"/>
    <xf numFmtId="3" fontId="41" fillId="0" borderId="0" xfId="64" applyNumberFormat="1" applyFont="1"/>
    <xf numFmtId="3" fontId="19" fillId="0" borderId="0" xfId="64" applyNumberFormat="1" applyFont="1" applyAlignment="1">
      <alignment horizontal="right"/>
    </xf>
    <xf numFmtId="3" fontId="63" fillId="0" borderId="15" xfId="64" applyNumberFormat="1" applyFont="1" applyBorder="1" applyAlignment="1">
      <alignment horizontal="right"/>
    </xf>
    <xf numFmtId="3" fontId="14" fillId="0" borderId="15" xfId="64" applyNumberFormat="1" applyBorder="1"/>
    <xf numFmtId="3" fontId="14" fillId="0" borderId="20" xfId="64" applyNumberFormat="1" applyBorder="1"/>
    <xf numFmtId="3" fontId="14" fillId="0" borderId="0" xfId="64" quotePrefix="1" applyNumberFormat="1" applyAlignment="1">
      <alignment horizontal="left"/>
    </xf>
    <xf numFmtId="3" fontId="19" fillId="0" borderId="0" xfId="64" applyNumberFormat="1" applyFont="1"/>
    <xf numFmtId="3" fontId="19" fillId="0" borderId="13" xfId="64" applyNumberFormat="1" applyFont="1" applyBorder="1"/>
    <xf numFmtId="3" fontId="63" fillId="0" borderId="15" xfId="64" applyNumberFormat="1" applyFont="1" applyBorder="1"/>
    <xf numFmtId="10" fontId="14" fillId="0" borderId="0" xfId="57" applyNumberFormat="1" applyFill="1" applyBorder="1"/>
    <xf numFmtId="10" fontId="14" fillId="0" borderId="19" xfId="57" applyNumberFormat="1" applyFill="1" applyBorder="1"/>
    <xf numFmtId="3" fontId="14" fillId="0" borderId="36" xfId="64" applyNumberFormat="1" applyBorder="1"/>
    <xf numFmtId="166" fontId="14" fillId="0" borderId="0" xfId="57" applyNumberFormat="1" applyFill="1" applyBorder="1"/>
    <xf numFmtId="167" fontId="14" fillId="0" borderId="0" xfId="50" applyNumberFormat="1" applyFill="1" applyBorder="1"/>
    <xf numFmtId="3" fontId="14" fillId="0" borderId="0" xfId="64" quotePrefix="1" applyNumberFormat="1" applyAlignment="1">
      <alignment horizontal="center"/>
    </xf>
    <xf numFmtId="3" fontId="14" fillId="0" borderId="27" xfId="64" applyNumberFormat="1" applyBorder="1"/>
    <xf numFmtId="3" fontId="14" fillId="0" borderId="28" xfId="64" applyNumberFormat="1" applyBorder="1"/>
    <xf numFmtId="3" fontId="14" fillId="0" borderId="28" xfId="64" applyNumberFormat="1" applyBorder="1" applyAlignment="1">
      <alignment horizontal="center"/>
    </xf>
    <xf numFmtId="10" fontId="67" fillId="0" borderId="16" xfId="64" applyNumberFormat="1" applyFont="1" applyBorder="1" applyAlignment="1">
      <alignment horizontal="right"/>
    </xf>
    <xf numFmtId="166" fontId="0" fillId="0" borderId="0" xfId="57" applyNumberFormat="1" applyFont="1" applyFill="1"/>
    <xf numFmtId="3" fontId="14" fillId="0" borderId="29" xfId="64" applyNumberFormat="1" applyBorder="1"/>
    <xf numFmtId="3" fontId="14" fillId="0" borderId="20" xfId="64" applyNumberFormat="1" applyBorder="1" applyAlignment="1">
      <alignment horizontal="center"/>
    </xf>
    <xf numFmtId="1" fontId="14" fillId="0" borderId="0" xfId="64" applyNumberFormat="1"/>
    <xf numFmtId="0" fontId="14" fillId="0" borderId="0" xfId="64" applyAlignment="1">
      <alignment horizontal="center"/>
    </xf>
    <xf numFmtId="17" fontId="98" fillId="0" borderId="0" xfId="91" applyNumberFormat="1" applyFont="1" applyAlignment="1">
      <alignment horizontal="left"/>
    </xf>
    <xf numFmtId="0" fontId="7" fillId="0" borderId="0" xfId="91"/>
    <xf numFmtId="9" fontId="7" fillId="0" borderId="0" xfId="91" applyNumberFormat="1"/>
    <xf numFmtId="3" fontId="7" fillId="0" borderId="42" xfId="91" applyNumberFormat="1" applyBorder="1"/>
    <xf numFmtId="3" fontId="7" fillId="0" borderId="43" xfId="91" applyNumberFormat="1" applyBorder="1"/>
    <xf numFmtId="0" fontId="7" fillId="0" borderId="13" xfId="91" applyBorder="1"/>
    <xf numFmtId="3" fontId="7" fillId="29" borderId="42" xfId="91" applyNumberFormat="1" applyFill="1" applyBorder="1"/>
    <xf numFmtId="1" fontId="100" fillId="0" borderId="0" xfId="91" applyNumberFormat="1" applyFont="1"/>
    <xf numFmtId="3" fontId="80" fillId="0" borderId="0" xfId="47" applyNumberFormat="1" applyFont="1" applyAlignment="1">
      <alignment horizontal="center"/>
    </xf>
    <xf numFmtId="3" fontId="14" fillId="32" borderId="12" xfId="47" applyNumberFormat="1" applyFill="1" applyBorder="1" applyAlignment="1">
      <alignment horizontal="center"/>
    </xf>
    <xf numFmtId="3" fontId="14" fillId="32" borderId="10" xfId="47" applyNumberFormat="1" applyFill="1" applyBorder="1" applyAlignment="1">
      <alignment horizontal="center"/>
    </xf>
    <xf numFmtId="3" fontId="14" fillId="0" borderId="29" xfId="47" applyNumberFormat="1" applyBorder="1" applyAlignment="1">
      <alignment horizontal="center"/>
    </xf>
    <xf numFmtId="3" fontId="14" fillId="0" borderId="24" xfId="47" applyNumberFormat="1" applyBorder="1" applyAlignment="1">
      <alignment horizontal="center"/>
    </xf>
    <xf numFmtId="3" fontId="19" fillId="0" borderId="10" xfId="47" applyNumberFormat="1" applyFont="1" applyBorder="1" applyAlignment="1">
      <alignment horizontal="center"/>
    </xf>
    <xf numFmtId="3" fontId="19" fillId="0" borderId="12" xfId="47" applyNumberFormat="1" applyFont="1" applyBorder="1" applyAlignment="1">
      <alignment horizontal="center"/>
    </xf>
    <xf numFmtId="1" fontId="44" fillId="0" borderId="14" xfId="47" applyNumberFormat="1" applyFont="1" applyBorder="1" applyAlignment="1">
      <alignment horizontal="left"/>
    </xf>
    <xf numFmtId="167" fontId="44" fillId="0" borderId="0" xfId="58" applyNumberFormat="1" applyFont="1" applyFill="1" applyBorder="1" applyAlignment="1">
      <alignment horizontal="right"/>
    </xf>
    <xf numFmtId="3" fontId="44" fillId="0" borderId="0" xfId="38" applyNumberFormat="1" applyFont="1" applyAlignment="1">
      <alignment horizontal="right"/>
    </xf>
    <xf numFmtId="164" fontId="44" fillId="0" borderId="0" xfId="47" applyNumberFormat="1" applyFont="1" applyAlignment="1">
      <alignment horizontal="right"/>
    </xf>
    <xf numFmtId="164" fontId="63" fillId="0" borderId="0" xfId="47" applyNumberFormat="1" applyFont="1"/>
    <xf numFmtId="0" fontId="108" fillId="0" borderId="0" xfId="0" applyFont="1"/>
    <xf numFmtId="0" fontId="18" fillId="0" borderId="0" xfId="0" applyFont="1"/>
    <xf numFmtId="0" fontId="109" fillId="0" borderId="0" xfId="0" applyFont="1" applyAlignment="1">
      <alignment horizontal="left"/>
    </xf>
    <xf numFmtId="3" fontId="19" fillId="32" borderId="13" xfId="47" applyNumberFormat="1" applyFont="1" applyFill="1" applyBorder="1" applyAlignment="1">
      <alignment horizontal="center"/>
    </xf>
    <xf numFmtId="3" fontId="24" fillId="0" borderId="21" xfId="47" applyNumberFormat="1" applyFont="1" applyBorder="1" applyAlignment="1">
      <alignment horizontal="right"/>
    </xf>
    <xf numFmtId="164" fontId="24" fillId="0" borderId="22" xfId="58" applyNumberFormat="1" applyFont="1" applyFill="1" applyBorder="1" applyAlignment="1">
      <alignment horizontal="right"/>
    </xf>
    <xf numFmtId="3" fontId="64" fillId="0" borderId="0" xfId="47" applyNumberFormat="1" applyFont="1" applyAlignment="1">
      <alignment horizontal="right" vertical="top"/>
    </xf>
    <xf numFmtId="3" fontId="14" fillId="33" borderId="19" xfId="64" applyNumberFormat="1" applyFill="1" applyBorder="1"/>
    <xf numFmtId="3" fontId="14" fillId="33" borderId="0" xfId="64" applyNumberFormat="1" applyFill="1" applyAlignment="1">
      <alignment horizontal="center"/>
    </xf>
    <xf numFmtId="3" fontId="63" fillId="33" borderId="15" xfId="64" applyNumberFormat="1" applyFont="1" applyFill="1" applyBorder="1"/>
    <xf numFmtId="3" fontId="19" fillId="0" borderId="19" xfId="50" applyNumberFormat="1" applyFont="1" applyFill="1" applyBorder="1"/>
    <xf numFmtId="1" fontId="25" fillId="0" borderId="0" xfId="50" applyNumberFormat="1" applyFont="1" applyFill="1" applyBorder="1"/>
    <xf numFmtId="10" fontId="67" fillId="0" borderId="0" xfId="64" applyNumberFormat="1" applyFont="1" applyAlignment="1">
      <alignment horizontal="right"/>
    </xf>
    <xf numFmtId="1" fontId="31" fillId="0" borderId="0" xfId="64" applyNumberFormat="1" applyFont="1" applyAlignment="1">
      <alignment horizontal="left"/>
    </xf>
    <xf numFmtId="1" fontId="62" fillId="0" borderId="0" xfId="64" applyNumberFormat="1" applyFont="1" applyAlignment="1">
      <alignment horizontal="left"/>
    </xf>
    <xf numFmtId="1" fontId="62" fillId="0" borderId="0" xfId="65" applyNumberFormat="1" applyFont="1" applyAlignment="1">
      <alignment horizontal="center"/>
    </xf>
    <xf numFmtId="0" fontId="62" fillId="0" borderId="0" xfId="65" applyFont="1" applyAlignment="1">
      <alignment horizontal="center"/>
    </xf>
    <xf numFmtId="0" fontId="31" fillId="0" borderId="0" xfId="64" applyFont="1" applyAlignment="1">
      <alignment horizontal="left"/>
    </xf>
    <xf numFmtId="0" fontId="62" fillId="0" borderId="0" xfId="64" applyFont="1" applyAlignment="1">
      <alignment horizontal="left"/>
    </xf>
    <xf numFmtId="4" fontId="62" fillId="0" borderId="0" xfId="64" applyNumberFormat="1" applyFont="1" applyAlignment="1">
      <alignment horizontal="left"/>
    </xf>
    <xf numFmtId="1" fontId="73" fillId="0" borderId="0" xfId="64" applyNumberFormat="1" applyFont="1" applyAlignment="1">
      <alignment horizontal="left"/>
    </xf>
    <xf numFmtId="1" fontId="73" fillId="0" borderId="0" xfId="65" applyNumberFormat="1" applyFont="1" applyAlignment="1">
      <alignment horizontal="center"/>
    </xf>
    <xf numFmtId="0" fontId="73" fillId="0" borderId="0" xfId="65" applyFont="1" applyAlignment="1">
      <alignment horizontal="center"/>
    </xf>
    <xf numFmtId="0" fontId="73" fillId="0" borderId="0" xfId="64" applyFont="1" applyAlignment="1">
      <alignment horizontal="left"/>
    </xf>
    <xf numFmtId="4" fontId="73" fillId="0" borderId="0" xfId="64" applyNumberFormat="1" applyFont="1" applyAlignment="1">
      <alignment horizontal="left"/>
    </xf>
    <xf numFmtId="1" fontId="73" fillId="0" borderId="20" xfId="64" applyNumberFormat="1" applyFont="1" applyBorder="1" applyAlignment="1">
      <alignment horizontal="left"/>
    </xf>
    <xf numFmtId="1" fontId="73" fillId="0" borderId="20" xfId="65" applyNumberFormat="1" applyFont="1" applyBorder="1" applyAlignment="1">
      <alignment horizontal="center"/>
    </xf>
    <xf numFmtId="0" fontId="73" fillId="0" borderId="20" xfId="65" applyFont="1" applyBorder="1" applyAlignment="1">
      <alignment horizontal="center"/>
    </xf>
    <xf numFmtId="0" fontId="73" fillId="0" borderId="20" xfId="64" applyFont="1" applyBorder="1" applyAlignment="1">
      <alignment horizontal="left"/>
    </xf>
    <xf numFmtId="4" fontId="73" fillId="0" borderId="20" xfId="64" applyNumberFormat="1" applyFont="1" applyBorder="1" applyAlignment="1">
      <alignment horizontal="left"/>
    </xf>
    <xf numFmtId="1" fontId="85" fillId="26" borderId="23" xfId="65" applyNumberFormat="1" applyFont="1" applyFill="1" applyBorder="1" applyAlignment="1">
      <alignment horizontal="center"/>
    </xf>
    <xf numFmtId="1" fontId="73" fillId="26" borderId="13" xfId="65" applyNumberFormat="1" applyFont="1" applyFill="1" applyBorder="1" applyAlignment="1">
      <alignment horizontal="center"/>
    </xf>
    <xf numFmtId="1" fontId="73" fillId="26" borderId="13" xfId="54" applyNumberFormat="1" applyFont="1" applyFill="1" applyBorder="1" applyAlignment="1">
      <alignment horizontal="left"/>
    </xf>
    <xf numFmtId="1" fontId="73" fillId="26" borderId="13" xfId="54" applyNumberFormat="1" applyFont="1" applyFill="1" applyBorder="1" applyAlignment="1">
      <alignment horizontal="center"/>
    </xf>
    <xf numFmtId="1" fontId="73" fillId="26" borderId="13" xfId="64" applyNumberFormat="1" applyFont="1" applyFill="1" applyBorder="1" applyAlignment="1">
      <alignment horizontal="left"/>
    </xf>
    <xf numFmtId="0" fontId="73" fillId="26" borderId="13" xfId="65" applyFont="1" applyFill="1" applyBorder="1" applyAlignment="1">
      <alignment horizontal="center"/>
    </xf>
    <xf numFmtId="0" fontId="73" fillId="26" borderId="13" xfId="64" applyFont="1" applyFill="1" applyBorder="1" applyAlignment="1">
      <alignment horizontal="left"/>
    </xf>
    <xf numFmtId="4" fontId="73" fillId="26" borderId="13" xfId="64" applyNumberFormat="1" applyFont="1" applyFill="1" applyBorder="1" applyAlignment="1">
      <alignment horizontal="left"/>
    </xf>
    <xf numFmtId="3" fontId="7" fillId="0" borderId="0" xfId="91" applyNumberFormat="1"/>
    <xf numFmtId="9" fontId="71" fillId="0" borderId="0" xfId="43" applyFont="1" applyFill="1" applyBorder="1"/>
    <xf numFmtId="0" fontId="24" fillId="0" borderId="16" xfId="38" applyFont="1" applyBorder="1" applyAlignment="1">
      <alignment vertical="center"/>
    </xf>
    <xf numFmtId="9" fontId="103" fillId="0" borderId="0" xfId="43" applyFont="1" applyFill="1" applyBorder="1"/>
    <xf numFmtId="1" fontId="14" fillId="32" borderId="13" xfId="47" applyNumberFormat="1" applyFill="1" applyBorder="1"/>
    <xf numFmtId="2" fontId="14" fillId="32" borderId="13" xfId="47" applyNumberFormat="1" applyFill="1" applyBorder="1"/>
    <xf numFmtId="0" fontId="105" fillId="0" borderId="10" xfId="47" applyFont="1" applyBorder="1" applyAlignment="1">
      <alignment horizontal="center"/>
    </xf>
    <xf numFmtId="0" fontId="105" fillId="0" borderId="12" xfId="47" applyFont="1" applyBorder="1" applyAlignment="1">
      <alignment horizontal="center"/>
    </xf>
    <xf numFmtId="3" fontId="19" fillId="0" borderId="0" xfId="47" applyNumberFormat="1" applyFont="1" applyAlignment="1">
      <alignment horizontal="left"/>
    </xf>
    <xf numFmtId="0" fontId="24" fillId="0" borderId="0" xfId="38" applyFont="1" applyAlignment="1">
      <alignment horizontal="center" vertical="center"/>
    </xf>
    <xf numFmtId="4" fontId="63" fillId="0" borderId="16" xfId="47" applyNumberFormat="1" applyFont="1" applyBorder="1"/>
    <xf numFmtId="3" fontId="63" fillId="0" borderId="14" xfId="47" applyNumberFormat="1" applyFont="1" applyBorder="1" applyAlignment="1">
      <alignment horizontal="left"/>
    </xf>
    <xf numFmtId="0" fontId="63" fillId="0" borderId="16" xfId="47" applyFont="1" applyBorder="1"/>
    <xf numFmtId="165" fontId="44" fillId="0" borderId="0" xfId="47" applyNumberFormat="1" applyFont="1" applyAlignment="1">
      <alignment horizontal="right"/>
    </xf>
    <xf numFmtId="9" fontId="63" fillId="0" borderId="0" xfId="43" applyFont="1" applyFill="1"/>
    <xf numFmtId="3" fontId="14" fillId="0" borderId="39" xfId="38" applyNumberFormat="1" applyBorder="1" applyAlignment="1">
      <alignment horizontal="right"/>
    </xf>
    <xf numFmtId="0" fontId="104" fillId="0" borderId="0" xfId="34" applyNumberFormat="1" applyFont="1" applyFill="1" applyBorder="1" applyAlignment="1" applyProtection="1">
      <alignment horizontal="right" vertical="center"/>
    </xf>
    <xf numFmtId="3" fontId="7" fillId="0" borderId="47" xfId="91" applyNumberFormat="1" applyBorder="1"/>
    <xf numFmtId="0" fontId="14" fillId="31" borderId="0" xfId="64" applyFill="1"/>
    <xf numFmtId="1" fontId="73" fillId="34" borderId="24" xfId="102" applyNumberFormat="1" applyFont="1" applyFill="1" applyBorder="1" applyAlignment="1">
      <alignment horizontal="center" vertical="center" wrapText="1"/>
    </xf>
    <xf numFmtId="1" fontId="73" fillId="34" borderId="23" xfId="102" applyNumberFormat="1" applyFont="1" applyFill="1" applyBorder="1" applyAlignment="1">
      <alignment horizontal="center" vertical="center" wrapText="1"/>
    </xf>
    <xf numFmtId="0" fontId="73" fillId="34" borderId="23" xfId="102" applyFont="1" applyFill="1" applyBorder="1" applyAlignment="1">
      <alignment horizontal="center" vertical="center" wrapText="1"/>
    </xf>
    <xf numFmtId="1" fontId="73" fillId="26" borderId="12" xfId="102" applyNumberFormat="1" applyFont="1" applyFill="1" applyBorder="1" applyAlignment="1">
      <alignment horizontal="left"/>
    </xf>
    <xf numFmtId="1" fontId="73" fillId="26" borderId="13" xfId="102" applyNumberFormat="1" applyFont="1" applyFill="1" applyBorder="1" applyAlignment="1">
      <alignment horizontal="left"/>
    </xf>
    <xf numFmtId="0" fontId="73" fillId="26" borderId="13" xfId="102" applyFont="1" applyFill="1" applyBorder="1" applyAlignment="1">
      <alignment horizontal="left"/>
    </xf>
    <xf numFmtId="4" fontId="73" fillId="26" borderId="13" xfId="102" applyNumberFormat="1" applyFont="1" applyFill="1" applyBorder="1" applyAlignment="1">
      <alignment horizontal="left"/>
    </xf>
    <xf numFmtId="1" fontId="14" fillId="31" borderId="0" xfId="64" applyNumberFormat="1" applyFill="1"/>
    <xf numFmtId="0" fontId="73" fillId="35" borderId="13" xfId="102" applyFont="1" applyFill="1" applyBorder="1" applyAlignment="1">
      <alignment horizontal="left"/>
    </xf>
    <xf numFmtId="0" fontId="73" fillId="26" borderId="13" xfId="102" applyFont="1" applyFill="1" applyBorder="1" applyAlignment="1">
      <alignment horizontal="center"/>
    </xf>
    <xf numFmtId="3" fontId="14" fillId="0" borderId="13" xfId="47" applyNumberFormat="1" applyBorder="1" applyAlignment="1">
      <alignment horizontal="center"/>
    </xf>
    <xf numFmtId="0" fontId="96" fillId="0" borderId="0" xfId="64" applyFont="1" applyAlignment="1">
      <alignment horizontal="right"/>
    </xf>
    <xf numFmtId="0" fontId="14" fillId="29" borderId="0" xfId="64" applyFill="1"/>
    <xf numFmtId="4" fontId="14" fillId="0" borderId="0" xfId="64" applyNumberFormat="1"/>
    <xf numFmtId="8" fontId="14" fillId="0" borderId="0" xfId="64" applyNumberFormat="1"/>
    <xf numFmtId="0" fontId="19" fillId="0" borderId="0" xfId="64" applyFont="1" applyAlignment="1">
      <alignment horizontal="center"/>
    </xf>
    <xf numFmtId="0" fontId="111" fillId="0" borderId="0" xfId="64" applyFont="1" applyAlignment="1">
      <alignment horizontal="right"/>
    </xf>
    <xf numFmtId="0" fontId="19" fillId="29" borderId="0" xfId="64" applyFont="1" applyFill="1"/>
    <xf numFmtId="4" fontId="19" fillId="0" borderId="0" xfId="64" applyNumberFormat="1" applyFont="1"/>
    <xf numFmtId="0" fontId="14" fillId="27" borderId="0" xfId="64" applyFill="1"/>
    <xf numFmtId="170" fontId="14" fillId="0" borderId="0" xfId="64" applyNumberFormat="1"/>
    <xf numFmtId="43" fontId="14" fillId="0" borderId="0" xfId="64" applyNumberFormat="1"/>
    <xf numFmtId="6" fontId="14" fillId="0" borderId="0" xfId="64" applyNumberFormat="1"/>
    <xf numFmtId="1" fontId="73" fillId="26" borderId="10" xfId="65" applyNumberFormat="1" applyFont="1" applyFill="1" applyBorder="1" applyAlignment="1">
      <alignment horizontal="center"/>
    </xf>
    <xf numFmtId="1" fontId="62" fillId="0" borderId="0" xfId="54" applyNumberFormat="1" applyFont="1" applyAlignment="1">
      <alignment horizontal="center"/>
    </xf>
    <xf numFmtId="4" fontId="43" fillId="0" borderId="14" xfId="47" applyNumberFormat="1" applyFont="1" applyBorder="1"/>
    <xf numFmtId="4" fontId="14" fillId="0" borderId="14" xfId="47" applyNumberFormat="1" applyBorder="1"/>
    <xf numFmtId="1" fontId="43" fillId="0" borderId="0" xfId="47" applyNumberFormat="1" applyFont="1"/>
    <xf numFmtId="1" fontId="70" fillId="0" borderId="0" xfId="47" applyNumberFormat="1" applyFont="1"/>
    <xf numFmtId="0" fontId="70" fillId="0" borderId="16" xfId="47" applyFont="1" applyBorder="1"/>
    <xf numFmtId="2" fontId="43" fillId="0" borderId="0" xfId="47" applyNumberFormat="1" applyFont="1"/>
    <xf numFmtId="4" fontId="70" fillId="0" borderId="16" xfId="47" applyNumberFormat="1" applyFont="1" applyBorder="1"/>
    <xf numFmtId="1" fontId="43" fillId="0" borderId="13" xfId="47" applyNumberFormat="1" applyFont="1" applyBorder="1"/>
    <xf numFmtId="2" fontId="63" fillId="0" borderId="13" xfId="47" applyNumberFormat="1" applyFont="1" applyBorder="1"/>
    <xf numFmtId="2" fontId="72" fillId="32" borderId="0" xfId="47" applyNumberFormat="1" applyFont="1" applyFill="1"/>
    <xf numFmtId="0" fontId="70" fillId="32" borderId="0" xfId="47" applyFont="1" applyFill="1"/>
    <xf numFmtId="0" fontId="112" fillId="0" borderId="0" xfId="0" applyFont="1" applyAlignment="1">
      <alignment horizontal="left" vertical="center"/>
    </xf>
    <xf numFmtId="0" fontId="113" fillId="0" borderId="0" xfId="0" applyFont="1" applyAlignment="1">
      <alignment horizontal="center" vertical="center"/>
    </xf>
    <xf numFmtId="0" fontId="113" fillId="0" borderId="0" xfId="0" applyFont="1" applyAlignment="1">
      <alignment horizontal="left" vertical="center"/>
    </xf>
    <xf numFmtId="0" fontId="114" fillId="0" borderId="0" xfId="0" applyFont="1"/>
    <xf numFmtId="0" fontId="114" fillId="0" borderId="0" xfId="0" applyFont="1" applyAlignment="1">
      <alignment horizontal="center"/>
    </xf>
    <xf numFmtId="44" fontId="114" fillId="0" borderId="0" xfId="0" applyNumberFormat="1" applyFont="1"/>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15" xfId="0" applyBorder="1" applyAlignment="1">
      <alignment horizontal="center"/>
    </xf>
    <xf numFmtId="0" fontId="0" fillId="0" borderId="0" xfId="0" applyAlignment="1">
      <alignment horizontal="center"/>
    </xf>
    <xf numFmtId="0" fontId="0" fillId="0" borderId="52" xfId="0" applyBorder="1"/>
    <xf numFmtId="0" fontId="0" fillId="0" borderId="53" xfId="0" applyBorder="1"/>
    <xf numFmtId="44" fontId="0" fillId="0" borderId="0" xfId="101" applyFont="1" applyBorder="1"/>
    <xf numFmtId="44" fontId="0" fillId="0" borderId="25" xfId="101" applyFont="1" applyBorder="1"/>
    <xf numFmtId="44" fontId="0" fillId="0" borderId="28" xfId="101" applyFont="1" applyBorder="1"/>
    <xf numFmtId="44" fontId="0" fillId="0" borderId="52" xfId="101" applyFont="1" applyBorder="1"/>
    <xf numFmtId="44" fontId="0" fillId="0" borderId="54" xfId="101" applyFont="1" applyBorder="1"/>
    <xf numFmtId="44" fontId="19" fillId="32" borderId="15" xfId="101" applyFont="1" applyFill="1" applyBorder="1"/>
    <xf numFmtId="0" fontId="19" fillId="32" borderId="48" xfId="0" applyFont="1" applyFill="1" applyBorder="1" applyAlignment="1">
      <alignment horizontal="left" vertical="center" wrapText="1"/>
    </xf>
    <xf numFmtId="0" fontId="0" fillId="32" borderId="49" xfId="0" applyFill="1" applyBorder="1" applyAlignment="1">
      <alignment horizontal="left" vertical="center" wrapText="1"/>
    </xf>
    <xf numFmtId="172" fontId="0" fillId="0" borderId="0" xfId="0" applyNumberFormat="1"/>
    <xf numFmtId="0" fontId="114" fillId="0" borderId="0" xfId="0" applyFont="1" applyAlignment="1">
      <alignment horizontal="left"/>
    </xf>
    <xf numFmtId="173" fontId="0" fillId="0" borderId="0" xfId="0" applyNumberFormat="1" applyAlignment="1">
      <alignment horizontal="center"/>
    </xf>
    <xf numFmtId="0" fontId="114" fillId="0" borderId="0" xfId="0" applyFont="1" applyAlignment="1">
      <alignment horizontal="center" vertical="top"/>
    </xf>
    <xf numFmtId="0" fontId="114" fillId="0" borderId="0" xfId="0" applyFont="1" applyAlignment="1">
      <alignment horizontal="left" vertical="top"/>
    </xf>
    <xf numFmtId="0" fontId="0" fillId="0" borderId="0" xfId="0" applyAlignment="1">
      <alignment vertical="top"/>
    </xf>
    <xf numFmtId="1" fontId="0" fillId="0" borderId="55" xfId="0" applyNumberFormat="1" applyBorder="1" applyAlignment="1">
      <alignment horizontal="center"/>
    </xf>
    <xf numFmtId="172" fontId="0" fillId="0" borderId="0" xfId="0" applyNumberFormat="1" applyAlignment="1">
      <alignment vertical="top"/>
    </xf>
    <xf numFmtId="1" fontId="0" fillId="0" borderId="0" xfId="0" applyNumberFormat="1" applyAlignment="1">
      <alignment horizontal="center"/>
    </xf>
    <xf numFmtId="0" fontId="0" fillId="0" borderId="55" xfId="0" applyBorder="1" applyAlignment="1">
      <alignment horizontal="center"/>
    </xf>
    <xf numFmtId="0" fontId="0" fillId="0" borderId="56" xfId="0" applyBorder="1" applyAlignment="1">
      <alignment horizontal="center" vertical="center" wrapText="1"/>
    </xf>
    <xf numFmtId="0" fontId="0" fillId="0" borderId="59" xfId="0" applyBorder="1" applyAlignment="1">
      <alignment horizontal="center"/>
    </xf>
    <xf numFmtId="0" fontId="0" fillId="0" borderId="60" xfId="0" applyBorder="1"/>
    <xf numFmtId="172" fontId="110" fillId="0" borderId="0" xfId="101" applyNumberFormat="1"/>
    <xf numFmtId="172" fontId="110" fillId="0" borderId="61" xfId="101" applyNumberFormat="1" applyBorder="1"/>
    <xf numFmtId="0" fontId="0" fillId="36" borderId="57" xfId="0" applyFill="1" applyBorder="1" applyAlignment="1">
      <alignment horizontal="center" vertical="center" wrapText="1"/>
    </xf>
    <xf numFmtId="0" fontId="0" fillId="36" borderId="57" xfId="0" applyFill="1" applyBorder="1" applyAlignment="1">
      <alignment horizontal="left" vertical="center" wrapText="1"/>
    </xf>
    <xf numFmtId="0" fontId="0" fillId="36" borderId="45" xfId="0" applyFill="1" applyBorder="1" applyAlignment="1">
      <alignment horizontal="left" vertical="center" wrapText="1"/>
    </xf>
    <xf numFmtId="0" fontId="0" fillId="36" borderId="56" xfId="0" applyFill="1" applyBorder="1" applyAlignment="1">
      <alignment horizontal="center" vertical="center" wrapText="1"/>
    </xf>
    <xf numFmtId="0" fontId="0" fillId="36" borderId="58" xfId="0" applyFill="1" applyBorder="1" applyAlignment="1">
      <alignment horizontal="left" vertical="center" wrapText="1"/>
    </xf>
    <xf numFmtId="0" fontId="19" fillId="36" borderId="45" xfId="0" applyFont="1" applyFill="1" applyBorder="1" applyAlignment="1">
      <alignment horizontal="left" vertical="center" wrapText="1"/>
    </xf>
    <xf numFmtId="172" fontId="19" fillId="36" borderId="60" xfId="101" applyNumberFormat="1" applyFont="1" applyFill="1" applyBorder="1"/>
    <xf numFmtId="3" fontId="14" fillId="0" borderId="15" xfId="0" applyNumberFormat="1" applyFont="1" applyBorder="1" applyAlignment="1">
      <alignment horizontal="right"/>
    </xf>
    <xf numFmtId="3" fontId="14" fillId="0" borderId="46" xfId="47" applyNumberFormat="1" applyBorder="1"/>
    <xf numFmtId="3" fontId="14" fillId="0" borderId="39" xfId="47" applyNumberFormat="1" applyBorder="1"/>
    <xf numFmtId="3" fontId="19" fillId="0" borderId="39" xfId="47" applyNumberFormat="1" applyFont="1" applyBorder="1"/>
    <xf numFmtId="44" fontId="0" fillId="36" borderId="13" xfId="101" applyFont="1" applyFill="1" applyBorder="1"/>
    <xf numFmtId="0" fontId="19" fillId="36" borderId="13" xfId="0" applyFont="1" applyFill="1" applyBorder="1" applyAlignment="1">
      <alignment horizontal="left" vertical="center" wrapText="1"/>
    </xf>
    <xf numFmtId="0" fontId="19" fillId="0" borderId="0" xfId="0" applyFont="1"/>
    <xf numFmtId="44" fontId="19" fillId="0" borderId="0" xfId="0" applyNumberFormat="1" applyFont="1"/>
    <xf numFmtId="0" fontId="115" fillId="0" borderId="0" xfId="34" applyNumberFormat="1" applyFont="1" applyFill="1" applyBorder="1" applyAlignment="1" applyProtection="1">
      <alignment horizontal="right" vertical="center"/>
    </xf>
    <xf numFmtId="0" fontId="97" fillId="0" borderId="0" xfId="105" applyFont="1"/>
    <xf numFmtId="0" fontId="2" fillId="0" borderId="0" xfId="105"/>
    <xf numFmtId="169" fontId="99" fillId="29" borderId="41" xfId="105" applyNumberFormat="1" applyFont="1" applyFill="1" applyBorder="1" applyAlignment="1">
      <alignment wrapText="1"/>
    </xf>
    <xf numFmtId="169" fontId="99" fillId="29" borderId="13" xfId="105" applyNumberFormat="1" applyFont="1" applyFill="1" applyBorder="1" applyAlignment="1">
      <alignment horizontal="right" wrapText="1"/>
    </xf>
    <xf numFmtId="169" fontId="99" fillId="29" borderId="13" xfId="105" applyNumberFormat="1" applyFont="1" applyFill="1" applyBorder="1" applyAlignment="1">
      <alignment horizontal="center" wrapText="1"/>
    </xf>
    <xf numFmtId="0" fontId="34" fillId="0" borderId="13" xfId="105" applyFont="1" applyBorder="1" applyAlignment="1">
      <alignment horizontal="left"/>
    </xf>
    <xf numFmtId="0" fontId="34" fillId="0" borderId="10" xfId="105" applyFont="1" applyBorder="1" applyAlignment="1">
      <alignment horizontal="left"/>
    </xf>
    <xf numFmtId="3" fontId="99" fillId="29" borderId="13" xfId="105" applyNumberFormat="1" applyFont="1" applyFill="1" applyBorder="1"/>
    <xf numFmtId="3" fontId="7" fillId="0" borderId="13" xfId="105" applyNumberFormat="1" applyFont="1" applyBorder="1"/>
    <xf numFmtId="3" fontId="2" fillId="0" borderId="0" xfId="105" applyNumberFormat="1"/>
    <xf numFmtId="174" fontId="7" fillId="0" borderId="47" xfId="91" applyNumberFormat="1" applyBorder="1"/>
    <xf numFmtId="3" fontId="26" fillId="29" borderId="13" xfId="105" applyNumberFormat="1" applyFont="1" applyFill="1" applyBorder="1"/>
    <xf numFmtId="0" fontId="7" fillId="0" borderId="13" xfId="105" applyFont="1" applyBorder="1"/>
    <xf numFmtId="1" fontId="99" fillId="0" borderId="31" xfId="105" applyNumberFormat="1" applyFont="1" applyBorder="1"/>
    <xf numFmtId="3" fontId="99" fillId="29" borderId="44" xfId="105" applyNumberFormat="1" applyFont="1" applyFill="1" applyBorder="1"/>
    <xf numFmtId="0" fontId="7" fillId="0" borderId="0" xfId="105" applyFont="1"/>
    <xf numFmtId="3" fontId="99" fillId="37" borderId="43" xfId="91" applyNumberFormat="1" applyFont="1" applyFill="1" applyBorder="1"/>
    <xf numFmtId="0" fontId="34" fillId="0" borderId="23" xfId="105" applyFont="1" applyBorder="1" applyAlignment="1">
      <alignment horizontal="left"/>
    </xf>
    <xf numFmtId="0" fontId="34" fillId="0" borderId="29" xfId="105" applyFont="1" applyBorder="1" applyAlignment="1">
      <alignment horizontal="left"/>
    </xf>
    <xf numFmtId="3" fontId="7" fillId="0" borderId="18" xfId="91" applyNumberFormat="1" applyBorder="1"/>
    <xf numFmtId="3" fontId="7" fillId="0" borderId="33" xfId="91" applyNumberFormat="1" applyBorder="1"/>
    <xf numFmtId="3" fontId="7" fillId="0" borderId="65" xfId="91" applyNumberFormat="1" applyBorder="1"/>
    <xf numFmtId="3" fontId="99" fillId="29" borderId="23" xfId="105" applyNumberFormat="1" applyFont="1" applyFill="1" applyBorder="1"/>
    <xf numFmtId="0" fontId="7" fillId="29" borderId="66" xfId="105" applyFont="1" applyFill="1" applyBorder="1"/>
    <xf numFmtId="0" fontId="0" fillId="29" borderId="67" xfId="91" applyFont="1" applyFill="1" applyBorder="1"/>
    <xf numFmtId="169" fontId="99" fillId="29" borderId="67" xfId="105" applyNumberFormat="1" applyFont="1" applyFill="1" applyBorder="1" applyAlignment="1">
      <alignment wrapText="1"/>
    </xf>
    <xf numFmtId="169" fontId="99" fillId="29" borderId="67" xfId="105" applyNumberFormat="1" applyFont="1" applyFill="1" applyBorder="1" applyAlignment="1">
      <alignment horizontal="right" wrapText="1"/>
    </xf>
    <xf numFmtId="169" fontId="99" fillId="29" borderId="68" xfId="105" applyNumberFormat="1" applyFont="1" applyFill="1" applyBorder="1" applyAlignment="1">
      <alignment horizontal="right" wrapText="1"/>
    </xf>
    <xf numFmtId="3" fontId="99" fillId="37" borderId="65" xfId="91" applyNumberFormat="1" applyFont="1" applyFill="1" applyBorder="1"/>
    <xf numFmtId="169" fontId="99" fillId="37" borderId="64" xfId="105" applyNumberFormat="1" applyFont="1" applyFill="1" applyBorder="1" applyAlignment="1">
      <alignment wrapText="1"/>
    </xf>
    <xf numFmtId="43" fontId="14" fillId="0" borderId="0" xfId="106" applyFont="1"/>
    <xf numFmtId="0" fontId="24" fillId="28" borderId="13" xfId="107" applyFont="1" applyFill="1" applyBorder="1" applyAlignment="1">
      <alignment wrapText="1"/>
    </xf>
    <xf numFmtId="8" fontId="2" fillId="0" borderId="0" xfId="105" applyNumberFormat="1"/>
    <xf numFmtId="43" fontId="0" fillId="0" borderId="0" xfId="106" applyFont="1" applyAlignment="1">
      <alignment wrapText="1"/>
    </xf>
    <xf numFmtId="1" fontId="2" fillId="0" borderId="0" xfId="105" applyNumberFormat="1" applyAlignment="1">
      <alignment wrapText="1"/>
    </xf>
    <xf numFmtId="1" fontId="0" fillId="0" borderId="0" xfId="106" applyNumberFormat="1" applyFont="1" applyAlignment="1">
      <alignment wrapText="1"/>
    </xf>
    <xf numFmtId="171" fontId="0" fillId="0" borderId="0" xfId="106" applyNumberFormat="1" applyFont="1" applyAlignment="1">
      <alignment wrapText="1"/>
    </xf>
    <xf numFmtId="0" fontId="2" fillId="0" borderId="0" xfId="105" applyAlignment="1">
      <alignment wrapText="1"/>
    </xf>
    <xf numFmtId="1" fontId="73" fillId="34" borderId="24" xfId="105" applyNumberFormat="1" applyFont="1" applyFill="1" applyBorder="1" applyAlignment="1">
      <alignment horizontal="center" vertical="center" wrapText="1"/>
    </xf>
    <xf numFmtId="1" fontId="73" fillId="34" borderId="23" xfId="105" applyNumberFormat="1" applyFont="1" applyFill="1" applyBorder="1" applyAlignment="1">
      <alignment horizontal="center" vertical="center" wrapText="1"/>
    </xf>
    <xf numFmtId="1" fontId="73" fillId="34" borderId="29" xfId="105" applyNumberFormat="1" applyFont="1" applyFill="1" applyBorder="1" applyAlignment="1">
      <alignment horizontal="center" vertical="center" wrapText="1"/>
    </xf>
    <xf numFmtId="43" fontId="19" fillId="0" borderId="0" xfId="106" applyFont="1"/>
    <xf numFmtId="1" fontId="73" fillId="26" borderId="12" xfId="105" applyNumberFormat="1" applyFont="1" applyFill="1" applyBorder="1" applyAlignment="1">
      <alignment horizontal="left"/>
    </xf>
    <xf numFmtId="1" fontId="73" fillId="26" borderId="13" xfId="105" applyNumberFormat="1" applyFont="1" applyFill="1" applyBorder="1" applyAlignment="1">
      <alignment horizontal="left"/>
    </xf>
    <xf numFmtId="1" fontId="73" fillId="26" borderId="10" xfId="105" applyNumberFormat="1" applyFont="1" applyFill="1" applyBorder="1" applyAlignment="1">
      <alignment horizontal="left"/>
    </xf>
    <xf numFmtId="1" fontId="62" fillId="0" borderId="0" xfId="105" applyNumberFormat="1" applyFont="1" applyAlignment="1">
      <alignment horizontal="left"/>
    </xf>
    <xf numFmtId="0" fontId="62" fillId="0" borderId="0" xfId="105" applyFont="1" applyAlignment="1">
      <alignment horizontal="left"/>
    </xf>
    <xf numFmtId="43" fontId="14" fillId="29" borderId="0" xfId="106" applyFont="1" applyFill="1"/>
    <xf numFmtId="43" fontId="96" fillId="0" borderId="0" xfId="106" applyFont="1" applyAlignment="1">
      <alignment horizontal="right"/>
    </xf>
    <xf numFmtId="3" fontId="14" fillId="0" borderId="0" xfId="106" applyNumberFormat="1" applyFont="1"/>
    <xf numFmtId="0" fontId="73" fillId="26" borderId="10" xfId="105" applyFont="1" applyFill="1" applyBorder="1" applyAlignment="1">
      <alignment horizontal="center"/>
    </xf>
    <xf numFmtId="0" fontId="2" fillId="0" borderId="0" xfId="105" applyAlignment="1">
      <alignment vertical="top"/>
    </xf>
    <xf numFmtId="0" fontId="24" fillId="0" borderId="0" xfId="105" applyFont="1" applyAlignment="1">
      <alignment horizontal="left"/>
    </xf>
    <xf numFmtId="1" fontId="24" fillId="28" borderId="13" xfId="105" applyNumberFormat="1" applyFont="1" applyFill="1" applyBorder="1" applyAlignment="1">
      <alignment horizontal="left" vertical="center" wrapText="1"/>
    </xf>
    <xf numFmtId="0" fontId="24" fillId="28" borderId="13" xfId="105" applyFont="1" applyFill="1" applyBorder="1" applyAlignment="1">
      <alignment horizontal="left" vertical="center" wrapText="1"/>
    </xf>
    <xf numFmtId="0" fontId="19" fillId="28" borderId="13" xfId="64" applyFont="1" applyFill="1" applyBorder="1" applyAlignment="1">
      <alignment horizontal="right" wrapText="1"/>
    </xf>
    <xf numFmtId="43" fontId="24" fillId="28" borderId="13" xfId="106" applyFont="1" applyFill="1" applyBorder="1" applyAlignment="1">
      <alignment horizontal="right" wrapText="1"/>
    </xf>
    <xf numFmtId="0" fontId="24" fillId="28" borderId="13" xfId="107" applyFont="1" applyFill="1" applyBorder="1" applyAlignment="1">
      <alignment horizontal="right" wrapText="1"/>
    </xf>
    <xf numFmtId="0" fontId="19" fillId="28" borderId="0" xfId="64" applyFont="1" applyFill="1"/>
    <xf numFmtId="3" fontId="19" fillId="28" borderId="0" xfId="64" applyNumberFormat="1" applyFont="1" applyFill="1"/>
    <xf numFmtId="1" fontId="85" fillId="26" borderId="12" xfId="105" applyNumberFormat="1" applyFont="1" applyFill="1" applyBorder="1" applyAlignment="1">
      <alignment horizontal="left"/>
    </xf>
    <xf numFmtId="1" fontId="85" fillId="26" borderId="13" xfId="105" applyNumberFormat="1" applyFont="1" applyFill="1" applyBorder="1" applyAlignment="1">
      <alignment horizontal="left"/>
    </xf>
    <xf numFmtId="1" fontId="85" fillId="26" borderId="10" xfId="105" applyNumberFormat="1" applyFont="1" applyFill="1" applyBorder="1" applyAlignment="1">
      <alignment horizontal="left"/>
    </xf>
    <xf numFmtId="43" fontId="19" fillId="29" borderId="0" xfId="106" applyFont="1" applyFill="1"/>
    <xf numFmtId="6" fontId="19" fillId="0" borderId="0" xfId="64" applyNumberFormat="1" applyFont="1"/>
    <xf numFmtId="167" fontId="14" fillId="0" borderId="0" xfId="106" applyNumberFormat="1" applyFont="1"/>
    <xf numFmtId="167" fontId="14" fillId="0" borderId="0" xfId="64" applyNumberFormat="1"/>
    <xf numFmtId="167" fontId="19" fillId="0" borderId="0" xfId="106" applyNumberFormat="1" applyFont="1"/>
    <xf numFmtId="167" fontId="19" fillId="0" borderId="0" xfId="64" applyNumberFormat="1" applyFont="1"/>
    <xf numFmtId="0" fontId="14" fillId="0" borderId="0" xfId="64" applyAlignment="1">
      <alignment horizontal="right"/>
    </xf>
    <xf numFmtId="0" fontId="73" fillId="28" borderId="13" xfId="102" applyFont="1" applyFill="1" applyBorder="1" applyAlignment="1">
      <alignment horizontal="left"/>
    </xf>
    <xf numFmtId="3" fontId="14" fillId="0" borderId="0" xfId="64" applyNumberFormat="1" applyAlignment="1">
      <alignment horizontal="left"/>
    </xf>
    <xf numFmtId="3" fontId="37" fillId="0" borderId="0" xfId="64" applyNumberFormat="1" applyFont="1" applyAlignment="1">
      <alignment horizontal="left"/>
    </xf>
    <xf numFmtId="3" fontId="14" fillId="0" borderId="16" xfId="64" applyNumberFormat="1" applyBorder="1" applyAlignment="1">
      <alignment horizontal="left"/>
    </xf>
    <xf numFmtId="166" fontId="14" fillId="0" borderId="16" xfId="57" applyNumberFormat="1" applyFont="1" applyFill="1" applyBorder="1" applyAlignment="1">
      <alignment horizontal="left"/>
    </xf>
    <xf numFmtId="166" fontId="14" fillId="0" borderId="16" xfId="57" applyNumberFormat="1" applyFill="1" applyBorder="1" applyAlignment="1">
      <alignment horizontal="left"/>
    </xf>
    <xf numFmtId="3" fontId="14" fillId="0" borderId="25" xfId="64" applyNumberFormat="1" applyBorder="1" applyAlignment="1">
      <alignment horizontal="left"/>
    </xf>
    <xf numFmtId="3" fontId="14" fillId="0" borderId="24" xfId="64" applyNumberFormat="1" applyBorder="1" applyAlignment="1">
      <alignment horizontal="left"/>
    </xf>
    <xf numFmtId="0" fontId="2" fillId="0" borderId="0" xfId="105" applyAlignment="1">
      <alignment horizontal="left"/>
    </xf>
    <xf numFmtId="0" fontId="19" fillId="28" borderId="12" xfId="64" applyFont="1" applyFill="1" applyBorder="1" applyAlignment="1">
      <alignment horizontal="right"/>
    </xf>
    <xf numFmtId="1" fontId="62" fillId="0" borderId="0" xfId="54" applyNumberFormat="1" applyFont="1" applyAlignment="1">
      <alignment horizontal="left"/>
    </xf>
    <xf numFmtId="1" fontId="24" fillId="28" borderId="0" xfId="54" applyNumberFormat="1" applyFont="1" applyFill="1" applyAlignment="1">
      <alignment horizontal="left"/>
    </xf>
    <xf numFmtId="0" fontId="40" fillId="0" borderId="26" xfId="34" applyFont="1" applyBorder="1" applyAlignment="1" applyProtection="1">
      <alignment horizontal="center" vertical="center"/>
    </xf>
    <xf numFmtId="0" fontId="40" fillId="0" borderId="21" xfId="34" applyFont="1" applyBorder="1" applyAlignment="1" applyProtection="1">
      <alignment horizontal="center" vertical="center"/>
    </xf>
    <xf numFmtId="0" fontId="40" fillId="0" borderId="22" xfId="34" applyFont="1" applyBorder="1" applyAlignment="1" applyProtection="1">
      <alignment horizontal="center" vertical="center"/>
    </xf>
    <xf numFmtId="3" fontId="15" fillId="0" borderId="31" xfId="34" applyNumberFormat="1" applyFill="1" applyBorder="1" applyAlignment="1" applyProtection="1">
      <alignment horizontal="center" vertical="center" wrapText="1"/>
    </xf>
    <xf numFmtId="3" fontId="15" fillId="0" borderId="32" xfId="34" applyNumberFormat="1" applyFill="1" applyBorder="1" applyAlignment="1" applyProtection="1">
      <alignment horizontal="center" vertical="center" wrapText="1"/>
    </xf>
    <xf numFmtId="3" fontId="15" fillId="0" borderId="33" xfId="34" applyNumberFormat="1" applyFill="1" applyBorder="1" applyAlignment="1" applyProtection="1">
      <alignment horizontal="center" vertical="center" wrapText="1"/>
    </xf>
    <xf numFmtId="3" fontId="15" fillId="0" borderId="34" xfId="34" applyNumberFormat="1" applyFill="1" applyBorder="1" applyAlignment="1" applyProtection="1">
      <alignment horizontal="center" vertical="center" wrapText="1"/>
    </xf>
    <xf numFmtId="0" fontId="62" fillId="25" borderId="15" xfId="47" applyFont="1" applyFill="1" applyBorder="1" applyAlignment="1">
      <alignment horizontal="center" vertical="center" wrapText="1"/>
    </xf>
    <xf numFmtId="22" fontId="101" fillId="0" borderId="0" xfId="105" applyNumberFormat="1" applyFont="1" applyAlignment="1">
      <alignment horizontal="center"/>
    </xf>
    <xf numFmtId="3" fontId="15" fillId="0" borderId="62" xfId="34" applyNumberFormat="1" applyFill="1" applyBorder="1" applyAlignment="1" applyProtection="1">
      <alignment horizontal="center" vertical="center" wrapText="1"/>
    </xf>
    <xf numFmtId="3" fontId="15" fillId="0" borderId="63" xfId="34" applyNumberFormat="1" applyFill="1" applyBorder="1" applyAlignment="1" applyProtection="1">
      <alignment horizontal="center" vertical="center" wrapText="1"/>
    </xf>
    <xf numFmtId="0" fontId="19" fillId="28" borderId="13" xfId="64" applyFont="1" applyFill="1" applyBorder="1" applyAlignment="1">
      <alignment horizontal="right"/>
    </xf>
    <xf numFmtId="3" fontId="19" fillId="0" borderId="27" xfId="64" applyNumberFormat="1" applyFont="1" applyBorder="1" applyAlignment="1">
      <alignment horizontal="center"/>
    </xf>
    <xf numFmtId="3" fontId="19" fillId="0" borderId="25" xfId="64" applyNumberFormat="1" applyFont="1" applyBorder="1" applyAlignment="1">
      <alignment horizontal="center"/>
    </xf>
    <xf numFmtId="0" fontId="116" fillId="0" borderId="0" xfId="0" applyFont="1"/>
    <xf numFmtId="175" fontId="0" fillId="28" borderId="13" xfId="0" applyNumberFormat="1" applyFill="1" applyBorder="1" applyAlignment="1">
      <alignment horizontal="center"/>
    </xf>
    <xf numFmtId="175" fontId="14" fillId="28" borderId="13" xfId="0" applyNumberFormat="1" applyFont="1" applyFill="1" applyBorder="1" applyAlignment="1">
      <alignment horizontal="center"/>
    </xf>
    <xf numFmtId="0" fontId="62" fillId="28" borderId="13" xfId="108" applyFont="1" applyFill="1" applyBorder="1"/>
    <xf numFmtId="0" fontId="24" fillId="28" borderId="10" xfId="108" applyFont="1" applyFill="1" applyBorder="1" applyAlignment="1">
      <alignment wrapText="1"/>
    </xf>
    <xf numFmtId="0" fontId="24" fillId="28" borderId="13" xfId="108" applyFont="1" applyFill="1" applyBorder="1" applyAlignment="1">
      <alignment wrapText="1"/>
    </xf>
    <xf numFmtId="0" fontId="24" fillId="27" borderId="13" xfId="108" applyFont="1" applyFill="1" applyBorder="1" applyAlignment="1">
      <alignment wrapText="1"/>
    </xf>
    <xf numFmtId="0" fontId="24" fillId="31" borderId="13" xfId="108" applyFont="1" applyFill="1" applyBorder="1" applyAlignment="1">
      <alignment wrapText="1"/>
    </xf>
    <xf numFmtId="6" fontId="0" fillId="0" borderId="0" xfId="0" applyNumberFormat="1"/>
    <xf numFmtId="0" fontId="62" fillId="0" borderId="13" xfId="108" applyFont="1" applyBorder="1"/>
    <xf numFmtId="0" fontId="62" fillId="0" borderId="10" xfId="108" applyFont="1" applyBorder="1"/>
    <xf numFmtId="1" fontId="62" fillId="0" borderId="13" xfId="108" applyNumberFormat="1" applyFont="1" applyBorder="1"/>
    <xf numFmtId="1" fontId="62" fillId="27" borderId="13" xfId="108" applyNumberFormat="1" applyFont="1" applyFill="1" applyBorder="1"/>
    <xf numFmtId="170" fontId="62" fillId="0" borderId="13" xfId="108" applyNumberFormat="1" applyFont="1" applyBorder="1"/>
    <xf numFmtId="176" fontId="62" fillId="0" borderId="13" xfId="108" applyNumberFormat="1" applyFont="1" applyBorder="1"/>
    <xf numFmtId="3" fontId="62" fillId="0" borderId="13" xfId="108" applyNumberFormat="1" applyFont="1" applyBorder="1"/>
    <xf numFmtId="176" fontId="0" fillId="0" borderId="0" xfId="0" applyNumberFormat="1"/>
    <xf numFmtId="0" fontId="62" fillId="31" borderId="13" xfId="108" applyFont="1" applyFill="1" applyBorder="1"/>
    <xf numFmtId="0" fontId="62" fillId="31" borderId="10" xfId="108" applyFont="1" applyFill="1" applyBorder="1"/>
    <xf numFmtId="1" fontId="62" fillId="31" borderId="13" xfId="108" applyNumberFormat="1" applyFont="1" applyFill="1" applyBorder="1"/>
    <xf numFmtId="170" fontId="62" fillId="31" borderId="13" xfId="108" applyNumberFormat="1" applyFont="1" applyFill="1" applyBorder="1"/>
    <xf numFmtId="176" fontId="62" fillId="31" borderId="13" xfId="108" applyNumberFormat="1" applyFont="1" applyFill="1" applyBorder="1"/>
    <xf numFmtId="0" fontId="0" fillId="31" borderId="0" xfId="0" applyFill="1"/>
    <xf numFmtId="3" fontId="62" fillId="31" borderId="13" xfId="108" applyNumberFormat="1" applyFont="1" applyFill="1" applyBorder="1"/>
    <xf numFmtId="176" fontId="0" fillId="31" borderId="0" xfId="0" applyNumberFormat="1" applyFill="1"/>
    <xf numFmtId="0" fontId="0" fillId="0" borderId="45" xfId="0" applyBorder="1" applyAlignment="1">
      <alignment horizontal="center" vertical="center"/>
    </xf>
    <xf numFmtId="1" fontId="14" fillId="0" borderId="0" xfId="62" applyNumberFormat="1" applyAlignment="1">
      <alignment horizontal="left"/>
    </xf>
    <xf numFmtId="0" fontId="62" fillId="38" borderId="10" xfId="108" applyFont="1" applyFill="1" applyBorder="1"/>
    <xf numFmtId="0" fontId="118" fillId="0" borderId="13" xfId="108" applyFont="1" applyBorder="1"/>
    <xf numFmtId="1" fontId="62" fillId="0" borderId="0" xfId="108" applyNumberFormat="1" applyFont="1"/>
    <xf numFmtId="0" fontId="62" fillId="0" borderId="0" xfId="108" applyFont="1"/>
    <xf numFmtId="0" fontId="24" fillId="0" borderId="10" xfId="108" applyFont="1" applyBorder="1"/>
    <xf numFmtId="1" fontId="24" fillId="0" borderId="23" xfId="108" applyNumberFormat="1" applyFont="1" applyBorder="1"/>
    <xf numFmtId="1" fontId="24" fillId="27" borderId="23" xfId="108" applyNumberFormat="1" applyFont="1" applyFill="1" applyBorder="1"/>
    <xf numFmtId="3" fontId="24" fillId="0" borderId="23" xfId="108" applyNumberFormat="1" applyFont="1" applyBorder="1"/>
    <xf numFmtId="3" fontId="0" fillId="0" borderId="0" xfId="0" applyNumberFormat="1"/>
  </cellXfs>
  <cellStyles count="109">
    <cellStyle name="%" xfId="49" xr:uid="{00000000-0005-0000-0000-00000000000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8" builtinId="3"/>
    <cellStyle name="Comma 10" xfId="106" xr:uid="{1F426EDA-C342-4675-822B-26C14C237571}"/>
    <cellStyle name="Comma 2" xfId="48" xr:uid="{00000000-0005-0000-0000-00001D000000}"/>
    <cellStyle name="Comma 2 2" xfId="66" xr:uid="{00000000-0005-0000-0000-00001E000000}"/>
    <cellStyle name="Comma 3" xfId="50" xr:uid="{00000000-0005-0000-0000-00001F000000}"/>
    <cellStyle name="Comma 4" xfId="67" xr:uid="{00000000-0005-0000-0000-000020000000}"/>
    <cellStyle name="Comma 5" xfId="79" xr:uid="{00000000-0005-0000-0000-000021000000}"/>
    <cellStyle name="Comma 6" xfId="86" xr:uid="{00000000-0005-0000-0000-000022000000}"/>
    <cellStyle name="Comma 6 2" xfId="87" xr:uid="{00000000-0005-0000-0000-000023000000}"/>
    <cellStyle name="Comma 7" xfId="97" xr:uid="{6F21CF58-3E04-4563-A13C-FF14715F38EE}"/>
    <cellStyle name="Comma 8" xfId="100" xr:uid="{EA53C108-1E80-4EA2-B513-119C2D2261B6}"/>
    <cellStyle name="Comma 9" xfId="103" xr:uid="{71747EDE-8221-4780-919F-D5A5BFCF0A4B}"/>
    <cellStyle name="Currency" xfId="101" builtinId="4"/>
    <cellStyle name="Currency 2" xfId="51" xr:uid="{00000000-0005-0000-0000-000024000000}"/>
    <cellStyle name="Currency 2 2" xfId="68" xr:uid="{00000000-0005-0000-0000-000025000000}"/>
    <cellStyle name="Currency 3" xfId="52" xr:uid="{00000000-0005-0000-0000-000026000000}"/>
    <cellStyle name="Currency 4" xfId="85"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0" xr:uid="{00000000-0005-0000-0000-00002F000000}"/>
    <cellStyle name="Input" xfId="35" builtinId="20" customBuiltin="1"/>
    <cellStyle name="Linked Cell" xfId="36" builtinId="24" customBuiltin="1"/>
    <cellStyle name="Neutral" xfId="37" builtinId="28" customBuiltin="1"/>
    <cellStyle name="Normal" xfId="0" builtinId="0"/>
    <cellStyle name="Normal 10" xfId="69" xr:uid="{00000000-0005-0000-0000-000034000000}"/>
    <cellStyle name="Normal 11" xfId="80" xr:uid="{00000000-0005-0000-0000-000035000000}"/>
    <cellStyle name="Normal 11 2 10" xfId="81" xr:uid="{00000000-0005-0000-0000-000036000000}"/>
    <cellStyle name="Normal 12" xfId="88" xr:uid="{00000000-0005-0000-0000-000037000000}"/>
    <cellStyle name="Normal 12 2" xfId="89" xr:uid="{00000000-0005-0000-0000-000038000000}"/>
    <cellStyle name="Normal 13" xfId="92" xr:uid="{730232D1-B660-4C79-9172-97909F13E2AC}"/>
    <cellStyle name="Normal 14" xfId="98" xr:uid="{725C14F1-ED1F-4C6D-B398-812F56586063}"/>
    <cellStyle name="Normal 15" xfId="102" xr:uid="{30478B38-9D88-485D-AB6E-0681AEBA19B2}"/>
    <cellStyle name="Normal 2" xfId="47" xr:uid="{00000000-0005-0000-0000-000039000000}"/>
    <cellStyle name="Normal 2 2" xfId="53" xr:uid="{00000000-0005-0000-0000-00003A000000}"/>
    <cellStyle name="Normal 2 3" xfId="70" xr:uid="{00000000-0005-0000-0000-00003B000000}"/>
    <cellStyle name="Normal 2 4" xfId="64" xr:uid="{00000000-0005-0000-0000-00003C000000}"/>
    <cellStyle name="Normal 2 5" xfId="77" xr:uid="{00000000-0005-0000-0000-00003D000000}"/>
    <cellStyle name="Normal 2 5 2" xfId="94" xr:uid="{69386D8A-943E-417B-B9F8-697CE8C7688D}"/>
    <cellStyle name="Normal 2 5 3" xfId="105" xr:uid="{172C813F-5092-4EEB-8E58-D71209493BDF}"/>
    <cellStyle name="Normal 2 6" xfId="83" xr:uid="{00000000-0005-0000-0000-00003E000000}"/>
    <cellStyle name="Normal 2 7" xfId="91" xr:uid="{DC493A9E-4D53-4464-A00A-B340F82A3318}"/>
    <cellStyle name="Normal 22" xfId="71" xr:uid="{00000000-0005-0000-0000-00003F000000}"/>
    <cellStyle name="Normal 3" xfId="54" xr:uid="{00000000-0005-0000-0000-000040000000}"/>
    <cellStyle name="Normal 3 3" xfId="82" xr:uid="{00000000-0005-0000-0000-000041000000}"/>
    <cellStyle name="Normal 4" xfId="55" xr:uid="{00000000-0005-0000-0000-000042000000}"/>
    <cellStyle name="Normal 5" xfId="59" xr:uid="{00000000-0005-0000-0000-000043000000}"/>
    <cellStyle name="Normal 5 2" xfId="61" xr:uid="{00000000-0005-0000-0000-000044000000}"/>
    <cellStyle name="Normal 5 3" xfId="65" xr:uid="{00000000-0005-0000-0000-000045000000}"/>
    <cellStyle name="Normal 6" xfId="62" xr:uid="{00000000-0005-0000-0000-000046000000}"/>
    <cellStyle name="Normal 7" xfId="63" xr:uid="{00000000-0005-0000-0000-000047000000}"/>
    <cellStyle name="Normal 7 2" xfId="72" xr:uid="{00000000-0005-0000-0000-000048000000}"/>
    <cellStyle name="Normal 8" xfId="73" xr:uid="{00000000-0005-0000-0000-000049000000}"/>
    <cellStyle name="Normal 8 2" xfId="78" xr:uid="{00000000-0005-0000-0000-00004A000000}"/>
    <cellStyle name="Normal 8 2 2" xfId="96" xr:uid="{DC1E8403-29FB-4D0F-9054-180AC6FECE1B}"/>
    <cellStyle name="Normal 8 3" xfId="76" xr:uid="{00000000-0005-0000-0000-00004B000000}"/>
    <cellStyle name="Normal 8 3 2" xfId="93" xr:uid="{D1D9C5C8-0A40-4D35-A5C5-CF28FE9C5A0D}"/>
    <cellStyle name="Normal 8 3 3" xfId="95" xr:uid="{CCDB0E2D-A855-4D52-AFBC-B5CEEEA8B961}"/>
    <cellStyle name="Normal 8 3 4" xfId="99" xr:uid="{6CD98A19-A1F9-4582-B935-0895799F0B3C}"/>
    <cellStyle name="Normal 8 3 5" xfId="104" xr:uid="{33B998C9-C11A-4BB1-8DCE-6909F5194DEC}"/>
    <cellStyle name="Normal 8 3 6" xfId="107" xr:uid="{655EAAB2-7BC1-4B48-A005-4B27D72ACB14}"/>
    <cellStyle name="Normal 8 3 7" xfId="108" xr:uid="{4C7E6A86-CF12-4F6A-A18D-B7BD84CBCC3A}"/>
    <cellStyle name="Normal 9" xfId="74" xr:uid="{00000000-0005-0000-0000-00004C000000}"/>
    <cellStyle name="Normal 9 2" xfId="84" xr:uid="{00000000-0005-0000-0000-00004D000000}"/>
    <cellStyle name="Normal_Book3" xfId="38" xr:uid="{00000000-0005-0000-0000-00004E000000}"/>
    <cellStyle name="Normal_FREML94S" xfId="39" xr:uid="{00000000-0005-0000-0000-00004F000000}"/>
    <cellStyle name="Note" xfId="40" builtinId="10" customBuiltin="1"/>
    <cellStyle name="Number" xfId="41" xr:uid="{00000000-0005-0000-0000-000051000000}"/>
    <cellStyle name="Output" xfId="42" builtinId="21" customBuiltin="1"/>
    <cellStyle name="Per cent" xfId="43" builtinId="5"/>
    <cellStyle name="Percent 2" xfId="56" xr:uid="{00000000-0005-0000-0000-000054000000}"/>
    <cellStyle name="Percent 2 2" xfId="57" xr:uid="{00000000-0005-0000-0000-000055000000}"/>
    <cellStyle name="Percent 3" xfId="75" xr:uid="{00000000-0005-0000-0000-000056000000}"/>
    <cellStyle name="Percent 4" xfId="90" xr:uid="{00000000-0005-0000-0000-000057000000}"/>
    <cellStyle name="Title" xfId="44" builtinId="15" customBuiltin="1"/>
    <cellStyle name="Total" xfId="45" builtinId="25" customBuiltin="1"/>
    <cellStyle name="Warning Text" xfId="46" builtinId="11" customBuiltin="1"/>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20" fmlaLink="B4" fmlaRange="$B$82:$C$137" noThreeD="1" sel="3" val="0"/>
</file>

<file path=xl/ctrlProps/ctrlProp2.xml><?xml version="1.0" encoding="utf-8"?>
<formControlPr xmlns="http://schemas.microsoft.com/office/spreadsheetml/2009/9/main" objectType="Drop" dropStyle="combo" dx="20" fmlaLink="B4" fmlaRange="$B$83:$C$84"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274320</xdr:colOff>
      <xdr:row>13</xdr:row>
      <xdr:rowOff>182880</xdr:rowOff>
    </xdr:from>
    <xdr:to>
      <xdr:col>9</xdr:col>
      <xdr:colOff>579120</xdr:colOff>
      <xdr:row>16</xdr:row>
      <xdr:rowOff>214630</xdr:rowOff>
    </xdr:to>
    <xdr:pic>
      <xdr:nvPicPr>
        <xdr:cNvPr id="7173" name="Picture 5" descr="logo-sheffield-city-council">
          <a:extLst>
            <a:ext uri="{FF2B5EF4-FFF2-40B4-BE49-F238E27FC236}">
              <a16:creationId xmlns:a16="http://schemas.microsoft.com/office/drawing/2014/main" id="{00000000-0008-0000-0100-00000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2842260"/>
          <a:ext cx="914400"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251460</xdr:colOff>
      <xdr:row>1</xdr:row>
      <xdr:rowOff>38100</xdr:rowOff>
    </xdr:from>
    <xdr:to>
      <xdr:col>7</xdr:col>
      <xdr:colOff>548640</xdr:colOff>
      <xdr:row>33</xdr:row>
      <xdr:rowOff>91440</xdr:rowOff>
    </xdr:to>
    <xdr:sp macro="" textlink="">
      <xdr:nvSpPr>
        <xdr:cNvPr id="9217" name="Text Box 1">
          <a:extLst>
            <a:ext uri="{FF2B5EF4-FFF2-40B4-BE49-F238E27FC236}">
              <a16:creationId xmlns:a16="http://schemas.microsoft.com/office/drawing/2014/main" id="{00000000-0008-0000-0200-000001240000}"/>
            </a:ext>
          </a:extLst>
        </xdr:cNvPr>
        <xdr:cNvSpPr txBox="1">
          <a:spLocks noChangeArrowheads="1"/>
        </xdr:cNvSpPr>
      </xdr:nvSpPr>
      <xdr:spPr bwMode="auto">
        <a:xfrm>
          <a:off x="6477000" y="350520"/>
          <a:ext cx="2796540" cy="61188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0" u="sng" strike="noStrike" baseline="0">
              <a:solidFill>
                <a:sysClr val="windowText" lastClr="000000"/>
              </a:solidFill>
              <a:latin typeface="Arial"/>
              <a:cs typeface="Arial"/>
            </a:rPr>
            <a:t>Necessary Computer Spreadsheet Settings</a:t>
          </a: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 ensure that the downloadable school budget Excel spreadsheets below work on your computer, please follow this procedure:</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Save the selected spreadsheet file on your computer.</a:t>
          </a:r>
        </a:p>
        <a:p>
          <a:pPr algn="l" rtl="0">
            <a:defRPr sz="1000"/>
          </a:pPr>
          <a:r>
            <a:rPr lang="en-GB" sz="1000" b="0" i="0" u="none" strike="noStrike" baseline="0">
              <a:solidFill>
                <a:sysClr val="windowText" lastClr="000000"/>
              </a:solidFill>
              <a:latin typeface="Arial"/>
              <a:cs typeface="Arial"/>
            </a:rPr>
            <a:t>When loading the spreadsheet:</a:t>
          </a:r>
        </a:p>
        <a:p>
          <a:pPr algn="l" rtl="0">
            <a:defRPr sz="1000"/>
          </a:pPr>
          <a:r>
            <a:rPr lang="en-GB" sz="1000" b="0" i="0" u="none" strike="noStrike" baseline="0">
              <a:solidFill>
                <a:sysClr val="windowText" lastClr="000000"/>
              </a:solidFill>
              <a:latin typeface="Arial"/>
              <a:cs typeface="Arial"/>
            </a:rPr>
            <a:t>say "yes" to enable macros to run,</a:t>
          </a:r>
        </a:p>
        <a:p>
          <a:pPr algn="l" rtl="0">
            <a:defRPr sz="1000"/>
          </a:pPr>
          <a:r>
            <a:rPr lang="en-GB" sz="1000" b="0" i="0" u="none" strike="noStrike" baseline="0">
              <a:solidFill>
                <a:sysClr val="windowText" lastClr="000000"/>
              </a:solidFill>
              <a:latin typeface="Arial"/>
              <a:cs typeface="Arial"/>
            </a:rPr>
            <a:t>say "no" to updating links to other files.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Select the link on this page to the report you wish to look at.</a:t>
          </a:r>
        </a:p>
        <a:p>
          <a:pPr algn="l" rtl="0">
            <a:defRPr sz="1000"/>
          </a:pPr>
          <a:r>
            <a:rPr lang="en-GB" sz="1000" b="0" i="0" u="none" strike="noStrike" baseline="0">
              <a:solidFill>
                <a:sysClr val="windowText" lastClr="000000"/>
              </a:solidFill>
              <a:latin typeface="Arial"/>
              <a:cs typeface="Arial"/>
            </a:rPr>
            <a:t>Select the down-pointing arrow to the right of the school-name box to find the school you wish to look at.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Note: </a:t>
          </a:r>
          <a:r>
            <a:rPr lang="en-GB" sz="1000" b="1" i="1" u="none" strike="noStrike" baseline="0">
              <a:solidFill>
                <a:sysClr val="windowText" lastClr="000000"/>
              </a:solidFill>
              <a:latin typeface="Arial"/>
              <a:cs typeface="Arial"/>
            </a:rPr>
            <a:t>if the school-name selection box does not work on your computer,</a:t>
          </a:r>
          <a:r>
            <a:rPr lang="en-GB" sz="1000" b="0" i="0" u="none" strike="noStrike" baseline="0">
              <a:solidFill>
                <a:sysClr val="windowText" lastClr="000000"/>
              </a:solidFill>
              <a:latin typeface="Arial"/>
              <a:cs typeface="Arial"/>
            </a:rPr>
            <a:t> please ensure that your Microsoft Excel security level is set to a medium level, which will allow the necessary macros to function. To do this please select the following commands in Excel 10, and then reload the spreadsheet:</a:t>
          </a:r>
        </a:p>
        <a:p>
          <a:pPr algn="l" rtl="0">
            <a:defRPr sz="1000"/>
          </a:pPr>
          <a:r>
            <a:rPr lang="en-GB" sz="1000" b="0" i="0" u="none" strike="noStrike" baseline="0">
              <a:solidFill>
                <a:sysClr val="windowText" lastClr="000000"/>
              </a:solidFill>
              <a:latin typeface="Arial"/>
              <a:cs typeface="Arial"/>
            </a:rPr>
            <a:t> </a:t>
          </a:r>
        </a:p>
        <a:p>
          <a:pPr algn="l" rtl="0">
            <a:defRPr sz="1000"/>
          </a:pPr>
          <a:r>
            <a:rPr lang="en-GB" sz="1000" b="0" i="0" u="none" strike="noStrike" baseline="0">
              <a:solidFill>
                <a:sysClr val="windowText" lastClr="000000"/>
              </a:solidFill>
              <a:latin typeface="Arial"/>
              <a:cs typeface="Arial"/>
            </a:rPr>
            <a:t>Developer</a:t>
          </a:r>
        </a:p>
        <a:p>
          <a:pPr algn="l" rtl="0">
            <a:defRPr sz="1000"/>
          </a:pPr>
          <a:r>
            <a:rPr lang="en-GB" sz="1000" b="0" i="0" u="none" strike="noStrike" baseline="0">
              <a:solidFill>
                <a:sysClr val="windowText" lastClr="000000"/>
              </a:solidFill>
              <a:latin typeface="Arial"/>
              <a:cs typeface="Arial"/>
            </a:rPr>
            <a:t>Macro Security</a:t>
          </a:r>
        </a:p>
        <a:p>
          <a:pPr algn="l" rtl="0">
            <a:defRPr sz="1000"/>
          </a:pPr>
          <a:r>
            <a:rPr lang="en-GB" sz="1000" b="0" i="0" u="none" strike="noStrike" baseline="0">
              <a:solidFill>
                <a:sysClr val="windowText" lastClr="000000"/>
              </a:solidFill>
              <a:latin typeface="Arial"/>
              <a:cs typeface="Arial"/>
            </a:rPr>
            <a:t>Disable all macros with notification</a:t>
          </a:r>
        </a:p>
        <a:p>
          <a:pPr algn="l" rtl="0">
            <a:defRPr sz="1000"/>
          </a:pPr>
          <a:r>
            <a:rPr lang="en-GB" sz="1000" b="0" i="0" u="none" strike="noStrike" baseline="0">
              <a:solidFill>
                <a:sysClr val="windowText" lastClr="000000"/>
              </a:solidFill>
              <a:latin typeface="Arial"/>
              <a:cs typeface="Arial"/>
            </a:rPr>
            <a:t>OK</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If you are using an older version of Excel you need the following commands:</a:t>
          </a:r>
        </a:p>
        <a:p>
          <a:pPr algn="l" rtl="0">
            <a:defRPr sz="1000"/>
          </a:pPr>
          <a:endParaRPr lang="en-GB" sz="1000" b="0" i="0" u="none" strike="noStrike" baseline="0">
            <a:solidFill>
              <a:sysClr val="windowText" lastClr="000000"/>
            </a:solidFill>
            <a:latin typeface="Arial"/>
            <a:cs typeface="Arial"/>
          </a:endParaRPr>
        </a:p>
        <a:p>
          <a:pPr algn="l" rtl="0">
            <a:defRPr sz="1000"/>
          </a:pPr>
          <a:r>
            <a:rPr lang="en-GB" sz="1000" b="0" i="0" u="none" strike="noStrike" baseline="0">
              <a:solidFill>
                <a:sysClr val="windowText" lastClr="000000"/>
              </a:solidFill>
              <a:latin typeface="Arial"/>
              <a:cs typeface="Arial"/>
            </a:rPr>
            <a:t>Tools</a:t>
          </a:r>
        </a:p>
        <a:p>
          <a:pPr algn="l" rtl="0">
            <a:defRPr sz="1000"/>
          </a:pPr>
          <a:r>
            <a:rPr lang="en-GB" sz="1000" b="0" i="0" u="none" strike="noStrike" baseline="0">
              <a:solidFill>
                <a:sysClr val="windowText" lastClr="000000"/>
              </a:solidFill>
              <a:latin typeface="Arial"/>
              <a:cs typeface="Arial"/>
            </a:rPr>
            <a:t>Macros</a:t>
          </a:r>
        </a:p>
        <a:p>
          <a:pPr algn="l" rtl="0">
            <a:defRPr sz="1000"/>
          </a:pPr>
          <a:r>
            <a:rPr lang="en-GB" sz="1000" b="0" i="0" u="none" strike="noStrike" baseline="0">
              <a:solidFill>
                <a:sysClr val="windowText" lastClr="000000"/>
              </a:solidFill>
              <a:latin typeface="Arial"/>
              <a:cs typeface="Arial"/>
            </a:rPr>
            <a:t>Security</a:t>
          </a:r>
        </a:p>
        <a:p>
          <a:pPr algn="l" rtl="0">
            <a:defRPr sz="1000"/>
          </a:pPr>
          <a:r>
            <a:rPr lang="en-GB" sz="1000" b="0" i="0" u="none" strike="noStrike" baseline="0">
              <a:solidFill>
                <a:sysClr val="windowText" lastClr="000000"/>
              </a:solidFill>
              <a:latin typeface="Arial"/>
              <a:cs typeface="Arial"/>
            </a:rPr>
            <a:t>Security Level</a:t>
          </a:r>
        </a:p>
        <a:p>
          <a:pPr algn="l" rtl="0">
            <a:defRPr sz="1000"/>
          </a:pPr>
          <a:r>
            <a:rPr lang="en-GB" sz="1000" b="0" i="0" u="none" strike="noStrike" baseline="0">
              <a:solidFill>
                <a:sysClr val="windowText" lastClr="000000"/>
              </a:solidFill>
              <a:latin typeface="Arial"/>
              <a:cs typeface="Arial"/>
            </a:rPr>
            <a:t>Medium</a:t>
          </a:r>
        </a:p>
        <a:p>
          <a:pPr algn="l" rtl="0">
            <a:defRPr sz="1000"/>
          </a:pPr>
          <a:r>
            <a:rPr lang="en-GB" sz="1000" b="0" i="0" u="none" strike="noStrike" baseline="0">
              <a:solidFill>
                <a:sysClr val="windowText" lastClr="000000"/>
              </a:solidFill>
              <a:latin typeface="Arial"/>
              <a:cs typeface="Arial"/>
            </a:rPr>
            <a:t>OK</a:t>
          </a:r>
        </a:p>
        <a:p>
          <a:pPr algn="l" rtl="0">
            <a:defRPr sz="1000"/>
          </a:pPr>
          <a:r>
            <a:rPr lang="en-GB" sz="1000" b="0" i="0" u="none" strike="noStrike" baseline="0">
              <a:solidFill>
                <a:sysClr val="windowText" lastClr="000000"/>
              </a:solidFill>
              <a:latin typeface="Arial"/>
              <a:cs typeface="Arial"/>
            </a:rPr>
            <a:t> </a:t>
          </a:r>
        </a:p>
        <a:p>
          <a:pPr algn="l" rtl="0">
            <a:defRPr sz="1000"/>
          </a:pPr>
          <a:endParaRPr lang="en-GB" sz="1000" b="0" i="0" u="none" strike="noStrike" baseline="0">
            <a:solidFill>
              <a:sysClr val="windowText" lastClr="000000"/>
            </a:solidFill>
            <a:latin typeface="Arial"/>
            <a:cs typeface="Arial"/>
          </a:endParaRPr>
        </a:p>
        <a:p>
          <a:pPr algn="l" rtl="0">
            <a:defRPr sz="1000"/>
          </a:pPr>
          <a:endParaRPr lang="en-GB" sz="1000" b="0" i="0" u="none" strike="noStrike" baseline="0">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31750</xdr:rowOff>
        </xdr:from>
        <xdr:to>
          <xdr:col>3</xdr:col>
          <xdr:colOff>146050</xdr:colOff>
          <xdr:row>2</xdr:row>
          <xdr:rowOff>6350</xdr:rowOff>
        </xdr:to>
        <xdr:sp macro="" textlink="">
          <xdr:nvSpPr>
            <xdr:cNvPr id="57348" name="Drop Down 4" descr="Drop down list of Maintained Primary Schools"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31750</xdr:rowOff>
        </xdr:from>
        <xdr:to>
          <xdr:col>3</xdr:col>
          <xdr:colOff>146050</xdr:colOff>
          <xdr:row>2</xdr:row>
          <xdr:rowOff>6350</xdr:rowOff>
        </xdr:to>
        <xdr:sp macro="" textlink="">
          <xdr:nvSpPr>
            <xdr:cNvPr id="157697" name="Drop Down 1" descr="Drop down list of Maintained Primary Schools" hidden="1">
              <a:extLst>
                <a:ext uri="{63B3BB69-23CF-44E3-9099-C40C66FF867C}">
                  <a14:compatExt spid="_x0000_s157697"/>
                </a:ext>
                <a:ext uri="{FF2B5EF4-FFF2-40B4-BE49-F238E27FC236}">
                  <a16:creationId xmlns:a16="http://schemas.microsoft.com/office/drawing/2014/main" id="{00000000-0008-0000-0400-0000016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xdr:row>
          <xdr:rowOff>6350</xdr:rowOff>
        </xdr:from>
        <xdr:to>
          <xdr:col>3</xdr:col>
          <xdr:colOff>336550</xdr:colOff>
          <xdr:row>3</xdr:row>
          <xdr:rowOff>139700</xdr:rowOff>
        </xdr:to>
        <xdr:sp macro="" textlink="">
          <xdr:nvSpPr>
            <xdr:cNvPr id="167937" name="ComboBox1" hidden="1">
              <a:extLst>
                <a:ext uri="{63B3BB69-23CF-44E3-9099-C40C66FF867C}">
                  <a14:compatExt spid="_x0000_s167937"/>
                </a:ext>
                <a:ext uri="{FF2B5EF4-FFF2-40B4-BE49-F238E27FC236}">
                  <a16:creationId xmlns:a16="http://schemas.microsoft.com/office/drawing/2014/main" id="{00000000-0008-0000-0900-0000019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YPD/Budgets/BDS/2016-17/Schools%20Block/Pro-forma%20Oct/201516_10_APT_373_Sheffield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YPD/Budgets/BDS/2018-19/Schools%20Block/Jan%20Pro-forma/112753%2015Dec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YPD/Budgets/BDS/2018-19/Baselines/High%20Needs%20Place%20Change/201819_P4_HN_373_Sheffield%20no%20passwor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YPD/Business%20Strategy/Budget%20Support/2021-22/Formula%20Review/NFF%20Consultation/Fair%20school%20funding%20for%20all%20consultation%20-%20Annex%20v3%2022-23%20rates%20JB.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hfs01\group$\Budget%20Development%20(Schools)\Pupil%20Numbers\Formula\Primary%20Core%20Data%2004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hfs01\group$\EDU\RESOURCES\BudDevServ\Budget%20Development%20Schools\2005-06\Budget%20Calculations\Mainstream\Budget%20Share\Awkward%20Year%20Groups%202005-06.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G:\CYPD\Budgets\BDS\2023-24\Schools%20Block\Budget\Sumbud23.xlsm" TargetMode="External"/><Relationship Id="rId1" Type="http://schemas.openxmlformats.org/officeDocument/2006/relationships/externalLinkPath" Target="/CYPD/Budgets/BDS/2023-24/Schools%20Block/Budget/Sumbud23.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G:\CYPD\Budgets\BDS\2024-25\Schools%20Block\Budget\Sumbud24.xlsm" TargetMode="External"/><Relationship Id="rId1" Type="http://schemas.openxmlformats.org/officeDocument/2006/relationships/externalLinkPath" Target="Schools%20Block/Budget/Sumbud24.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G:\EDU\RESOURCES\BudDevServ\BDS\Schools%20Forum\2016-17%20Onwards\Schools%20Forum%20Meetings\2023-24\February%202024\Final%20Papers\Paper%207%20Appendix%201%20-%20Indicative%20Schools%20Budget%20Shares%202024-25.xlsx" TargetMode="External"/><Relationship Id="rId1" Type="http://schemas.openxmlformats.org/officeDocument/2006/relationships/externalLinkPath" Target="/EDU/RESOURCES/BudDevServ/BDS/Schools%20Forum/2016-17%20Onwards/Schools%20Forum%20Meetings/2023-24/February%202024/Final%20Papers/Paper%207%20Appendix%201%20-%20Indicative%20Schools%20Budget%20Shares%202024-25.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G:\CYPD\Budgets\BDS\2024-25\Indicative%20School%20Budget%20Shares%202024-25.xlsx" TargetMode="External"/><Relationship Id="rId1" Type="http://schemas.openxmlformats.org/officeDocument/2006/relationships/externalLinkPath" Target="Indicative%20School%20Budget%20Shares%202024-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YPD/Budgets/BDS/2016-17/Schools%20Block/Pro-forma%20Oct/201617_P2_APT_373_Sheffiel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YPD/Budgets/BDS/2017-18/Schools%20Block/Budget/201718_P3_APT_373_Sheffield.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file:///\\sheffield.gov.uk\group\CYPD\Budgets\BDS\2023-24\Schools%20Block\APT\202324_P1_APT_373_Sheffield%20v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v2.xlsx" TargetMode="External"/><Relationship Id="rId1" Type="http://schemas.openxmlformats.org/officeDocument/2006/relationships/externalLinkPath" Target="/CYPD/Budgets/BDS/2023-24/Schools%20Block/APT/202324_P1_APT_373_Sheffield%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YPD/Budgets/BDS/2021-22/Schools%20Block/APT/202021_P2_APT_373_Sheffieldv1.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file:///\\sheffield.gov.uk\group\CYPD\Budgets\BDS\2023-24\Schools%20Block\APT\202324_P1_APT_373_Sheffield%20Linked%20v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G:\CYPD\Budgets\BDS\2023-24\Schools%20Block\APT\202324_P1_APT_373_Sheffield%20Linked%20v1.xlsx" TargetMode="External"/><Relationship Id="rId1" Type="http://schemas.openxmlformats.org/officeDocument/2006/relationships/externalLinkPath" Target="/CYPD/Budgets/BDS/2023-24/Schools%20Block/APT/202324_P1_APT_373_Sheffield%20Linked%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YPD/Budgets/BDS/2022-23/Schools%20Block/APT/202223_P1_APT_373_Sheffie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refreshError="1">
        <row r="5">
          <cell r="AB5">
            <v>0</v>
          </cell>
        </row>
      </sheetData>
      <sheetData sheetId="7" refreshError="1"/>
      <sheetData sheetId="8" refreshError="1"/>
      <sheetData sheetId="9" refreshError="1"/>
      <sheetData sheetId="10" refreshError="1">
        <row r="9">
          <cell r="E9" t="str">
            <v>No</v>
          </cell>
        </row>
        <row r="15">
          <cell r="D15" t="str">
            <v>FSM % Primary</v>
          </cell>
        </row>
        <row r="16">
          <cell r="D16" t="str">
            <v>N/A</v>
          </cell>
        </row>
        <row r="25">
          <cell r="D25" t="str">
            <v>N/A</v>
          </cell>
        </row>
        <row r="26">
          <cell r="D26" t="str">
            <v>N/A</v>
          </cell>
        </row>
        <row r="30">
          <cell r="D30" t="str">
            <v>Low Attainment % Y2-5 73</v>
          </cell>
        </row>
        <row r="40">
          <cell r="K40" t="str">
            <v>Fixed</v>
          </cell>
        </row>
        <row r="41">
          <cell r="K41" t="str">
            <v>Fixed</v>
          </cell>
        </row>
        <row r="42">
          <cell r="K42" t="str">
            <v>Fixed</v>
          </cell>
        </row>
        <row r="43">
          <cell r="K43" t="str">
            <v>Fixed</v>
          </cell>
        </row>
        <row r="61">
          <cell r="J61" t="str">
            <v>No</v>
          </cell>
        </row>
        <row r="62">
          <cell r="D62">
            <v>0.12</v>
          </cell>
        </row>
      </sheetData>
      <sheetData sheetId="11" refreshError="1">
        <row r="8">
          <cell r="V8">
            <v>0</v>
          </cell>
        </row>
        <row r="9">
          <cell r="W9">
            <v>0</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efreshError="1">
        <row r="5">
          <cell r="AC5">
            <v>0</v>
          </cell>
          <cell r="AD5">
            <v>0</v>
          </cell>
          <cell r="AE5">
            <v>0</v>
          </cell>
          <cell r="AF5">
            <v>0</v>
          </cell>
          <cell r="AG5">
            <v>0</v>
          </cell>
          <cell r="AH5">
            <v>0</v>
          </cell>
          <cell r="AI5">
            <v>0</v>
          </cell>
          <cell r="AJ5">
            <v>0</v>
          </cell>
          <cell r="AK5">
            <v>0</v>
          </cell>
          <cell r="AL5">
            <v>0</v>
          </cell>
          <cell r="AM5">
            <v>0</v>
          </cell>
          <cell r="AN5">
            <v>0</v>
          </cell>
          <cell r="AO5">
            <v>0</v>
          </cell>
          <cell r="AS5">
            <v>0</v>
          </cell>
          <cell r="AU5">
            <v>0</v>
          </cell>
          <cell r="AV5">
            <v>0</v>
          </cell>
          <cell r="BB5">
            <v>279262451.32437688</v>
          </cell>
        </row>
        <row r="6">
          <cell r="C6">
            <v>3732000</v>
          </cell>
        </row>
        <row r="7">
          <cell r="C7">
            <v>3732001</v>
          </cell>
        </row>
        <row r="8">
          <cell r="C8">
            <v>3732002</v>
          </cell>
        </row>
        <row r="9">
          <cell r="C9">
            <v>3732014</v>
          </cell>
        </row>
        <row r="10">
          <cell r="C10">
            <v>3732023</v>
          </cell>
        </row>
        <row r="11">
          <cell r="C11">
            <v>3732036</v>
          </cell>
        </row>
        <row r="12">
          <cell r="C12">
            <v>3732040</v>
          </cell>
        </row>
        <row r="13">
          <cell r="C13">
            <v>3732058</v>
          </cell>
        </row>
        <row r="14">
          <cell r="C14">
            <v>3732060</v>
          </cell>
        </row>
        <row r="15">
          <cell r="C15">
            <v>3732063</v>
          </cell>
        </row>
        <row r="16">
          <cell r="C16">
            <v>3732070</v>
          </cell>
        </row>
        <row r="17">
          <cell r="C17">
            <v>3732071</v>
          </cell>
        </row>
        <row r="18">
          <cell r="C18">
            <v>3732072</v>
          </cell>
        </row>
        <row r="19">
          <cell r="C19">
            <v>3732079</v>
          </cell>
        </row>
        <row r="20">
          <cell r="C20">
            <v>3732080</v>
          </cell>
        </row>
        <row r="21">
          <cell r="C21">
            <v>3732081</v>
          </cell>
        </row>
        <row r="22">
          <cell r="C22">
            <v>3732087</v>
          </cell>
        </row>
        <row r="23">
          <cell r="C23">
            <v>3732092</v>
          </cell>
        </row>
        <row r="24">
          <cell r="C24">
            <v>3732093</v>
          </cell>
        </row>
        <row r="25">
          <cell r="C25">
            <v>3732095</v>
          </cell>
        </row>
        <row r="26">
          <cell r="C26">
            <v>3732120</v>
          </cell>
        </row>
        <row r="27">
          <cell r="C27">
            <v>3732129</v>
          </cell>
        </row>
        <row r="28">
          <cell r="C28">
            <v>3732131</v>
          </cell>
        </row>
        <row r="29">
          <cell r="C29">
            <v>3732132</v>
          </cell>
        </row>
        <row r="30">
          <cell r="C30">
            <v>3732133</v>
          </cell>
        </row>
        <row r="31">
          <cell r="C31">
            <v>3732139</v>
          </cell>
        </row>
        <row r="32">
          <cell r="C32">
            <v>3732203</v>
          </cell>
        </row>
        <row r="33">
          <cell r="C33">
            <v>3732206</v>
          </cell>
        </row>
        <row r="34">
          <cell r="C34">
            <v>3732213</v>
          </cell>
        </row>
        <row r="35">
          <cell r="C35">
            <v>3732221</v>
          </cell>
        </row>
        <row r="36">
          <cell r="C36">
            <v>3732230</v>
          </cell>
        </row>
        <row r="37">
          <cell r="C37">
            <v>3732233</v>
          </cell>
        </row>
        <row r="38">
          <cell r="C38">
            <v>3732239</v>
          </cell>
        </row>
        <row r="39">
          <cell r="C39">
            <v>3732241</v>
          </cell>
        </row>
        <row r="40">
          <cell r="C40">
            <v>3732246</v>
          </cell>
        </row>
        <row r="41">
          <cell r="C41">
            <v>3732252</v>
          </cell>
        </row>
        <row r="42">
          <cell r="C42">
            <v>3732257</v>
          </cell>
        </row>
        <row r="43">
          <cell r="C43">
            <v>3732261</v>
          </cell>
        </row>
        <row r="44">
          <cell r="C44">
            <v>3732263</v>
          </cell>
        </row>
        <row r="45">
          <cell r="C45">
            <v>3732272</v>
          </cell>
        </row>
        <row r="46">
          <cell r="C46">
            <v>3732274</v>
          </cell>
        </row>
        <row r="47">
          <cell r="C47">
            <v>3732279</v>
          </cell>
        </row>
        <row r="48">
          <cell r="C48">
            <v>3732281</v>
          </cell>
        </row>
        <row r="49">
          <cell r="C49">
            <v>3732283</v>
          </cell>
        </row>
        <row r="50">
          <cell r="C50">
            <v>3732292</v>
          </cell>
        </row>
        <row r="51">
          <cell r="C51">
            <v>3732294</v>
          </cell>
        </row>
        <row r="52">
          <cell r="C52">
            <v>3732296</v>
          </cell>
        </row>
        <row r="53">
          <cell r="C53">
            <v>3732297</v>
          </cell>
        </row>
        <row r="54">
          <cell r="C54">
            <v>3732302</v>
          </cell>
        </row>
        <row r="55">
          <cell r="C55">
            <v>3732303</v>
          </cell>
        </row>
        <row r="56">
          <cell r="C56">
            <v>3732306</v>
          </cell>
        </row>
        <row r="57">
          <cell r="C57">
            <v>3732309</v>
          </cell>
        </row>
        <row r="58">
          <cell r="C58">
            <v>3732311</v>
          </cell>
        </row>
        <row r="59">
          <cell r="C59">
            <v>3732312</v>
          </cell>
        </row>
        <row r="60">
          <cell r="C60">
            <v>3732313</v>
          </cell>
        </row>
        <row r="61">
          <cell r="C61">
            <v>3732318</v>
          </cell>
        </row>
        <row r="62">
          <cell r="C62">
            <v>3732319</v>
          </cell>
        </row>
        <row r="63">
          <cell r="C63">
            <v>3732321</v>
          </cell>
        </row>
        <row r="64">
          <cell r="C64">
            <v>3732322</v>
          </cell>
        </row>
        <row r="65">
          <cell r="C65">
            <v>3732323</v>
          </cell>
        </row>
        <row r="66">
          <cell r="C66">
            <v>3732324</v>
          </cell>
        </row>
        <row r="67">
          <cell r="C67">
            <v>3732325</v>
          </cell>
        </row>
        <row r="68">
          <cell r="C68">
            <v>3732327</v>
          </cell>
        </row>
        <row r="69">
          <cell r="C69">
            <v>3732328</v>
          </cell>
        </row>
        <row r="70">
          <cell r="C70">
            <v>3732329</v>
          </cell>
        </row>
        <row r="71">
          <cell r="C71">
            <v>3732332</v>
          </cell>
        </row>
        <row r="72">
          <cell r="C72">
            <v>3732333</v>
          </cell>
        </row>
        <row r="73">
          <cell r="C73">
            <v>3732334</v>
          </cell>
        </row>
        <row r="74">
          <cell r="C74">
            <v>3732337</v>
          </cell>
        </row>
        <row r="75">
          <cell r="C75">
            <v>3732338</v>
          </cell>
        </row>
        <row r="76">
          <cell r="C76">
            <v>3732339</v>
          </cell>
        </row>
        <row r="77">
          <cell r="C77">
            <v>3732340</v>
          </cell>
        </row>
        <row r="78">
          <cell r="C78">
            <v>3732341</v>
          </cell>
        </row>
        <row r="79">
          <cell r="C79">
            <v>3732342</v>
          </cell>
        </row>
        <row r="80">
          <cell r="C80">
            <v>3732343</v>
          </cell>
        </row>
        <row r="81">
          <cell r="C81">
            <v>3732344</v>
          </cell>
        </row>
        <row r="82">
          <cell r="C82">
            <v>3732347</v>
          </cell>
        </row>
        <row r="83">
          <cell r="C83">
            <v>3732349</v>
          </cell>
        </row>
        <row r="84">
          <cell r="C84">
            <v>3732350</v>
          </cell>
        </row>
        <row r="85">
          <cell r="C85">
            <v>3732351</v>
          </cell>
        </row>
        <row r="86">
          <cell r="C86">
            <v>3732352</v>
          </cell>
        </row>
        <row r="87">
          <cell r="C87">
            <v>3732353</v>
          </cell>
        </row>
        <row r="88">
          <cell r="C88">
            <v>3732354</v>
          </cell>
        </row>
        <row r="89">
          <cell r="C89">
            <v>3732356</v>
          </cell>
        </row>
        <row r="90">
          <cell r="C90">
            <v>3732357</v>
          </cell>
        </row>
        <row r="91">
          <cell r="C91">
            <v>3732358</v>
          </cell>
        </row>
        <row r="92">
          <cell r="C92">
            <v>3732359</v>
          </cell>
        </row>
        <row r="93">
          <cell r="C93">
            <v>3732360</v>
          </cell>
        </row>
        <row r="94">
          <cell r="C94">
            <v>3732361</v>
          </cell>
        </row>
        <row r="95">
          <cell r="C95">
            <v>3732363</v>
          </cell>
        </row>
        <row r="96">
          <cell r="C96">
            <v>3732364</v>
          </cell>
        </row>
        <row r="97">
          <cell r="C97">
            <v>3732365</v>
          </cell>
        </row>
        <row r="98">
          <cell r="C98">
            <v>3732366</v>
          </cell>
        </row>
        <row r="99">
          <cell r="C99">
            <v>3732367</v>
          </cell>
        </row>
        <row r="100">
          <cell r="C100">
            <v>3732368</v>
          </cell>
        </row>
        <row r="101">
          <cell r="C101">
            <v>3732369</v>
          </cell>
        </row>
        <row r="102">
          <cell r="C102">
            <v>3733008</v>
          </cell>
        </row>
        <row r="103">
          <cell r="C103">
            <v>3733010</v>
          </cell>
        </row>
        <row r="104">
          <cell r="C104">
            <v>3733305</v>
          </cell>
        </row>
        <row r="105">
          <cell r="C105">
            <v>3733401</v>
          </cell>
        </row>
        <row r="106">
          <cell r="C106">
            <v>3733402</v>
          </cell>
        </row>
        <row r="107">
          <cell r="C107">
            <v>3733422</v>
          </cell>
        </row>
        <row r="108">
          <cell r="C108">
            <v>3733423</v>
          </cell>
        </row>
        <row r="109">
          <cell r="C109">
            <v>3733424</v>
          </cell>
        </row>
        <row r="110">
          <cell r="C110">
            <v>3733426</v>
          </cell>
        </row>
        <row r="111">
          <cell r="C111">
            <v>3733428</v>
          </cell>
        </row>
        <row r="112">
          <cell r="C112">
            <v>3733429</v>
          </cell>
        </row>
        <row r="113">
          <cell r="C113">
            <v>3733430</v>
          </cell>
        </row>
        <row r="114">
          <cell r="C114">
            <v>3733432</v>
          </cell>
        </row>
        <row r="115">
          <cell r="C115">
            <v>3733433</v>
          </cell>
        </row>
        <row r="116">
          <cell r="C116">
            <v>3735200</v>
          </cell>
        </row>
        <row r="117">
          <cell r="C117">
            <v>3735201</v>
          </cell>
        </row>
        <row r="118">
          <cell r="C118">
            <v>3735202</v>
          </cell>
        </row>
        <row r="119">
          <cell r="C119">
            <v>3735204</v>
          </cell>
        </row>
        <row r="120">
          <cell r="C120">
            <v>3735206</v>
          </cell>
        </row>
        <row r="121">
          <cell r="C121">
            <v>3735208</v>
          </cell>
        </row>
        <row r="122">
          <cell r="C122">
            <v>3734002</v>
          </cell>
        </row>
        <row r="123">
          <cell r="C123">
            <v>3734252</v>
          </cell>
        </row>
        <row r="124">
          <cell r="C124">
            <v>3734257</v>
          </cell>
        </row>
        <row r="125">
          <cell r="C125">
            <v>3734259</v>
          </cell>
        </row>
        <row r="126">
          <cell r="C126">
            <v>3734260</v>
          </cell>
        </row>
        <row r="127">
          <cell r="C127">
            <v>3734270</v>
          </cell>
        </row>
        <row r="128">
          <cell r="C128">
            <v>3734271</v>
          </cell>
        </row>
        <row r="129">
          <cell r="C129">
            <v>3734276</v>
          </cell>
        </row>
        <row r="130">
          <cell r="C130">
            <v>3734278</v>
          </cell>
        </row>
        <row r="131">
          <cell r="C131">
            <v>3734605</v>
          </cell>
        </row>
        <row r="132">
          <cell r="C132">
            <v>3732004</v>
          </cell>
        </row>
        <row r="133">
          <cell r="C133">
            <v>3732009</v>
          </cell>
        </row>
        <row r="134">
          <cell r="C134">
            <v>3732010</v>
          </cell>
        </row>
        <row r="135">
          <cell r="C135">
            <v>3732012</v>
          </cell>
        </row>
        <row r="136">
          <cell r="C136">
            <v>3732013</v>
          </cell>
        </row>
        <row r="137">
          <cell r="C137">
            <v>3732016</v>
          </cell>
        </row>
        <row r="138">
          <cell r="C138">
            <v>3732047</v>
          </cell>
        </row>
        <row r="139">
          <cell r="C139">
            <v>3732298</v>
          </cell>
        </row>
        <row r="140">
          <cell r="C140">
            <v>3732305</v>
          </cell>
        </row>
        <row r="141">
          <cell r="C141">
            <v>3732315</v>
          </cell>
        </row>
        <row r="142">
          <cell r="C142">
            <v>3732346</v>
          </cell>
        </row>
        <row r="143">
          <cell r="C143">
            <v>3733406</v>
          </cell>
        </row>
        <row r="144">
          <cell r="C144">
            <v>3733412</v>
          </cell>
        </row>
        <row r="145">
          <cell r="C145">
            <v>3733414</v>
          </cell>
        </row>
        <row r="146">
          <cell r="C146">
            <v>3733427</v>
          </cell>
        </row>
        <row r="147">
          <cell r="C147">
            <v>3735203</v>
          </cell>
        </row>
        <row r="148">
          <cell r="C148">
            <v>3735207</v>
          </cell>
        </row>
        <row r="149">
          <cell r="C149">
            <v>3734225</v>
          </cell>
        </row>
        <row r="150">
          <cell r="C150">
            <v>3734000</v>
          </cell>
        </row>
        <row r="151">
          <cell r="C151">
            <v>3734003</v>
          </cell>
        </row>
        <row r="152">
          <cell r="C152">
            <v>3734229</v>
          </cell>
        </row>
        <row r="153">
          <cell r="C153">
            <v>3734230</v>
          </cell>
        </row>
        <row r="154">
          <cell r="C154">
            <v>3734234</v>
          </cell>
        </row>
        <row r="155">
          <cell r="C155">
            <v>3734253</v>
          </cell>
        </row>
        <row r="156">
          <cell r="C156">
            <v>3734272</v>
          </cell>
        </row>
        <row r="157">
          <cell r="C157">
            <v>3734279</v>
          </cell>
        </row>
        <row r="158">
          <cell r="C158">
            <v>3734280</v>
          </cell>
        </row>
        <row r="159">
          <cell r="C159">
            <v>3735400</v>
          </cell>
        </row>
        <row r="160">
          <cell r="C160">
            <v>3735401</v>
          </cell>
        </row>
        <row r="161">
          <cell r="C161">
            <v>3736907</v>
          </cell>
        </row>
        <row r="162">
          <cell r="C162">
            <v>3734004</v>
          </cell>
        </row>
        <row r="163">
          <cell r="C163">
            <v>3736905</v>
          </cell>
        </row>
        <row r="164">
          <cell r="C164">
            <v>3736906</v>
          </cell>
        </row>
        <row r="165">
          <cell r="C165" t="str">
            <v/>
          </cell>
        </row>
        <row r="166">
          <cell r="C166" t="str">
            <v/>
          </cell>
        </row>
        <row r="167">
          <cell r="C167" t="str">
            <v/>
          </cell>
        </row>
        <row r="168">
          <cell r="C168" t="str">
            <v/>
          </cell>
        </row>
        <row r="169">
          <cell r="C169" t="str">
            <v/>
          </cell>
        </row>
        <row r="170">
          <cell r="C170" t="str">
            <v/>
          </cell>
        </row>
        <row r="171">
          <cell r="C171" t="str">
            <v/>
          </cell>
        </row>
        <row r="172">
          <cell r="C172" t="str">
            <v/>
          </cell>
        </row>
        <row r="173">
          <cell r="C173" t="str">
            <v/>
          </cell>
        </row>
        <row r="174">
          <cell r="C174" t="str">
            <v/>
          </cell>
        </row>
        <row r="175">
          <cell r="C175" t="str">
            <v/>
          </cell>
        </row>
        <row r="176">
          <cell r="C176" t="str">
            <v/>
          </cell>
        </row>
        <row r="177">
          <cell r="C177" t="str">
            <v/>
          </cell>
        </row>
        <row r="178">
          <cell r="C178" t="str">
            <v/>
          </cell>
        </row>
        <row r="179">
          <cell r="C179" t="str">
            <v/>
          </cell>
        </row>
        <row r="180">
          <cell r="C180" t="str">
            <v/>
          </cell>
        </row>
        <row r="181">
          <cell r="C181" t="str">
            <v/>
          </cell>
        </row>
        <row r="182">
          <cell r="C182" t="str">
            <v/>
          </cell>
        </row>
        <row r="183">
          <cell r="C183" t="str">
            <v/>
          </cell>
        </row>
        <row r="184">
          <cell r="C184" t="str">
            <v/>
          </cell>
        </row>
        <row r="185">
          <cell r="C185" t="str">
            <v/>
          </cell>
        </row>
        <row r="186">
          <cell r="C186" t="str">
            <v/>
          </cell>
        </row>
        <row r="187">
          <cell r="C187" t="str">
            <v/>
          </cell>
        </row>
        <row r="188">
          <cell r="C188" t="str">
            <v/>
          </cell>
        </row>
        <row r="189">
          <cell r="C189" t="str">
            <v/>
          </cell>
        </row>
        <row r="190">
          <cell r="C190" t="str">
            <v/>
          </cell>
        </row>
        <row r="191">
          <cell r="C191" t="str">
            <v/>
          </cell>
        </row>
        <row r="192">
          <cell r="C192" t="str">
            <v/>
          </cell>
        </row>
        <row r="193">
          <cell r="C193" t="str">
            <v/>
          </cell>
        </row>
        <row r="194">
          <cell r="C194" t="str">
            <v/>
          </cell>
        </row>
        <row r="195">
          <cell r="C195" t="str">
            <v/>
          </cell>
        </row>
        <row r="196">
          <cell r="C196" t="str">
            <v/>
          </cell>
        </row>
        <row r="197">
          <cell r="C197" t="str">
            <v/>
          </cell>
        </row>
        <row r="198">
          <cell r="C198" t="str">
            <v/>
          </cell>
        </row>
        <row r="199">
          <cell r="C199" t="str">
            <v/>
          </cell>
        </row>
        <row r="200">
          <cell r="C200" t="str">
            <v/>
          </cell>
        </row>
        <row r="201">
          <cell r="C201" t="str">
            <v/>
          </cell>
        </row>
        <row r="202">
          <cell r="C202" t="str">
            <v/>
          </cell>
        </row>
        <row r="203">
          <cell r="C203" t="str">
            <v/>
          </cell>
        </row>
        <row r="204">
          <cell r="C204" t="str">
            <v/>
          </cell>
        </row>
        <row r="205">
          <cell r="C205" t="str">
            <v/>
          </cell>
        </row>
        <row r="206">
          <cell r="C206" t="str">
            <v/>
          </cell>
        </row>
        <row r="207">
          <cell r="C207" t="str">
            <v/>
          </cell>
        </row>
        <row r="208">
          <cell r="C208" t="str">
            <v/>
          </cell>
        </row>
        <row r="209">
          <cell r="C209" t="str">
            <v/>
          </cell>
        </row>
        <row r="210">
          <cell r="C210" t="str">
            <v/>
          </cell>
        </row>
        <row r="211">
          <cell r="C211" t="str">
            <v/>
          </cell>
        </row>
        <row r="212">
          <cell r="C212" t="str">
            <v/>
          </cell>
        </row>
        <row r="213">
          <cell r="C213" t="str">
            <v/>
          </cell>
        </row>
        <row r="214">
          <cell r="C214" t="str">
            <v/>
          </cell>
        </row>
        <row r="215">
          <cell r="C215" t="str">
            <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sheetData>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7-18 submitted baselines"/>
      <sheetName val="17-18 HN places"/>
      <sheetName val="Proposed Free Schools"/>
      <sheetName val="Inputs &amp; Adjustments"/>
      <sheetName val="Local Factors"/>
      <sheetName val="Adjusted Factors"/>
      <sheetName val="17-18 final baselines"/>
      <sheetName val="Commentary"/>
      <sheetName val="Proforma"/>
      <sheetName val="ProformaAggregation"/>
      <sheetName val="De Delegation"/>
      <sheetName val="Education Functions"/>
      <sheetName val="New ISB"/>
      <sheetName val="School level SB"/>
      <sheetName val="Recoupment"/>
      <sheetName val="Validation sheet"/>
      <sheetName val="112753 15Dec2017"/>
    </sheetNames>
    <sheetDataSet>
      <sheetData sheetId="0">
        <row r="20">
          <cell r="E20" t="str">
            <v>2018 to 2019</v>
          </cell>
        </row>
      </sheetData>
      <sheetData sheetId="1">
        <row r="16">
          <cell r="E16" t="str">
            <v>No</v>
          </cell>
        </row>
      </sheetData>
      <sheetData sheetId="2">
        <row r="4">
          <cell r="B4" t="str">
            <v>LAESTAB</v>
          </cell>
        </row>
      </sheetData>
      <sheetData sheetId="3">
        <row r="16">
          <cell r="E16">
            <v>1</v>
          </cell>
        </row>
      </sheetData>
      <sheetData sheetId="4">
        <row r="16">
          <cell r="E16">
            <v>4</v>
          </cell>
        </row>
      </sheetData>
      <sheetData sheetId="5"/>
      <sheetData sheetId="6">
        <row r="5">
          <cell r="BB5" t="str">
            <v>Low Attainment under old EYFSP Proportion 73</v>
          </cell>
        </row>
      </sheetData>
      <sheetData sheetId="7">
        <row r="5">
          <cell r="AA5">
            <v>0</v>
          </cell>
        </row>
      </sheetData>
      <sheetData sheetId="8">
        <row r="1">
          <cell r="E1">
            <v>0</v>
          </cell>
        </row>
      </sheetData>
      <sheetData sheetId="9">
        <row r="16">
          <cell r="E16" t="e">
            <v>#N/A</v>
          </cell>
        </row>
      </sheetData>
      <sheetData sheetId="10"/>
      <sheetData sheetId="11">
        <row r="11">
          <cell r="D11">
            <v>3300</v>
          </cell>
          <cell r="E11">
            <v>0</v>
          </cell>
          <cell r="G11">
            <v>4600</v>
          </cell>
        </row>
        <row r="21">
          <cell r="E21">
            <v>0</v>
          </cell>
          <cell r="F21">
            <v>0</v>
          </cell>
          <cell r="L21">
            <v>0.5</v>
          </cell>
          <cell r="M21">
            <v>0.5</v>
          </cell>
        </row>
        <row r="63">
          <cell r="L63">
            <v>0</v>
          </cell>
        </row>
        <row r="69">
          <cell r="H69">
            <v>5.0000000000000001E-3</v>
          </cell>
        </row>
      </sheetData>
      <sheetData sheetId="12"/>
      <sheetData sheetId="13">
        <row r="8">
          <cell r="X8">
            <v>32.549999999999997</v>
          </cell>
        </row>
        <row r="11">
          <cell r="X11">
            <v>0</v>
          </cell>
          <cell r="Y11">
            <v>0</v>
          </cell>
        </row>
      </sheetData>
      <sheetData sheetId="14">
        <row r="16">
          <cell r="E16">
            <v>357</v>
          </cell>
        </row>
      </sheetData>
      <sheetData sheetId="15">
        <row r="1">
          <cell r="C1">
            <v>0</v>
          </cell>
        </row>
        <row r="5">
          <cell r="AQ5">
            <v>0</v>
          </cell>
          <cell r="BB5">
            <v>0</v>
          </cell>
          <cell r="BC5">
            <v>911587.21332244994</v>
          </cell>
        </row>
      </sheetData>
      <sheetData sheetId="16">
        <row r="16">
          <cell r="E16">
            <v>2843.769256561674</v>
          </cell>
        </row>
      </sheetData>
      <sheetData sheetId="17">
        <row r="16">
          <cell r="E16">
            <v>3732024</v>
          </cell>
        </row>
      </sheetData>
      <sheetData sheetId="18">
        <row r="30">
          <cell r="E30" t="str">
            <v>Pupil numbers checks</v>
          </cell>
        </row>
      </sheetData>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718 HN Data"/>
      <sheetName val="Place Change Notification (PCN)"/>
      <sheetName val="Hospital Ed Funding"/>
      <sheetName val="DCS Declaration"/>
      <sheetName val="Validation Sheet"/>
      <sheetName val="PCN Lookups"/>
    </sheetNames>
    <sheetDataSet>
      <sheetData sheetId="0"/>
      <sheetData sheetId="1">
        <row r="8">
          <cell r="S8">
            <v>4</v>
          </cell>
        </row>
      </sheetData>
      <sheetData sheetId="2"/>
      <sheetData sheetId="3"/>
      <sheetData sheetId="4"/>
      <sheetData sheetId="5"/>
      <sheetData sheetId="6">
        <row r="10">
          <cell r="I10" t="str">
            <v>ACADEMY - AP</v>
          </cell>
          <cell r="J10" t="str">
            <v>ACADEMY - AP</v>
          </cell>
        </row>
        <row r="11">
          <cell r="I11" t="str">
            <v>ACADEMY - MAINSTREAM</v>
          </cell>
          <cell r="J11" t="str">
            <v>ACADEMY - MAINSTREAM</v>
          </cell>
        </row>
        <row r="12">
          <cell r="I12" t="str">
            <v>ACADEMY - SPECIAL</v>
          </cell>
          <cell r="J12" t="str">
            <v>ACADEMY - SPECIAL</v>
          </cell>
        </row>
        <row r="13">
          <cell r="I13" t="str">
            <v>FREE SCHOOL - MAINSTREAM</v>
          </cell>
          <cell r="J13" t="str">
            <v>FREE SCHOOL - AP</v>
          </cell>
        </row>
        <row r="14">
          <cell r="I14" t="str">
            <v>FREE SCHOOL - STUDIO SCHOOL</v>
          </cell>
          <cell r="J14" t="str">
            <v>FREE SCHOOL - MAINSTREAM</v>
          </cell>
        </row>
        <row r="15">
          <cell r="I15" t="str">
            <v>FREE SCHOOL - UTC</v>
          </cell>
          <cell r="J15" t="str">
            <v>FREE SCHOOL - SPECIAL</v>
          </cell>
        </row>
        <row r="16">
          <cell r="I16" t="str">
            <v>FURTHER EDUCATION PROVIDER</v>
          </cell>
          <cell r="J16" t="str">
            <v>FREE SCHOOL - STUDIO SCHOOL</v>
          </cell>
        </row>
        <row r="17">
          <cell r="I17" t="str">
            <v>INDEPENDENT LEARNING PROVIDER</v>
          </cell>
          <cell r="J17" t="str">
            <v>FREE SCHOOL - UTC</v>
          </cell>
        </row>
        <row r="18">
          <cell r="I18" t="str">
            <v>MAINTAINED SCHOOL - MAINSTREAM</v>
          </cell>
          <cell r="J18" t="str">
            <v>FURTHER EDUCATION PROVIDER</v>
          </cell>
        </row>
        <row r="19">
          <cell r="I19" t="str">
            <v>MAINTAINED SPECIAL SCHOOL</v>
          </cell>
          <cell r="J19" t="str">
            <v>MAINTAINED SCHOOL - MAINSTREAM</v>
          </cell>
        </row>
        <row r="20">
          <cell r="I20" t="str">
            <v>MAINTAINED ALTERNATIVE PROVISION (AP) - PRU</v>
          </cell>
          <cell r="J20" t="str">
            <v>MAINTAINED SPECIAL SCHOOL</v>
          </cell>
        </row>
        <row r="21">
          <cell r="I21" t="str">
            <v>SPECIAL POST-16 INSTITUTION</v>
          </cell>
          <cell r="J21" t="str">
            <v>MAINTAINED ALTERNATIVE PROVISION (AP) - PRU</v>
          </cell>
        </row>
        <row r="22">
          <cell r="J22" t="str">
            <v>NON MAINTAINED SPECIAL SCHOOL</v>
          </cell>
        </row>
        <row r="23">
          <cell r="J23" t="str">
            <v>INDEPENDENT LEARNING PROVIDER</v>
          </cell>
        </row>
        <row r="24">
          <cell r="J24" t="str">
            <v>SPECIAL POST-16 INSTITUTION</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heff eg."/>
      <sheetName val="Front Page"/>
      <sheetName val="NFF Rates"/>
      <sheetName val="APT Data"/>
      <sheetName val="Factor Values"/>
      <sheetName val="ACA"/>
      <sheetName val="Calcs - ACA values"/>
      <sheetName val="Calcs - New values"/>
      <sheetName val="Calcs - Summary"/>
      <sheetName val="LALookup"/>
    </sheetNames>
    <sheetDataSet>
      <sheetData sheetId="0"/>
      <sheetData sheetId="1"/>
      <sheetData sheetId="2"/>
      <sheetData sheetId="3">
        <row r="7">
          <cell r="M7">
            <v>3412.8685792877927</v>
          </cell>
        </row>
      </sheetData>
      <sheetData sheetId="4"/>
      <sheetData sheetId="5"/>
      <sheetData sheetId="6"/>
      <sheetData sheetId="7"/>
      <sheetData sheetId="8"/>
      <sheetData sheetId="9">
        <row r="6">
          <cell r="F6">
            <v>3123</v>
          </cell>
        </row>
      </sheetData>
      <sheetData sheetId="10">
        <row r="1">
          <cell r="A1">
            <v>201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 Data 0405"/>
      <sheetName val="Recep Check"/>
      <sheetName val="Check"/>
      <sheetName val="Missing Count"/>
      <sheetName val="Core Data 0304"/>
    </sheetNames>
    <sheetDataSet>
      <sheetData sheetId="0" refreshError="1">
        <row r="1">
          <cell r="B1" t="str">
            <v>Pupil Level Annual Schools Census Data January 2004</v>
          </cell>
        </row>
        <row r="78">
          <cell r="A78">
            <v>67</v>
          </cell>
          <cell r="B78" t="str">
            <v>IJ</v>
          </cell>
          <cell r="C78">
            <v>67</v>
          </cell>
          <cell r="D78" t="str">
            <v>Manor Lodge IJ</v>
          </cell>
          <cell r="E78">
            <v>0</v>
          </cell>
          <cell r="F78">
            <v>0</v>
          </cell>
          <cell r="G78">
            <v>0</v>
          </cell>
          <cell r="H78">
            <v>28</v>
          </cell>
          <cell r="I78">
            <v>28</v>
          </cell>
          <cell r="J78">
            <v>26</v>
          </cell>
          <cell r="K78">
            <v>28</v>
          </cell>
          <cell r="L78">
            <v>23</v>
          </cell>
          <cell r="M78">
            <v>36</v>
          </cell>
          <cell r="N78">
            <v>31</v>
          </cell>
          <cell r="O78">
            <v>45</v>
          </cell>
          <cell r="P78">
            <v>217</v>
          </cell>
        </row>
        <row r="79">
          <cell r="A79">
            <v>68</v>
          </cell>
          <cell r="B79" t="str">
            <v>NIJ</v>
          </cell>
          <cell r="C79">
            <v>68</v>
          </cell>
          <cell r="D79" t="str">
            <v>Mansel NIJ</v>
          </cell>
          <cell r="E79">
            <v>0</v>
          </cell>
          <cell r="F79">
            <v>42</v>
          </cell>
          <cell r="G79">
            <v>0</v>
          </cell>
          <cell r="H79">
            <v>35</v>
          </cell>
          <cell r="I79">
            <v>35</v>
          </cell>
          <cell r="J79">
            <v>42</v>
          </cell>
          <cell r="K79">
            <v>42</v>
          </cell>
          <cell r="L79">
            <v>53</v>
          </cell>
          <cell r="M79">
            <v>46</v>
          </cell>
          <cell r="N79">
            <v>53</v>
          </cell>
          <cell r="O79">
            <v>52</v>
          </cell>
          <cell r="P79">
            <v>344</v>
          </cell>
        </row>
        <row r="80">
          <cell r="A80">
            <v>69</v>
          </cell>
          <cell r="B80" t="str">
            <v>IJ</v>
          </cell>
          <cell r="C80">
            <v>69</v>
          </cell>
          <cell r="D80" t="str">
            <v>Marlcliffe IJ</v>
          </cell>
          <cell r="E80">
            <v>0</v>
          </cell>
          <cell r="F80">
            <v>0</v>
          </cell>
          <cell r="G80">
            <v>0</v>
          </cell>
          <cell r="H80">
            <v>60</v>
          </cell>
          <cell r="I80">
            <v>60</v>
          </cell>
          <cell r="J80">
            <v>60</v>
          </cell>
          <cell r="K80">
            <v>67</v>
          </cell>
          <cell r="L80">
            <v>61</v>
          </cell>
          <cell r="M80">
            <v>69</v>
          </cell>
          <cell r="N80">
            <v>70</v>
          </cell>
          <cell r="O80">
            <v>69</v>
          </cell>
          <cell r="P80">
            <v>456</v>
          </cell>
        </row>
        <row r="81">
          <cell r="A81">
            <v>70</v>
          </cell>
          <cell r="B81" t="str">
            <v>NIJ</v>
          </cell>
          <cell r="C81">
            <v>70</v>
          </cell>
          <cell r="D81" t="str">
            <v>Meersbrook Bank NIJ</v>
          </cell>
          <cell r="E81">
            <v>0</v>
          </cell>
          <cell r="F81">
            <v>51</v>
          </cell>
          <cell r="G81">
            <v>0</v>
          </cell>
          <cell r="H81">
            <v>30</v>
          </cell>
          <cell r="I81">
            <v>30</v>
          </cell>
          <cell r="J81">
            <v>29</v>
          </cell>
          <cell r="K81">
            <v>28</v>
          </cell>
          <cell r="L81">
            <v>32</v>
          </cell>
          <cell r="M81">
            <v>27</v>
          </cell>
          <cell r="N81">
            <v>31</v>
          </cell>
          <cell r="O81">
            <v>34</v>
          </cell>
          <cell r="P81">
            <v>236.5</v>
          </cell>
        </row>
        <row r="82">
          <cell r="A82">
            <v>71</v>
          </cell>
          <cell r="B82" t="str">
            <v>NIJ</v>
          </cell>
          <cell r="C82">
            <v>71</v>
          </cell>
          <cell r="D82" t="str">
            <v>Meynell NIJ</v>
          </cell>
          <cell r="E82">
            <v>0</v>
          </cell>
          <cell r="F82">
            <v>67</v>
          </cell>
          <cell r="G82">
            <v>0</v>
          </cell>
          <cell r="H82">
            <v>46</v>
          </cell>
          <cell r="I82">
            <v>46</v>
          </cell>
          <cell r="J82">
            <v>43</v>
          </cell>
          <cell r="K82">
            <v>51</v>
          </cell>
          <cell r="L82">
            <v>48</v>
          </cell>
          <cell r="M82">
            <v>46</v>
          </cell>
          <cell r="N82">
            <v>52</v>
          </cell>
          <cell r="O82">
            <v>59</v>
          </cell>
          <cell r="P82">
            <v>378.5</v>
          </cell>
        </row>
        <row r="83">
          <cell r="A83">
            <v>72</v>
          </cell>
          <cell r="B83" t="str">
            <v>NIJ</v>
          </cell>
          <cell r="C83">
            <v>72</v>
          </cell>
          <cell r="D83" t="str">
            <v>Monteney NIJ</v>
          </cell>
          <cell r="E83">
            <v>0</v>
          </cell>
          <cell r="F83">
            <v>49</v>
          </cell>
          <cell r="G83">
            <v>0</v>
          </cell>
          <cell r="H83">
            <v>53</v>
          </cell>
          <cell r="I83">
            <v>53</v>
          </cell>
          <cell r="J83">
            <v>56</v>
          </cell>
          <cell r="K83">
            <v>56</v>
          </cell>
          <cell r="L83">
            <v>55</v>
          </cell>
          <cell r="M83">
            <v>57</v>
          </cell>
          <cell r="N83">
            <v>58</v>
          </cell>
          <cell r="O83">
            <v>56</v>
          </cell>
          <cell r="P83">
            <v>415.5</v>
          </cell>
        </row>
        <row r="84">
          <cell r="A84">
            <v>73</v>
          </cell>
          <cell r="B84" t="str">
            <v>IJ</v>
          </cell>
          <cell r="C84">
            <v>73</v>
          </cell>
          <cell r="D84" t="str">
            <v>Mosborough IJ</v>
          </cell>
          <cell r="E84">
            <v>0</v>
          </cell>
          <cell r="F84">
            <v>0</v>
          </cell>
          <cell r="G84">
            <v>0</v>
          </cell>
          <cell r="H84">
            <v>48</v>
          </cell>
          <cell r="I84">
            <v>48</v>
          </cell>
          <cell r="J84">
            <v>28</v>
          </cell>
          <cell r="K84">
            <v>45</v>
          </cell>
          <cell r="L84">
            <v>33</v>
          </cell>
          <cell r="M84">
            <v>34</v>
          </cell>
          <cell r="N84">
            <v>32</v>
          </cell>
          <cell r="O84">
            <v>32</v>
          </cell>
          <cell r="P84">
            <v>252</v>
          </cell>
        </row>
        <row r="85">
          <cell r="A85">
            <v>74</v>
          </cell>
          <cell r="B85" t="str">
            <v>IJ</v>
          </cell>
          <cell r="C85">
            <v>74</v>
          </cell>
          <cell r="D85" t="str">
            <v>Mundella IJ</v>
          </cell>
          <cell r="E85">
            <v>0</v>
          </cell>
          <cell r="F85">
            <v>0</v>
          </cell>
          <cell r="G85">
            <v>0</v>
          </cell>
          <cell r="H85">
            <v>40</v>
          </cell>
          <cell r="I85">
            <v>40</v>
          </cell>
          <cell r="J85">
            <v>38</v>
          </cell>
          <cell r="K85">
            <v>40</v>
          </cell>
          <cell r="L85">
            <v>41</v>
          </cell>
          <cell r="M85">
            <v>34</v>
          </cell>
          <cell r="N85">
            <v>41</v>
          </cell>
          <cell r="O85">
            <v>43</v>
          </cell>
          <cell r="P85">
            <v>277</v>
          </cell>
        </row>
        <row r="86">
          <cell r="A86">
            <v>75</v>
          </cell>
          <cell r="B86" t="str">
            <v>I</v>
          </cell>
          <cell r="C86">
            <v>75</v>
          </cell>
          <cell r="D86" t="str">
            <v>Nether Green I</v>
          </cell>
          <cell r="E86">
            <v>0</v>
          </cell>
          <cell r="F86">
            <v>0</v>
          </cell>
          <cell r="G86">
            <v>0</v>
          </cell>
          <cell r="H86">
            <v>72</v>
          </cell>
          <cell r="I86">
            <v>72</v>
          </cell>
          <cell r="J86">
            <v>75</v>
          </cell>
          <cell r="K86">
            <v>75</v>
          </cell>
          <cell r="L86">
            <v>0</v>
          </cell>
          <cell r="M86">
            <v>0</v>
          </cell>
          <cell r="N86">
            <v>0</v>
          </cell>
          <cell r="O86">
            <v>0</v>
          </cell>
          <cell r="P86">
            <v>222</v>
          </cell>
        </row>
        <row r="87">
          <cell r="A87">
            <v>76</v>
          </cell>
          <cell r="B87" t="str">
            <v>J</v>
          </cell>
          <cell r="C87">
            <v>76</v>
          </cell>
          <cell r="D87" t="str">
            <v>Nether Green J</v>
          </cell>
          <cell r="E87">
            <v>0</v>
          </cell>
          <cell r="F87">
            <v>0</v>
          </cell>
          <cell r="G87">
            <v>0</v>
          </cell>
          <cell r="H87">
            <v>0</v>
          </cell>
          <cell r="I87">
            <v>0</v>
          </cell>
          <cell r="J87">
            <v>0</v>
          </cell>
          <cell r="K87">
            <v>0</v>
          </cell>
          <cell r="L87">
            <v>101</v>
          </cell>
          <cell r="M87">
            <v>98</v>
          </cell>
          <cell r="N87">
            <v>93</v>
          </cell>
          <cell r="O87">
            <v>90</v>
          </cell>
          <cell r="P87">
            <v>382</v>
          </cell>
        </row>
        <row r="88">
          <cell r="A88">
            <v>77</v>
          </cell>
          <cell r="B88" t="str">
            <v>NIJ</v>
          </cell>
          <cell r="C88">
            <v>77</v>
          </cell>
          <cell r="D88" t="str">
            <v>Netherthorpe NIJ</v>
          </cell>
          <cell r="E88">
            <v>0</v>
          </cell>
          <cell r="F88">
            <v>32</v>
          </cell>
          <cell r="G88">
            <v>0</v>
          </cell>
          <cell r="H88">
            <v>26</v>
          </cell>
          <cell r="I88">
            <v>26</v>
          </cell>
          <cell r="J88">
            <v>27</v>
          </cell>
          <cell r="K88">
            <v>23</v>
          </cell>
          <cell r="L88">
            <v>21</v>
          </cell>
          <cell r="M88">
            <v>30</v>
          </cell>
          <cell r="N88">
            <v>25</v>
          </cell>
          <cell r="O88">
            <v>30</v>
          </cell>
          <cell r="P88">
            <v>198</v>
          </cell>
        </row>
        <row r="89">
          <cell r="A89">
            <v>78</v>
          </cell>
          <cell r="B89" t="str">
            <v>J</v>
          </cell>
          <cell r="C89">
            <v>78</v>
          </cell>
          <cell r="D89" t="str">
            <v>Nook Lane J</v>
          </cell>
          <cell r="E89">
            <v>0</v>
          </cell>
          <cell r="F89">
            <v>0</v>
          </cell>
          <cell r="G89">
            <v>0</v>
          </cell>
          <cell r="H89">
            <v>0</v>
          </cell>
          <cell r="I89">
            <v>0</v>
          </cell>
          <cell r="J89">
            <v>0</v>
          </cell>
          <cell r="K89">
            <v>0</v>
          </cell>
          <cell r="L89">
            <v>63</v>
          </cell>
          <cell r="M89">
            <v>60</v>
          </cell>
          <cell r="N89">
            <v>57</v>
          </cell>
          <cell r="O89">
            <v>62</v>
          </cell>
          <cell r="P89">
            <v>242</v>
          </cell>
        </row>
        <row r="90">
          <cell r="A90">
            <v>79</v>
          </cell>
          <cell r="B90" t="str">
            <v>NIJ</v>
          </cell>
          <cell r="C90">
            <v>79</v>
          </cell>
          <cell r="D90" t="str">
            <v>Norfolk NIJ</v>
          </cell>
          <cell r="E90">
            <v>0</v>
          </cell>
          <cell r="F90">
            <v>71</v>
          </cell>
          <cell r="G90">
            <v>0</v>
          </cell>
          <cell r="H90">
            <v>46</v>
          </cell>
          <cell r="I90">
            <v>46</v>
          </cell>
          <cell r="J90">
            <v>37</v>
          </cell>
          <cell r="K90">
            <v>53</v>
          </cell>
          <cell r="L90">
            <v>45</v>
          </cell>
          <cell r="M90">
            <v>52</v>
          </cell>
          <cell r="N90">
            <v>45</v>
          </cell>
          <cell r="O90">
            <v>58</v>
          </cell>
          <cell r="P90">
            <v>371.5</v>
          </cell>
        </row>
        <row r="91">
          <cell r="A91">
            <v>80</v>
          </cell>
          <cell r="B91" t="str">
            <v>IJ(A)</v>
          </cell>
          <cell r="C91">
            <v>80</v>
          </cell>
          <cell r="D91" t="str">
            <v>Norton Free IJ</v>
          </cell>
          <cell r="E91">
            <v>0</v>
          </cell>
          <cell r="F91">
            <v>0</v>
          </cell>
          <cell r="G91">
            <v>0</v>
          </cell>
          <cell r="H91">
            <v>29</v>
          </cell>
          <cell r="I91">
            <v>29</v>
          </cell>
          <cell r="J91">
            <v>31</v>
          </cell>
          <cell r="K91">
            <v>28</v>
          </cell>
          <cell r="L91">
            <v>33</v>
          </cell>
          <cell r="M91">
            <v>31</v>
          </cell>
          <cell r="N91">
            <v>32</v>
          </cell>
          <cell r="O91">
            <v>30</v>
          </cell>
          <cell r="P91">
            <v>214</v>
          </cell>
        </row>
        <row r="92">
          <cell r="A92">
            <v>81</v>
          </cell>
          <cell r="B92" t="str">
            <v>IJ</v>
          </cell>
          <cell r="C92">
            <v>81</v>
          </cell>
          <cell r="D92" t="str">
            <v>Oughtibridge IJ</v>
          </cell>
          <cell r="E92">
            <v>0</v>
          </cell>
          <cell r="F92">
            <v>0</v>
          </cell>
          <cell r="G92">
            <v>0</v>
          </cell>
          <cell r="H92">
            <v>42</v>
          </cell>
          <cell r="I92">
            <v>42</v>
          </cell>
          <cell r="J92">
            <v>45</v>
          </cell>
          <cell r="K92">
            <v>42</v>
          </cell>
          <cell r="L92">
            <v>44</v>
          </cell>
          <cell r="M92">
            <v>45</v>
          </cell>
          <cell r="N92">
            <v>33</v>
          </cell>
          <cell r="O92">
            <v>48</v>
          </cell>
          <cell r="P92">
            <v>299</v>
          </cell>
        </row>
        <row r="93">
          <cell r="A93">
            <v>82</v>
          </cell>
          <cell r="B93" t="str">
            <v>NI</v>
          </cell>
          <cell r="C93">
            <v>82</v>
          </cell>
          <cell r="D93" t="str">
            <v>Owler Brook NI</v>
          </cell>
          <cell r="E93">
            <v>0</v>
          </cell>
          <cell r="F93">
            <v>104</v>
          </cell>
          <cell r="G93">
            <v>0</v>
          </cell>
          <cell r="H93">
            <v>89</v>
          </cell>
          <cell r="I93">
            <v>89</v>
          </cell>
          <cell r="J93">
            <v>90</v>
          </cell>
          <cell r="K93">
            <v>90</v>
          </cell>
          <cell r="L93">
            <v>0</v>
          </cell>
          <cell r="M93">
            <v>0</v>
          </cell>
          <cell r="N93">
            <v>0</v>
          </cell>
          <cell r="O93">
            <v>0</v>
          </cell>
          <cell r="P93">
            <v>321</v>
          </cell>
        </row>
        <row r="94">
          <cell r="A94">
            <v>83</v>
          </cell>
          <cell r="B94" t="str">
            <v>IJ</v>
          </cell>
          <cell r="C94">
            <v>83</v>
          </cell>
          <cell r="D94" t="str">
            <v>Parkhill IJ</v>
          </cell>
          <cell r="E94">
            <v>0</v>
          </cell>
          <cell r="F94">
            <v>0</v>
          </cell>
          <cell r="G94">
            <v>0</v>
          </cell>
          <cell r="H94">
            <v>25</v>
          </cell>
          <cell r="I94">
            <v>25</v>
          </cell>
          <cell r="J94">
            <v>30</v>
          </cell>
          <cell r="K94">
            <v>31</v>
          </cell>
          <cell r="L94">
            <v>28</v>
          </cell>
          <cell r="M94">
            <v>30</v>
          </cell>
          <cell r="N94">
            <v>29</v>
          </cell>
          <cell r="O94">
            <v>31</v>
          </cell>
          <cell r="P94">
            <v>204</v>
          </cell>
        </row>
        <row r="95">
          <cell r="A95">
            <v>84</v>
          </cell>
          <cell r="B95" t="str">
            <v>IJ(A)</v>
          </cell>
          <cell r="C95">
            <v>84</v>
          </cell>
          <cell r="D95" t="str">
            <v>Parson Cross IJ</v>
          </cell>
          <cell r="E95">
            <v>0</v>
          </cell>
          <cell r="F95">
            <v>0</v>
          </cell>
          <cell r="G95">
            <v>0</v>
          </cell>
          <cell r="H95">
            <v>30</v>
          </cell>
          <cell r="I95">
            <v>30</v>
          </cell>
          <cell r="J95">
            <v>30</v>
          </cell>
          <cell r="K95">
            <v>30</v>
          </cell>
          <cell r="L95">
            <v>32</v>
          </cell>
          <cell r="M95">
            <v>31</v>
          </cell>
          <cell r="N95">
            <v>33</v>
          </cell>
          <cell r="O95">
            <v>29</v>
          </cell>
          <cell r="P95">
            <v>215</v>
          </cell>
        </row>
        <row r="96">
          <cell r="A96">
            <v>85</v>
          </cell>
          <cell r="B96" t="str">
            <v>NIJ</v>
          </cell>
          <cell r="C96">
            <v>85</v>
          </cell>
          <cell r="D96" t="str">
            <v>Phillimore Park Community NIJ</v>
          </cell>
          <cell r="E96">
            <v>10</v>
          </cell>
          <cell r="F96">
            <v>50</v>
          </cell>
          <cell r="G96">
            <v>0</v>
          </cell>
          <cell r="H96">
            <v>54</v>
          </cell>
          <cell r="I96">
            <v>54</v>
          </cell>
          <cell r="J96">
            <v>54</v>
          </cell>
          <cell r="K96">
            <v>56</v>
          </cell>
          <cell r="L96">
            <v>52</v>
          </cell>
          <cell r="M96">
            <v>47</v>
          </cell>
          <cell r="N96">
            <v>55</v>
          </cell>
          <cell r="O96">
            <v>39</v>
          </cell>
          <cell r="P96">
            <v>392</v>
          </cell>
        </row>
        <row r="97">
          <cell r="A97">
            <v>86</v>
          </cell>
          <cell r="B97" t="str">
            <v>J</v>
          </cell>
          <cell r="C97">
            <v>86</v>
          </cell>
          <cell r="D97" t="str">
            <v>Pipworth J</v>
          </cell>
          <cell r="E97">
            <v>0</v>
          </cell>
          <cell r="F97">
            <v>0</v>
          </cell>
          <cell r="G97">
            <v>0</v>
          </cell>
          <cell r="H97">
            <v>0</v>
          </cell>
          <cell r="I97">
            <v>0</v>
          </cell>
          <cell r="J97">
            <v>0</v>
          </cell>
          <cell r="K97">
            <v>0</v>
          </cell>
          <cell r="L97">
            <v>55</v>
          </cell>
          <cell r="M97">
            <v>50</v>
          </cell>
          <cell r="N97">
            <v>64</v>
          </cell>
          <cell r="O97">
            <v>65</v>
          </cell>
          <cell r="P97">
            <v>234</v>
          </cell>
        </row>
        <row r="98">
          <cell r="A98">
            <v>87</v>
          </cell>
          <cell r="B98" t="str">
            <v>NI</v>
          </cell>
          <cell r="C98">
            <v>87</v>
          </cell>
          <cell r="D98" t="str">
            <v>Pipworth NI</v>
          </cell>
          <cell r="E98">
            <v>22</v>
          </cell>
          <cell r="F98">
            <v>29</v>
          </cell>
          <cell r="G98">
            <v>0</v>
          </cell>
          <cell r="H98">
            <v>45</v>
          </cell>
          <cell r="I98">
            <v>45</v>
          </cell>
          <cell r="J98">
            <v>54</v>
          </cell>
          <cell r="K98">
            <v>63</v>
          </cell>
          <cell r="L98">
            <v>0</v>
          </cell>
          <cell r="M98">
            <v>0</v>
          </cell>
          <cell r="N98">
            <v>0</v>
          </cell>
          <cell r="O98">
            <v>0</v>
          </cell>
          <cell r="P98">
            <v>198.5</v>
          </cell>
        </row>
        <row r="99">
          <cell r="A99">
            <v>88</v>
          </cell>
          <cell r="B99" t="str">
            <v>IJ(A)</v>
          </cell>
          <cell r="C99">
            <v>88</v>
          </cell>
          <cell r="D99" t="str">
            <v>Porter Croft(CE) IJ</v>
          </cell>
          <cell r="E99">
            <v>0</v>
          </cell>
          <cell r="F99">
            <v>0</v>
          </cell>
          <cell r="G99">
            <v>0</v>
          </cell>
          <cell r="H99">
            <v>28</v>
          </cell>
          <cell r="I99">
            <v>28</v>
          </cell>
          <cell r="J99">
            <v>28</v>
          </cell>
          <cell r="K99">
            <v>21</v>
          </cell>
          <cell r="L99">
            <v>27</v>
          </cell>
          <cell r="M99">
            <v>20</v>
          </cell>
          <cell r="N99">
            <v>28</v>
          </cell>
          <cell r="O99">
            <v>24</v>
          </cell>
          <cell r="P99">
            <v>176</v>
          </cell>
        </row>
        <row r="100">
          <cell r="A100">
            <v>89</v>
          </cell>
          <cell r="B100" t="str">
            <v>NIJ</v>
          </cell>
          <cell r="C100">
            <v>89</v>
          </cell>
          <cell r="D100" t="str">
            <v>Prince Edward NIJ</v>
          </cell>
          <cell r="E100">
            <v>32</v>
          </cell>
          <cell r="F100">
            <v>14</v>
          </cell>
          <cell r="G100">
            <v>0</v>
          </cell>
          <cell r="H100">
            <v>52</v>
          </cell>
          <cell r="I100">
            <v>52</v>
          </cell>
          <cell r="J100">
            <v>45</v>
          </cell>
          <cell r="K100">
            <v>44</v>
          </cell>
          <cell r="L100">
            <v>43</v>
          </cell>
          <cell r="M100">
            <v>54</v>
          </cell>
          <cell r="N100">
            <v>60</v>
          </cell>
          <cell r="O100">
            <v>61</v>
          </cell>
          <cell r="P100">
            <v>398</v>
          </cell>
        </row>
        <row r="101">
          <cell r="A101">
            <v>90</v>
          </cell>
          <cell r="B101" t="str">
            <v>NIJ(A)</v>
          </cell>
          <cell r="C101">
            <v>90</v>
          </cell>
          <cell r="D101" t="str">
            <v>Pye Bank CE NIJ</v>
          </cell>
          <cell r="E101">
            <v>0</v>
          </cell>
          <cell r="F101">
            <v>42</v>
          </cell>
          <cell r="G101">
            <v>0</v>
          </cell>
          <cell r="H101">
            <v>30</v>
          </cell>
          <cell r="I101">
            <v>30</v>
          </cell>
          <cell r="J101">
            <v>30</v>
          </cell>
          <cell r="K101">
            <v>29</v>
          </cell>
          <cell r="L101">
            <v>30</v>
          </cell>
          <cell r="M101">
            <v>29</v>
          </cell>
          <cell r="N101">
            <v>31</v>
          </cell>
          <cell r="O101">
            <v>24</v>
          </cell>
          <cell r="P101">
            <v>224</v>
          </cell>
        </row>
        <row r="102">
          <cell r="A102">
            <v>91</v>
          </cell>
          <cell r="B102" t="str">
            <v>NIJ</v>
          </cell>
          <cell r="C102">
            <v>91</v>
          </cell>
          <cell r="D102" t="str">
            <v>Rainbow Forge NIJ</v>
          </cell>
          <cell r="E102">
            <v>0</v>
          </cell>
          <cell r="F102">
            <v>42</v>
          </cell>
          <cell r="G102">
            <v>0</v>
          </cell>
          <cell r="H102">
            <v>46</v>
          </cell>
          <cell r="I102">
            <v>46</v>
          </cell>
          <cell r="J102">
            <v>54</v>
          </cell>
          <cell r="K102">
            <v>60</v>
          </cell>
          <cell r="L102">
            <v>60</v>
          </cell>
          <cell r="M102">
            <v>51</v>
          </cell>
          <cell r="N102">
            <v>50</v>
          </cell>
          <cell r="O102">
            <v>57</v>
          </cell>
          <cell r="P102">
            <v>399</v>
          </cell>
        </row>
        <row r="103">
          <cell r="A103">
            <v>92</v>
          </cell>
          <cell r="B103" t="str">
            <v>NIJ</v>
          </cell>
          <cell r="C103">
            <v>92</v>
          </cell>
          <cell r="D103" t="str">
            <v>Reignhead NIJ</v>
          </cell>
          <cell r="E103">
            <v>0</v>
          </cell>
          <cell r="F103">
            <v>49</v>
          </cell>
          <cell r="G103">
            <v>0</v>
          </cell>
          <cell r="H103">
            <v>40</v>
          </cell>
          <cell r="I103">
            <v>40</v>
          </cell>
          <cell r="J103">
            <v>52</v>
          </cell>
          <cell r="K103">
            <v>51</v>
          </cell>
          <cell r="L103">
            <v>61</v>
          </cell>
          <cell r="M103">
            <v>60</v>
          </cell>
          <cell r="N103">
            <v>61</v>
          </cell>
          <cell r="O103">
            <v>61</v>
          </cell>
          <cell r="P103">
            <v>410.5</v>
          </cell>
        </row>
        <row r="104">
          <cell r="A104">
            <v>93</v>
          </cell>
          <cell r="B104" t="str">
            <v>NIJ</v>
          </cell>
          <cell r="C104">
            <v>93</v>
          </cell>
          <cell r="D104" t="str">
            <v>Rivelin NIJ</v>
          </cell>
          <cell r="E104">
            <v>0</v>
          </cell>
          <cell r="F104">
            <v>77</v>
          </cell>
          <cell r="G104">
            <v>0</v>
          </cell>
          <cell r="H104">
            <v>47</v>
          </cell>
          <cell r="I104">
            <v>47</v>
          </cell>
          <cell r="J104">
            <v>53</v>
          </cell>
          <cell r="K104">
            <v>58</v>
          </cell>
          <cell r="L104">
            <v>40</v>
          </cell>
          <cell r="M104">
            <v>35</v>
          </cell>
          <cell r="N104">
            <v>42</v>
          </cell>
          <cell r="O104">
            <v>48</v>
          </cell>
          <cell r="P104">
            <v>361.5</v>
          </cell>
        </row>
        <row r="105">
          <cell r="A105">
            <v>94</v>
          </cell>
          <cell r="B105" t="str">
            <v>NI</v>
          </cell>
          <cell r="C105">
            <v>94</v>
          </cell>
          <cell r="D105" t="str">
            <v>Royd NI</v>
          </cell>
          <cell r="E105">
            <v>0</v>
          </cell>
          <cell r="F105">
            <v>72</v>
          </cell>
          <cell r="G105">
            <v>0</v>
          </cell>
          <cell r="H105">
            <v>58</v>
          </cell>
          <cell r="I105">
            <v>58</v>
          </cell>
          <cell r="J105">
            <v>63</v>
          </cell>
          <cell r="K105">
            <v>63</v>
          </cell>
          <cell r="L105">
            <v>0</v>
          </cell>
          <cell r="M105">
            <v>0</v>
          </cell>
          <cell r="N105">
            <v>0</v>
          </cell>
          <cell r="O105">
            <v>0</v>
          </cell>
          <cell r="P105">
            <v>220</v>
          </cell>
        </row>
        <row r="106">
          <cell r="A106">
            <v>95</v>
          </cell>
          <cell r="B106" t="str">
            <v>IJ(A)</v>
          </cell>
          <cell r="C106">
            <v>95</v>
          </cell>
          <cell r="D106" t="str">
            <v>Sacred Heart(RC) IJ</v>
          </cell>
          <cell r="E106">
            <v>0</v>
          </cell>
          <cell r="F106">
            <v>0</v>
          </cell>
          <cell r="G106">
            <v>0</v>
          </cell>
          <cell r="H106">
            <v>30</v>
          </cell>
          <cell r="I106">
            <v>30</v>
          </cell>
          <cell r="J106">
            <v>30</v>
          </cell>
          <cell r="K106">
            <v>30</v>
          </cell>
          <cell r="L106">
            <v>27</v>
          </cell>
          <cell r="M106">
            <v>29</v>
          </cell>
          <cell r="N106">
            <v>32</v>
          </cell>
          <cell r="O106">
            <v>31</v>
          </cell>
          <cell r="P106">
            <v>209</v>
          </cell>
        </row>
        <row r="107">
          <cell r="A107">
            <v>96</v>
          </cell>
          <cell r="B107" t="str">
            <v>J</v>
          </cell>
          <cell r="C107">
            <v>96</v>
          </cell>
          <cell r="D107" t="str">
            <v>Sharrow J</v>
          </cell>
          <cell r="E107">
            <v>0</v>
          </cell>
          <cell r="F107">
            <v>0</v>
          </cell>
          <cell r="G107">
            <v>0</v>
          </cell>
          <cell r="H107">
            <v>0</v>
          </cell>
          <cell r="I107">
            <v>0</v>
          </cell>
          <cell r="J107">
            <v>0</v>
          </cell>
          <cell r="K107">
            <v>0</v>
          </cell>
          <cell r="L107">
            <v>50</v>
          </cell>
          <cell r="M107">
            <v>46</v>
          </cell>
          <cell r="N107">
            <v>56</v>
          </cell>
          <cell r="O107">
            <v>59</v>
          </cell>
          <cell r="P107">
            <v>211</v>
          </cell>
        </row>
        <row r="108">
          <cell r="A108">
            <v>97</v>
          </cell>
          <cell r="B108" t="str">
            <v>NI</v>
          </cell>
          <cell r="C108">
            <v>97</v>
          </cell>
          <cell r="D108" t="str">
            <v>Sharrow NI</v>
          </cell>
          <cell r="E108">
            <v>2</v>
          </cell>
          <cell r="F108">
            <v>83</v>
          </cell>
          <cell r="G108">
            <v>0</v>
          </cell>
          <cell r="H108">
            <v>57</v>
          </cell>
          <cell r="I108">
            <v>57</v>
          </cell>
          <cell r="J108">
            <v>58</v>
          </cell>
          <cell r="K108">
            <v>49</v>
          </cell>
          <cell r="L108">
            <v>0</v>
          </cell>
          <cell r="M108">
            <v>0</v>
          </cell>
          <cell r="N108">
            <v>0</v>
          </cell>
          <cell r="O108">
            <v>0</v>
          </cell>
          <cell r="P108">
            <v>207.5</v>
          </cell>
        </row>
        <row r="109">
          <cell r="A109">
            <v>98</v>
          </cell>
          <cell r="B109" t="str">
            <v>J</v>
          </cell>
          <cell r="C109">
            <v>98</v>
          </cell>
          <cell r="D109" t="str">
            <v>Shirecliffe J</v>
          </cell>
          <cell r="E109">
            <v>0</v>
          </cell>
          <cell r="F109">
            <v>0</v>
          </cell>
          <cell r="G109">
            <v>0</v>
          </cell>
          <cell r="H109">
            <v>0</v>
          </cell>
          <cell r="I109">
            <v>0</v>
          </cell>
          <cell r="J109">
            <v>0</v>
          </cell>
          <cell r="K109">
            <v>0</v>
          </cell>
          <cell r="L109">
            <v>60</v>
          </cell>
          <cell r="M109">
            <v>61</v>
          </cell>
          <cell r="N109">
            <v>59</v>
          </cell>
          <cell r="O109">
            <v>70</v>
          </cell>
          <cell r="P109">
            <v>250</v>
          </cell>
        </row>
        <row r="110">
          <cell r="A110">
            <v>99</v>
          </cell>
          <cell r="B110" t="str">
            <v>NIJ</v>
          </cell>
          <cell r="C110">
            <v>99</v>
          </cell>
          <cell r="D110" t="str">
            <v>Shooters Grove NIJ</v>
          </cell>
          <cell r="E110">
            <v>0</v>
          </cell>
          <cell r="F110">
            <v>73</v>
          </cell>
          <cell r="G110">
            <v>0</v>
          </cell>
          <cell r="H110">
            <v>60</v>
          </cell>
          <cell r="I110">
            <v>60</v>
          </cell>
          <cell r="J110">
            <v>60</v>
          </cell>
          <cell r="K110">
            <v>57</v>
          </cell>
          <cell r="L110">
            <v>60</v>
          </cell>
          <cell r="M110">
            <v>58</v>
          </cell>
          <cell r="N110">
            <v>55</v>
          </cell>
          <cell r="O110">
            <v>60</v>
          </cell>
          <cell r="P110">
            <v>446.5</v>
          </cell>
        </row>
        <row r="111">
          <cell r="A111">
            <v>100</v>
          </cell>
          <cell r="B111" t="str">
            <v>IJ</v>
          </cell>
          <cell r="C111">
            <v>100</v>
          </cell>
          <cell r="D111" t="str">
            <v>Short Brook IJ</v>
          </cell>
          <cell r="E111">
            <v>0</v>
          </cell>
          <cell r="F111">
            <v>0</v>
          </cell>
          <cell r="G111">
            <v>0</v>
          </cell>
          <cell r="H111">
            <v>18</v>
          </cell>
          <cell r="I111">
            <v>18</v>
          </cell>
          <cell r="J111">
            <v>25</v>
          </cell>
          <cell r="K111">
            <v>21</v>
          </cell>
          <cell r="L111">
            <v>19</v>
          </cell>
          <cell r="M111">
            <v>29</v>
          </cell>
          <cell r="N111">
            <v>28</v>
          </cell>
          <cell r="O111">
            <v>27</v>
          </cell>
          <cell r="P111">
            <v>167</v>
          </cell>
        </row>
        <row r="112">
          <cell r="A112">
            <v>101</v>
          </cell>
          <cell r="B112" t="str">
            <v>IJ</v>
          </cell>
          <cell r="C112">
            <v>101</v>
          </cell>
          <cell r="D112" t="str">
            <v>Sir Harold Jackson IJ</v>
          </cell>
          <cell r="E112">
            <v>0</v>
          </cell>
          <cell r="F112">
            <v>0</v>
          </cell>
          <cell r="G112">
            <v>0</v>
          </cell>
          <cell r="H112">
            <v>51</v>
          </cell>
          <cell r="I112">
            <v>51</v>
          </cell>
          <cell r="J112">
            <v>51</v>
          </cell>
          <cell r="K112">
            <v>49</v>
          </cell>
          <cell r="L112">
            <v>56</v>
          </cell>
          <cell r="M112">
            <v>58</v>
          </cell>
          <cell r="N112">
            <v>59</v>
          </cell>
          <cell r="O112">
            <v>60</v>
          </cell>
          <cell r="P112">
            <v>384</v>
          </cell>
        </row>
        <row r="113">
          <cell r="A113">
            <v>102</v>
          </cell>
          <cell r="B113" t="str">
            <v>J</v>
          </cell>
          <cell r="C113">
            <v>102</v>
          </cell>
          <cell r="D113" t="str">
            <v>Southey Green J</v>
          </cell>
          <cell r="E113">
            <v>0</v>
          </cell>
          <cell r="F113">
            <v>0</v>
          </cell>
          <cell r="G113">
            <v>0</v>
          </cell>
          <cell r="H113">
            <v>0</v>
          </cell>
          <cell r="I113">
            <v>0</v>
          </cell>
          <cell r="J113">
            <v>0</v>
          </cell>
          <cell r="K113">
            <v>0</v>
          </cell>
          <cell r="L113">
            <v>97</v>
          </cell>
          <cell r="M113">
            <v>92</v>
          </cell>
          <cell r="N113">
            <v>76</v>
          </cell>
          <cell r="O113">
            <v>95</v>
          </cell>
          <cell r="P113">
            <v>360</v>
          </cell>
        </row>
        <row r="114">
          <cell r="A114">
            <v>103</v>
          </cell>
          <cell r="B114" t="str">
            <v>NI</v>
          </cell>
          <cell r="C114">
            <v>103</v>
          </cell>
          <cell r="D114" t="str">
            <v>Southey Green NI</v>
          </cell>
          <cell r="E114">
            <v>27</v>
          </cell>
          <cell r="F114">
            <v>76</v>
          </cell>
          <cell r="G114">
            <v>0</v>
          </cell>
          <cell r="H114">
            <v>59</v>
          </cell>
          <cell r="I114">
            <v>59</v>
          </cell>
          <cell r="J114">
            <v>62</v>
          </cell>
          <cell r="K114">
            <v>74</v>
          </cell>
          <cell r="L114">
            <v>0</v>
          </cell>
          <cell r="M114">
            <v>0</v>
          </cell>
          <cell r="N114">
            <v>0</v>
          </cell>
          <cell r="O114">
            <v>0</v>
          </cell>
          <cell r="P114">
            <v>260</v>
          </cell>
        </row>
        <row r="115">
          <cell r="A115">
            <v>104</v>
          </cell>
          <cell r="B115" t="str">
            <v>NIJ</v>
          </cell>
          <cell r="C115">
            <v>104</v>
          </cell>
          <cell r="D115" t="str">
            <v>Springfield NIJ</v>
          </cell>
          <cell r="E115">
            <v>14</v>
          </cell>
          <cell r="F115">
            <v>17</v>
          </cell>
          <cell r="G115">
            <v>0</v>
          </cell>
          <cell r="H115">
            <v>26</v>
          </cell>
          <cell r="I115">
            <v>26</v>
          </cell>
          <cell r="J115">
            <v>31</v>
          </cell>
          <cell r="K115">
            <v>27</v>
          </cell>
          <cell r="L115">
            <v>27</v>
          </cell>
          <cell r="M115">
            <v>25</v>
          </cell>
          <cell r="N115">
            <v>29</v>
          </cell>
          <cell r="O115">
            <v>30</v>
          </cell>
          <cell r="P115">
            <v>217.5</v>
          </cell>
        </row>
        <row r="116">
          <cell r="A116">
            <v>105</v>
          </cell>
          <cell r="B116" t="str">
            <v>IJ(A)</v>
          </cell>
          <cell r="C116">
            <v>105</v>
          </cell>
          <cell r="D116" t="str">
            <v>St.Anns (RC) IJ</v>
          </cell>
          <cell r="E116">
            <v>0</v>
          </cell>
          <cell r="F116">
            <v>0</v>
          </cell>
          <cell r="G116">
            <v>0</v>
          </cell>
          <cell r="H116">
            <v>20</v>
          </cell>
          <cell r="I116">
            <v>20</v>
          </cell>
          <cell r="J116">
            <v>16</v>
          </cell>
          <cell r="K116">
            <v>14</v>
          </cell>
          <cell r="L116">
            <v>14</v>
          </cell>
          <cell r="M116">
            <v>20</v>
          </cell>
          <cell r="N116">
            <v>15</v>
          </cell>
          <cell r="O116">
            <v>27</v>
          </cell>
          <cell r="P116">
            <v>126</v>
          </cell>
        </row>
        <row r="117">
          <cell r="A117">
            <v>106</v>
          </cell>
          <cell r="B117" t="str">
            <v>NIJ(A)</v>
          </cell>
          <cell r="C117">
            <v>106</v>
          </cell>
          <cell r="D117" t="str">
            <v>St.Catherines(RC) NIJ</v>
          </cell>
          <cell r="E117">
            <v>0</v>
          </cell>
          <cell r="F117">
            <v>43</v>
          </cell>
          <cell r="G117">
            <v>0</v>
          </cell>
          <cell r="H117">
            <v>29</v>
          </cell>
          <cell r="I117">
            <v>29</v>
          </cell>
          <cell r="J117">
            <v>30</v>
          </cell>
          <cell r="K117">
            <v>29</v>
          </cell>
          <cell r="L117">
            <v>29</v>
          </cell>
          <cell r="M117">
            <v>32</v>
          </cell>
          <cell r="N117">
            <v>27</v>
          </cell>
          <cell r="O117">
            <v>30</v>
          </cell>
          <cell r="P117">
            <v>227.5</v>
          </cell>
        </row>
        <row r="118">
          <cell r="A118">
            <v>107</v>
          </cell>
          <cell r="B118" t="str">
            <v>IJ(A)</v>
          </cell>
          <cell r="C118">
            <v>107</v>
          </cell>
          <cell r="D118" t="str">
            <v>St.John Fisher (RC) IJ</v>
          </cell>
          <cell r="E118">
            <v>0</v>
          </cell>
          <cell r="F118">
            <v>0</v>
          </cell>
          <cell r="G118">
            <v>0</v>
          </cell>
          <cell r="H118">
            <v>24</v>
          </cell>
          <cell r="I118">
            <v>24</v>
          </cell>
          <cell r="J118">
            <v>27</v>
          </cell>
          <cell r="K118">
            <v>33</v>
          </cell>
          <cell r="L118">
            <v>30</v>
          </cell>
          <cell r="M118">
            <v>33</v>
          </cell>
          <cell r="N118">
            <v>32</v>
          </cell>
          <cell r="O118">
            <v>33</v>
          </cell>
          <cell r="P118">
            <v>212</v>
          </cell>
        </row>
        <row r="119">
          <cell r="A119">
            <v>108</v>
          </cell>
          <cell r="B119" t="str">
            <v>NIJ(A)</v>
          </cell>
          <cell r="C119">
            <v>108</v>
          </cell>
          <cell r="D119" t="str">
            <v>St.Johns (CE) NIJ</v>
          </cell>
          <cell r="E119">
            <v>0</v>
          </cell>
          <cell r="F119">
            <v>25</v>
          </cell>
          <cell r="G119">
            <v>0</v>
          </cell>
          <cell r="H119">
            <v>17</v>
          </cell>
          <cell r="I119">
            <v>17</v>
          </cell>
          <cell r="J119">
            <v>14</v>
          </cell>
          <cell r="K119">
            <v>17</v>
          </cell>
          <cell r="L119">
            <v>12</v>
          </cell>
          <cell r="M119">
            <v>29</v>
          </cell>
          <cell r="N119">
            <v>26</v>
          </cell>
          <cell r="O119">
            <v>13</v>
          </cell>
          <cell r="P119">
            <v>140.5</v>
          </cell>
        </row>
        <row r="120">
          <cell r="A120">
            <v>109</v>
          </cell>
          <cell r="B120" t="str">
            <v>NIJ(A)</v>
          </cell>
          <cell r="C120">
            <v>109</v>
          </cell>
          <cell r="D120" t="str">
            <v xml:space="preserve">St.Josephs (RC) NIJ </v>
          </cell>
          <cell r="E120">
            <v>0</v>
          </cell>
          <cell r="F120">
            <v>39</v>
          </cell>
          <cell r="G120">
            <v>0</v>
          </cell>
          <cell r="H120">
            <v>30</v>
          </cell>
          <cell r="I120">
            <v>30</v>
          </cell>
          <cell r="J120">
            <v>29</v>
          </cell>
          <cell r="K120">
            <v>29</v>
          </cell>
          <cell r="L120">
            <v>28</v>
          </cell>
          <cell r="M120">
            <v>31</v>
          </cell>
          <cell r="N120">
            <v>29</v>
          </cell>
          <cell r="O120">
            <v>25</v>
          </cell>
          <cell r="P120">
            <v>220.5</v>
          </cell>
        </row>
        <row r="121">
          <cell r="A121">
            <v>110</v>
          </cell>
          <cell r="B121" t="str">
            <v>IJ(A)</v>
          </cell>
          <cell r="C121">
            <v>110</v>
          </cell>
          <cell r="D121" t="str">
            <v>St.Maries (RC) IJ</v>
          </cell>
          <cell r="E121">
            <v>0</v>
          </cell>
          <cell r="F121">
            <v>0</v>
          </cell>
          <cell r="G121">
            <v>0</v>
          </cell>
          <cell r="H121">
            <v>40</v>
          </cell>
          <cell r="I121">
            <v>40</v>
          </cell>
          <cell r="J121">
            <v>41</v>
          </cell>
          <cell r="K121">
            <v>39</v>
          </cell>
          <cell r="L121">
            <v>34</v>
          </cell>
          <cell r="M121">
            <v>41</v>
          </cell>
          <cell r="N121">
            <v>36</v>
          </cell>
          <cell r="O121">
            <v>41</v>
          </cell>
          <cell r="P121">
            <v>272</v>
          </cell>
        </row>
        <row r="122">
          <cell r="A122">
            <v>111</v>
          </cell>
          <cell r="B122" t="str">
            <v>NIJ(A)</v>
          </cell>
          <cell r="C122">
            <v>111</v>
          </cell>
          <cell r="D122" t="str">
            <v>St.Marys (CE) NIJ</v>
          </cell>
          <cell r="E122">
            <v>1</v>
          </cell>
          <cell r="F122">
            <v>30</v>
          </cell>
          <cell r="G122">
            <v>1</v>
          </cell>
          <cell r="H122">
            <v>22</v>
          </cell>
          <cell r="I122">
            <v>22.5</v>
          </cell>
          <cell r="J122">
            <v>29</v>
          </cell>
          <cell r="K122">
            <v>30</v>
          </cell>
          <cell r="L122">
            <v>30</v>
          </cell>
          <cell r="M122">
            <v>28</v>
          </cell>
          <cell r="N122">
            <v>30</v>
          </cell>
          <cell r="O122">
            <v>19</v>
          </cell>
          <cell r="P122">
            <v>204.5</v>
          </cell>
        </row>
        <row r="123">
          <cell r="A123">
            <v>112</v>
          </cell>
          <cell r="B123" t="str">
            <v>IJ(A)</v>
          </cell>
          <cell r="C123">
            <v>112</v>
          </cell>
          <cell r="D123" t="str">
            <v>St.Marys(RC) IJ</v>
          </cell>
          <cell r="E123">
            <v>0</v>
          </cell>
          <cell r="F123">
            <v>0</v>
          </cell>
          <cell r="G123">
            <v>0</v>
          </cell>
          <cell r="H123">
            <v>28</v>
          </cell>
          <cell r="I123">
            <v>28</v>
          </cell>
          <cell r="J123">
            <v>29</v>
          </cell>
          <cell r="K123">
            <v>29</v>
          </cell>
          <cell r="L123">
            <v>33</v>
          </cell>
          <cell r="M123">
            <v>34</v>
          </cell>
          <cell r="N123">
            <v>26</v>
          </cell>
          <cell r="O123">
            <v>33</v>
          </cell>
          <cell r="P123">
            <v>212</v>
          </cell>
        </row>
        <row r="124">
          <cell r="A124">
            <v>113</v>
          </cell>
          <cell r="B124" t="str">
            <v>IJ(A)</v>
          </cell>
          <cell r="C124">
            <v>113</v>
          </cell>
          <cell r="D124" t="str">
            <v>St.Oswalds (RC) IJ</v>
          </cell>
          <cell r="E124">
            <v>0</v>
          </cell>
          <cell r="F124">
            <v>0</v>
          </cell>
          <cell r="G124">
            <v>0</v>
          </cell>
          <cell r="H124">
            <v>24</v>
          </cell>
          <cell r="I124">
            <v>24</v>
          </cell>
          <cell r="J124">
            <v>28</v>
          </cell>
          <cell r="K124">
            <v>25</v>
          </cell>
          <cell r="L124">
            <v>26</v>
          </cell>
          <cell r="M124">
            <v>29</v>
          </cell>
          <cell r="N124">
            <v>30</v>
          </cell>
          <cell r="O124">
            <v>28</v>
          </cell>
          <cell r="P124">
            <v>190</v>
          </cell>
        </row>
        <row r="125">
          <cell r="A125">
            <v>114</v>
          </cell>
          <cell r="B125" t="str">
            <v>NIJ(A)</v>
          </cell>
          <cell r="C125">
            <v>114</v>
          </cell>
          <cell r="D125" t="str">
            <v>St.Patricks (RC) NIJ</v>
          </cell>
          <cell r="E125">
            <v>0</v>
          </cell>
          <cell r="F125">
            <v>53</v>
          </cell>
          <cell r="G125">
            <v>0</v>
          </cell>
          <cell r="H125">
            <v>44</v>
          </cell>
          <cell r="I125">
            <v>44</v>
          </cell>
          <cell r="J125">
            <v>45</v>
          </cell>
          <cell r="K125">
            <v>44</v>
          </cell>
          <cell r="L125">
            <v>45</v>
          </cell>
          <cell r="M125">
            <v>42</v>
          </cell>
          <cell r="N125">
            <v>43</v>
          </cell>
          <cell r="O125">
            <v>42</v>
          </cell>
          <cell r="P125">
            <v>331.5</v>
          </cell>
        </row>
        <row r="126">
          <cell r="A126">
            <v>115</v>
          </cell>
          <cell r="B126" t="str">
            <v>NIJ(A)</v>
          </cell>
          <cell r="C126">
            <v>115</v>
          </cell>
          <cell r="D126" t="str">
            <v>St.Theresas (RC) NIJ</v>
          </cell>
          <cell r="E126">
            <v>0</v>
          </cell>
          <cell r="F126">
            <v>39</v>
          </cell>
          <cell r="G126">
            <v>0</v>
          </cell>
          <cell r="H126">
            <v>29</v>
          </cell>
          <cell r="I126">
            <v>29</v>
          </cell>
          <cell r="J126">
            <v>29</v>
          </cell>
          <cell r="K126">
            <v>30</v>
          </cell>
          <cell r="L126">
            <v>29</v>
          </cell>
          <cell r="M126">
            <v>26</v>
          </cell>
          <cell r="N126">
            <v>30</v>
          </cell>
          <cell r="O126">
            <v>27</v>
          </cell>
          <cell r="P126">
            <v>219.5</v>
          </cell>
        </row>
        <row r="127">
          <cell r="A127">
            <v>116</v>
          </cell>
          <cell r="B127" t="str">
            <v>IJ(A)</v>
          </cell>
          <cell r="C127">
            <v>116</v>
          </cell>
          <cell r="D127" t="str">
            <v>St.Thomas More (RC) IJ</v>
          </cell>
          <cell r="E127">
            <v>0</v>
          </cell>
          <cell r="F127">
            <v>0</v>
          </cell>
          <cell r="G127">
            <v>0</v>
          </cell>
          <cell r="H127">
            <v>24</v>
          </cell>
          <cell r="I127">
            <v>24</v>
          </cell>
          <cell r="J127">
            <v>24</v>
          </cell>
          <cell r="K127">
            <v>30</v>
          </cell>
          <cell r="L127">
            <v>30</v>
          </cell>
          <cell r="M127">
            <v>28</v>
          </cell>
          <cell r="N127">
            <v>21</v>
          </cell>
          <cell r="O127">
            <v>23</v>
          </cell>
          <cell r="P127">
            <v>180</v>
          </cell>
        </row>
        <row r="128">
          <cell r="A128">
            <v>117</v>
          </cell>
          <cell r="B128" t="str">
            <v>IJ(A)</v>
          </cell>
          <cell r="C128">
            <v>117</v>
          </cell>
          <cell r="D128" t="str">
            <v>St.Thos.of Cant.(RC)IJ</v>
          </cell>
          <cell r="E128">
            <v>0</v>
          </cell>
          <cell r="F128">
            <v>0</v>
          </cell>
          <cell r="G128">
            <v>0</v>
          </cell>
          <cell r="H128">
            <v>28</v>
          </cell>
          <cell r="I128">
            <v>28</v>
          </cell>
          <cell r="J128">
            <v>30</v>
          </cell>
          <cell r="K128">
            <v>29</v>
          </cell>
          <cell r="L128">
            <v>31</v>
          </cell>
          <cell r="M128">
            <v>29</v>
          </cell>
          <cell r="N128">
            <v>29</v>
          </cell>
          <cell r="O128">
            <v>30</v>
          </cell>
          <cell r="P128">
            <v>206</v>
          </cell>
        </row>
        <row r="129">
          <cell r="A129">
            <v>118</v>
          </cell>
          <cell r="B129" t="str">
            <v>IJ(A)</v>
          </cell>
          <cell r="C129">
            <v>118</v>
          </cell>
          <cell r="D129" t="str">
            <v>St.Wilfrids (RC) IJ</v>
          </cell>
          <cell r="E129">
            <v>0</v>
          </cell>
          <cell r="F129">
            <v>0</v>
          </cell>
          <cell r="G129">
            <v>0</v>
          </cell>
          <cell r="H129">
            <v>40</v>
          </cell>
          <cell r="I129">
            <v>40</v>
          </cell>
          <cell r="J129">
            <v>41</v>
          </cell>
          <cell r="K129">
            <v>39</v>
          </cell>
          <cell r="L129">
            <v>41</v>
          </cell>
          <cell r="M129">
            <v>37</v>
          </cell>
          <cell r="N129">
            <v>35</v>
          </cell>
          <cell r="O129">
            <v>35</v>
          </cell>
          <cell r="P129">
            <v>268</v>
          </cell>
        </row>
        <row r="130">
          <cell r="A130">
            <v>119</v>
          </cell>
          <cell r="B130" t="str">
            <v>I</v>
          </cell>
          <cell r="C130">
            <v>119</v>
          </cell>
          <cell r="D130" t="str">
            <v>Stannington I</v>
          </cell>
          <cell r="E130">
            <v>0</v>
          </cell>
          <cell r="F130">
            <v>0</v>
          </cell>
          <cell r="G130">
            <v>0</v>
          </cell>
          <cell r="H130">
            <v>60</v>
          </cell>
          <cell r="I130">
            <v>60</v>
          </cell>
          <cell r="J130">
            <v>54</v>
          </cell>
          <cell r="K130">
            <v>55</v>
          </cell>
          <cell r="L130">
            <v>0</v>
          </cell>
          <cell r="M130">
            <v>0</v>
          </cell>
          <cell r="N130">
            <v>0</v>
          </cell>
          <cell r="O130">
            <v>0</v>
          </cell>
          <cell r="P130">
            <v>169</v>
          </cell>
        </row>
        <row r="131">
          <cell r="A131">
            <v>120</v>
          </cell>
          <cell r="B131" t="str">
            <v>J</v>
          </cell>
          <cell r="C131">
            <v>120</v>
          </cell>
          <cell r="D131" t="str">
            <v>Stocksbridge J</v>
          </cell>
          <cell r="E131">
            <v>0</v>
          </cell>
          <cell r="F131">
            <v>0</v>
          </cell>
          <cell r="G131">
            <v>0</v>
          </cell>
          <cell r="H131">
            <v>0</v>
          </cell>
          <cell r="I131">
            <v>0</v>
          </cell>
          <cell r="J131">
            <v>0</v>
          </cell>
          <cell r="K131">
            <v>0</v>
          </cell>
          <cell r="L131">
            <v>75</v>
          </cell>
          <cell r="M131">
            <v>65</v>
          </cell>
          <cell r="N131">
            <v>84</v>
          </cell>
          <cell r="O131">
            <v>95</v>
          </cell>
          <cell r="P131">
            <v>319</v>
          </cell>
        </row>
        <row r="132">
          <cell r="A132">
            <v>121</v>
          </cell>
          <cell r="B132" t="str">
            <v>NI</v>
          </cell>
          <cell r="C132">
            <v>121</v>
          </cell>
          <cell r="D132" t="str">
            <v>Stocksbridge NI</v>
          </cell>
          <cell r="E132">
            <v>0</v>
          </cell>
          <cell r="F132">
            <v>71</v>
          </cell>
          <cell r="G132">
            <v>0</v>
          </cell>
          <cell r="H132">
            <v>89</v>
          </cell>
          <cell r="I132">
            <v>89</v>
          </cell>
          <cell r="J132">
            <v>61</v>
          </cell>
          <cell r="K132">
            <v>79</v>
          </cell>
          <cell r="L132">
            <v>0</v>
          </cell>
          <cell r="M132">
            <v>0</v>
          </cell>
          <cell r="N132">
            <v>0</v>
          </cell>
          <cell r="O132">
            <v>0</v>
          </cell>
          <cell r="P132">
            <v>264.5</v>
          </cell>
        </row>
        <row r="133">
          <cell r="A133">
            <v>122</v>
          </cell>
          <cell r="B133" t="str">
            <v>NIJ</v>
          </cell>
          <cell r="C133">
            <v>122</v>
          </cell>
          <cell r="D133" t="str">
            <v>Stradbroke NIJ</v>
          </cell>
          <cell r="E133">
            <v>0</v>
          </cell>
          <cell r="F133">
            <v>74</v>
          </cell>
          <cell r="G133">
            <v>0</v>
          </cell>
          <cell r="H133">
            <v>49</v>
          </cell>
          <cell r="I133">
            <v>49</v>
          </cell>
          <cell r="J133">
            <v>55</v>
          </cell>
          <cell r="K133">
            <v>60</v>
          </cell>
          <cell r="L133">
            <v>57</v>
          </cell>
          <cell r="M133">
            <v>54</v>
          </cell>
          <cell r="N133">
            <v>59</v>
          </cell>
          <cell r="O133">
            <v>59</v>
          </cell>
          <cell r="P133">
            <v>430</v>
          </cell>
        </row>
        <row r="134">
          <cell r="A134">
            <v>123</v>
          </cell>
          <cell r="B134" t="str">
            <v>J</v>
          </cell>
          <cell r="C134">
            <v>123</v>
          </cell>
          <cell r="D134" t="str">
            <v>Tinsley J</v>
          </cell>
          <cell r="E134">
            <v>0</v>
          </cell>
          <cell r="F134">
            <v>0</v>
          </cell>
          <cell r="G134">
            <v>0</v>
          </cell>
          <cell r="H134">
            <v>0</v>
          </cell>
          <cell r="I134">
            <v>0</v>
          </cell>
          <cell r="J134">
            <v>0</v>
          </cell>
          <cell r="K134">
            <v>0</v>
          </cell>
          <cell r="L134">
            <v>46</v>
          </cell>
          <cell r="M134">
            <v>59</v>
          </cell>
          <cell r="N134">
            <v>55</v>
          </cell>
          <cell r="O134">
            <v>50</v>
          </cell>
          <cell r="P134">
            <v>210</v>
          </cell>
        </row>
        <row r="135">
          <cell r="A135">
            <v>124</v>
          </cell>
          <cell r="B135" t="str">
            <v>NI</v>
          </cell>
          <cell r="C135">
            <v>124</v>
          </cell>
          <cell r="D135" t="str">
            <v>Tinsley NI</v>
          </cell>
          <cell r="E135">
            <v>0</v>
          </cell>
          <cell r="F135">
            <v>78</v>
          </cell>
          <cell r="G135">
            <v>0</v>
          </cell>
          <cell r="H135">
            <v>72</v>
          </cell>
          <cell r="I135">
            <v>72</v>
          </cell>
          <cell r="J135">
            <v>58</v>
          </cell>
          <cell r="K135">
            <v>50</v>
          </cell>
          <cell r="L135">
            <v>0</v>
          </cell>
          <cell r="M135">
            <v>0</v>
          </cell>
          <cell r="N135">
            <v>0</v>
          </cell>
          <cell r="O135">
            <v>0</v>
          </cell>
          <cell r="P135">
            <v>219</v>
          </cell>
        </row>
        <row r="136">
          <cell r="A136">
            <v>125</v>
          </cell>
          <cell r="B136" t="str">
            <v>IJ(A)</v>
          </cell>
          <cell r="C136">
            <v>125</v>
          </cell>
          <cell r="D136" t="str">
            <v>Totley All Saints (CE) (VA) IJ</v>
          </cell>
          <cell r="E136">
            <v>0</v>
          </cell>
          <cell r="F136">
            <v>0</v>
          </cell>
          <cell r="G136">
            <v>0</v>
          </cell>
          <cell r="H136">
            <v>30</v>
          </cell>
          <cell r="I136">
            <v>30</v>
          </cell>
          <cell r="J136">
            <v>30</v>
          </cell>
          <cell r="K136">
            <v>30</v>
          </cell>
          <cell r="L136">
            <v>29</v>
          </cell>
          <cell r="M136">
            <v>30</v>
          </cell>
          <cell r="N136">
            <v>25</v>
          </cell>
          <cell r="O136">
            <v>32</v>
          </cell>
          <cell r="P136">
            <v>206</v>
          </cell>
        </row>
        <row r="137">
          <cell r="A137">
            <v>126</v>
          </cell>
          <cell r="B137" t="str">
            <v>IJ</v>
          </cell>
          <cell r="C137">
            <v>126</v>
          </cell>
          <cell r="D137" t="str">
            <v>Totley IJ</v>
          </cell>
          <cell r="E137">
            <v>0</v>
          </cell>
          <cell r="F137">
            <v>0</v>
          </cell>
          <cell r="G137">
            <v>0</v>
          </cell>
          <cell r="H137">
            <v>29</v>
          </cell>
          <cell r="I137">
            <v>29</v>
          </cell>
          <cell r="J137">
            <v>31</v>
          </cell>
          <cell r="K137">
            <v>28</v>
          </cell>
          <cell r="L137">
            <v>27</v>
          </cell>
          <cell r="M137">
            <v>27</v>
          </cell>
          <cell r="N137">
            <v>33</v>
          </cell>
          <cell r="O137">
            <v>33</v>
          </cell>
          <cell r="P137">
            <v>208</v>
          </cell>
        </row>
        <row r="138">
          <cell r="A138">
            <v>127</v>
          </cell>
          <cell r="B138" t="str">
            <v>NIJ</v>
          </cell>
          <cell r="C138">
            <v>127</v>
          </cell>
          <cell r="D138" t="str">
            <v>Valley Park NIJ</v>
          </cell>
          <cell r="E138">
            <v>0</v>
          </cell>
          <cell r="F138">
            <v>54</v>
          </cell>
          <cell r="G138">
            <v>0</v>
          </cell>
          <cell r="H138">
            <v>53</v>
          </cell>
          <cell r="I138">
            <v>53</v>
          </cell>
          <cell r="J138">
            <v>54</v>
          </cell>
          <cell r="K138">
            <v>47</v>
          </cell>
          <cell r="L138">
            <v>38</v>
          </cell>
          <cell r="M138">
            <v>46</v>
          </cell>
          <cell r="N138">
            <v>55</v>
          </cell>
          <cell r="O138">
            <v>56</v>
          </cell>
          <cell r="P138">
            <v>376</v>
          </cell>
        </row>
        <row r="139">
          <cell r="A139">
            <v>128</v>
          </cell>
          <cell r="B139" t="str">
            <v>NIJ</v>
          </cell>
          <cell r="C139">
            <v>128</v>
          </cell>
          <cell r="D139" t="str">
            <v>Walkley NIJ</v>
          </cell>
          <cell r="E139">
            <v>0</v>
          </cell>
          <cell r="F139">
            <v>30</v>
          </cell>
          <cell r="G139">
            <v>0</v>
          </cell>
          <cell r="H139">
            <v>37</v>
          </cell>
          <cell r="I139">
            <v>37</v>
          </cell>
          <cell r="J139">
            <v>32</v>
          </cell>
          <cell r="K139">
            <v>40</v>
          </cell>
          <cell r="L139">
            <v>36</v>
          </cell>
          <cell r="M139">
            <v>31</v>
          </cell>
          <cell r="N139">
            <v>37</v>
          </cell>
          <cell r="O139">
            <v>34</v>
          </cell>
          <cell r="P139">
            <v>262</v>
          </cell>
        </row>
        <row r="140">
          <cell r="A140">
            <v>129</v>
          </cell>
          <cell r="B140" t="str">
            <v>NI</v>
          </cell>
          <cell r="C140">
            <v>129</v>
          </cell>
          <cell r="D140" t="str">
            <v>Watermead NI</v>
          </cell>
          <cell r="E140">
            <v>13</v>
          </cell>
          <cell r="F140">
            <v>38</v>
          </cell>
          <cell r="G140">
            <v>0</v>
          </cell>
          <cell r="H140">
            <v>35</v>
          </cell>
          <cell r="I140">
            <v>35</v>
          </cell>
          <cell r="J140">
            <v>43</v>
          </cell>
          <cell r="K140">
            <v>45</v>
          </cell>
          <cell r="L140">
            <v>0</v>
          </cell>
          <cell r="M140">
            <v>0</v>
          </cell>
          <cell r="N140">
            <v>0</v>
          </cell>
          <cell r="O140">
            <v>0</v>
          </cell>
          <cell r="P140">
            <v>155</v>
          </cell>
        </row>
        <row r="141">
          <cell r="A141">
            <v>130</v>
          </cell>
          <cell r="B141" t="str">
            <v>I</v>
          </cell>
          <cell r="C141">
            <v>130</v>
          </cell>
          <cell r="D141" t="str">
            <v>Waterthorpe I</v>
          </cell>
          <cell r="E141">
            <v>0</v>
          </cell>
          <cell r="F141">
            <v>0</v>
          </cell>
          <cell r="G141">
            <v>0</v>
          </cell>
          <cell r="H141">
            <v>62</v>
          </cell>
          <cell r="I141">
            <v>62</v>
          </cell>
          <cell r="J141">
            <v>47</v>
          </cell>
          <cell r="K141">
            <v>58</v>
          </cell>
          <cell r="L141">
            <v>0</v>
          </cell>
          <cell r="M141">
            <v>0</v>
          </cell>
          <cell r="N141">
            <v>0</v>
          </cell>
          <cell r="O141">
            <v>0</v>
          </cell>
          <cell r="P141">
            <v>167</v>
          </cell>
        </row>
        <row r="142">
          <cell r="A142">
            <v>131</v>
          </cell>
          <cell r="B142" t="str">
            <v>NIJ</v>
          </cell>
          <cell r="C142">
            <v>131</v>
          </cell>
          <cell r="D142" t="str">
            <v>Westways NIJ</v>
          </cell>
          <cell r="E142">
            <v>0</v>
          </cell>
          <cell r="F142">
            <v>44</v>
          </cell>
          <cell r="G142">
            <v>0</v>
          </cell>
          <cell r="H142">
            <v>69</v>
          </cell>
          <cell r="I142">
            <v>69</v>
          </cell>
          <cell r="J142">
            <v>54</v>
          </cell>
          <cell r="K142">
            <v>61</v>
          </cell>
          <cell r="L142">
            <v>49</v>
          </cell>
          <cell r="M142">
            <v>67</v>
          </cell>
          <cell r="N142">
            <v>50</v>
          </cell>
          <cell r="O142">
            <v>53</v>
          </cell>
          <cell r="P142">
            <v>425</v>
          </cell>
        </row>
        <row r="143">
          <cell r="A143">
            <v>132</v>
          </cell>
          <cell r="B143" t="str">
            <v>NIJ</v>
          </cell>
          <cell r="C143">
            <v>132</v>
          </cell>
          <cell r="D143" t="str">
            <v>Wharncliffe Side NIJ</v>
          </cell>
          <cell r="E143">
            <v>0</v>
          </cell>
          <cell r="F143">
            <v>44</v>
          </cell>
          <cell r="G143">
            <v>1</v>
          </cell>
          <cell r="H143">
            <v>14</v>
          </cell>
          <cell r="I143">
            <v>14.5</v>
          </cell>
          <cell r="J143">
            <v>18</v>
          </cell>
          <cell r="K143">
            <v>21</v>
          </cell>
          <cell r="L143">
            <v>24</v>
          </cell>
          <cell r="M143">
            <v>22</v>
          </cell>
          <cell r="N143">
            <v>22</v>
          </cell>
          <cell r="O143">
            <v>23</v>
          </cell>
          <cell r="P143">
            <v>166.5</v>
          </cell>
        </row>
        <row r="144">
          <cell r="A144">
            <v>133</v>
          </cell>
          <cell r="B144" t="str">
            <v>J</v>
          </cell>
          <cell r="C144">
            <v>133</v>
          </cell>
          <cell r="D144" t="str">
            <v>Whiteways J</v>
          </cell>
          <cell r="E144">
            <v>0</v>
          </cell>
          <cell r="F144">
            <v>0</v>
          </cell>
          <cell r="G144">
            <v>0</v>
          </cell>
          <cell r="H144">
            <v>0</v>
          </cell>
          <cell r="I144">
            <v>0</v>
          </cell>
          <cell r="J144">
            <v>0</v>
          </cell>
          <cell r="K144">
            <v>0</v>
          </cell>
          <cell r="L144">
            <v>70</v>
          </cell>
          <cell r="M144">
            <v>80</v>
          </cell>
          <cell r="N144">
            <v>90</v>
          </cell>
          <cell r="O144">
            <v>93</v>
          </cell>
          <cell r="P144">
            <v>333</v>
          </cell>
        </row>
        <row r="145">
          <cell r="A145">
            <v>134</v>
          </cell>
          <cell r="B145" t="str">
            <v>NI</v>
          </cell>
          <cell r="C145">
            <v>134</v>
          </cell>
          <cell r="D145" t="str">
            <v>Wincobank NI</v>
          </cell>
          <cell r="E145">
            <v>0</v>
          </cell>
          <cell r="F145">
            <v>64</v>
          </cell>
          <cell r="G145">
            <v>0</v>
          </cell>
          <cell r="H145">
            <v>70</v>
          </cell>
          <cell r="I145">
            <v>70</v>
          </cell>
          <cell r="J145">
            <v>55</v>
          </cell>
          <cell r="K145">
            <v>61</v>
          </cell>
          <cell r="L145">
            <v>0</v>
          </cell>
          <cell r="M145">
            <v>0</v>
          </cell>
          <cell r="N145">
            <v>0</v>
          </cell>
          <cell r="O145">
            <v>0</v>
          </cell>
          <cell r="P145">
            <v>218</v>
          </cell>
        </row>
        <row r="146">
          <cell r="A146">
            <v>135</v>
          </cell>
          <cell r="B146" t="str">
            <v>IJ</v>
          </cell>
          <cell r="C146">
            <v>135</v>
          </cell>
          <cell r="D146" t="str">
            <v>Windmill Hill IJ</v>
          </cell>
          <cell r="E146">
            <v>0</v>
          </cell>
          <cell r="F146">
            <v>0</v>
          </cell>
          <cell r="G146">
            <v>0</v>
          </cell>
          <cell r="H146">
            <v>44</v>
          </cell>
          <cell r="I146">
            <v>44</v>
          </cell>
          <cell r="J146">
            <v>52</v>
          </cell>
          <cell r="K146">
            <v>53</v>
          </cell>
          <cell r="L146">
            <v>46</v>
          </cell>
          <cell r="M146">
            <v>54</v>
          </cell>
          <cell r="N146">
            <v>50</v>
          </cell>
          <cell r="O146">
            <v>53</v>
          </cell>
          <cell r="P146">
            <v>352</v>
          </cell>
        </row>
        <row r="147">
          <cell r="A147">
            <v>136</v>
          </cell>
          <cell r="B147" t="str">
            <v>IJ</v>
          </cell>
          <cell r="C147">
            <v>136</v>
          </cell>
          <cell r="D147" t="str">
            <v>Wisewood IJ</v>
          </cell>
          <cell r="E147">
            <v>0</v>
          </cell>
          <cell r="F147">
            <v>0</v>
          </cell>
          <cell r="G147">
            <v>0</v>
          </cell>
          <cell r="H147">
            <v>22</v>
          </cell>
          <cell r="I147">
            <v>22</v>
          </cell>
          <cell r="J147">
            <v>23</v>
          </cell>
          <cell r="K147">
            <v>27</v>
          </cell>
          <cell r="L147">
            <v>31</v>
          </cell>
          <cell r="M147">
            <v>29</v>
          </cell>
          <cell r="N147">
            <v>30</v>
          </cell>
          <cell r="O147">
            <v>47</v>
          </cell>
          <cell r="P147">
            <v>209</v>
          </cell>
        </row>
        <row r="148">
          <cell r="A148">
            <v>137</v>
          </cell>
          <cell r="B148" t="str">
            <v>NIJ</v>
          </cell>
          <cell r="C148">
            <v>137</v>
          </cell>
          <cell r="D148" t="str">
            <v>Woodhouse West NIJ</v>
          </cell>
          <cell r="E148">
            <v>0</v>
          </cell>
          <cell r="F148">
            <v>52</v>
          </cell>
          <cell r="G148">
            <v>0</v>
          </cell>
          <cell r="H148">
            <v>49</v>
          </cell>
          <cell r="I148">
            <v>49</v>
          </cell>
          <cell r="J148">
            <v>48</v>
          </cell>
          <cell r="K148">
            <v>50</v>
          </cell>
          <cell r="L148">
            <v>49</v>
          </cell>
          <cell r="M148">
            <v>49</v>
          </cell>
          <cell r="N148">
            <v>51</v>
          </cell>
          <cell r="O148">
            <v>41</v>
          </cell>
          <cell r="P148">
            <v>363</v>
          </cell>
        </row>
        <row r="149">
          <cell r="A149">
            <v>138</v>
          </cell>
          <cell r="B149" t="str">
            <v>NIJ</v>
          </cell>
          <cell r="C149">
            <v>138</v>
          </cell>
          <cell r="D149" t="str">
            <v>Woodseats NIJ</v>
          </cell>
          <cell r="E149">
            <v>0</v>
          </cell>
          <cell r="F149">
            <v>52</v>
          </cell>
          <cell r="G149">
            <v>0</v>
          </cell>
          <cell r="H149">
            <v>50</v>
          </cell>
          <cell r="I149">
            <v>50</v>
          </cell>
          <cell r="J149">
            <v>59</v>
          </cell>
          <cell r="K149">
            <v>56</v>
          </cell>
          <cell r="L149">
            <v>56</v>
          </cell>
          <cell r="M149">
            <v>49</v>
          </cell>
          <cell r="N149">
            <v>59</v>
          </cell>
          <cell r="O149">
            <v>57</v>
          </cell>
          <cell r="P149">
            <v>412</v>
          </cell>
        </row>
        <row r="150">
          <cell r="A150">
            <v>139</v>
          </cell>
          <cell r="B150" t="str">
            <v>NIJ</v>
          </cell>
          <cell r="C150">
            <v>139</v>
          </cell>
          <cell r="D150" t="str">
            <v>Woodthorpe NIJ</v>
          </cell>
          <cell r="E150">
            <v>0</v>
          </cell>
          <cell r="F150">
            <v>58</v>
          </cell>
          <cell r="G150">
            <v>0</v>
          </cell>
          <cell r="H150">
            <v>31</v>
          </cell>
          <cell r="I150">
            <v>31</v>
          </cell>
          <cell r="J150">
            <v>47</v>
          </cell>
          <cell r="K150">
            <v>49</v>
          </cell>
          <cell r="L150">
            <v>52</v>
          </cell>
          <cell r="M150">
            <v>40</v>
          </cell>
          <cell r="N150">
            <v>59</v>
          </cell>
          <cell r="O150">
            <v>52</v>
          </cell>
          <cell r="P150">
            <v>359</v>
          </cell>
        </row>
        <row r="151">
          <cell r="A151">
            <v>140</v>
          </cell>
          <cell r="B151" t="str">
            <v>IJ</v>
          </cell>
          <cell r="C151">
            <v>140</v>
          </cell>
          <cell r="D151" t="str">
            <v>Wybourn IJ</v>
          </cell>
          <cell r="E151">
            <v>0</v>
          </cell>
          <cell r="F151">
            <v>0</v>
          </cell>
          <cell r="G151">
            <v>0</v>
          </cell>
          <cell r="H151">
            <v>40</v>
          </cell>
          <cell r="I151">
            <v>40</v>
          </cell>
          <cell r="J151">
            <v>32</v>
          </cell>
          <cell r="K151">
            <v>55</v>
          </cell>
          <cell r="L151">
            <v>45</v>
          </cell>
          <cell r="M151">
            <v>45</v>
          </cell>
          <cell r="N151">
            <v>39</v>
          </cell>
          <cell r="O151">
            <v>53</v>
          </cell>
          <cell r="P151">
            <v>309</v>
          </cell>
        </row>
        <row r="152">
          <cell r="A152">
            <v>141</v>
          </cell>
        </row>
        <row r="153">
          <cell r="A153">
            <v>142</v>
          </cell>
          <cell r="D153" t="str">
            <v>Total Primary</v>
          </cell>
          <cell r="E153">
            <v>147</v>
          </cell>
          <cell r="F153">
            <v>3394</v>
          </cell>
          <cell r="G153">
            <v>7</v>
          </cell>
          <cell r="H153">
            <v>5514</v>
          </cell>
          <cell r="I153">
            <v>5517.5</v>
          </cell>
          <cell r="J153">
            <v>5669</v>
          </cell>
          <cell r="K153">
            <v>5797</v>
          </cell>
          <cell r="L153">
            <v>5598</v>
          </cell>
          <cell r="M153">
            <v>5814</v>
          </cell>
          <cell r="N153">
            <v>5908</v>
          </cell>
          <cell r="O153">
            <v>6023</v>
          </cell>
          <cell r="P153">
            <v>42170.5</v>
          </cell>
        </row>
        <row r="154">
          <cell r="A154">
            <v>143</v>
          </cell>
        </row>
        <row r="155">
          <cell r="A155">
            <v>144</v>
          </cell>
          <cell r="D155" t="str">
            <v>Middle Deemed Secondary</v>
          </cell>
        </row>
        <row r="156">
          <cell r="A156">
            <v>145</v>
          </cell>
        </row>
        <row r="157">
          <cell r="A157">
            <v>146</v>
          </cell>
          <cell r="B157" t="str">
            <v>SECM</v>
          </cell>
          <cell r="C157">
            <v>162</v>
          </cell>
          <cell r="D157" t="str">
            <v>Hinde House 3-16</v>
          </cell>
          <cell r="E157">
            <v>0</v>
          </cell>
          <cell r="F157">
            <v>43</v>
          </cell>
          <cell r="G157">
            <v>0</v>
          </cell>
          <cell r="H157">
            <v>33</v>
          </cell>
          <cell r="I157">
            <v>33</v>
          </cell>
          <cell r="J157">
            <v>29</v>
          </cell>
          <cell r="K157">
            <v>47</v>
          </cell>
          <cell r="L157">
            <v>44</v>
          </cell>
          <cell r="M157">
            <v>51</v>
          </cell>
          <cell r="N157">
            <v>36</v>
          </cell>
          <cell r="O157">
            <v>50</v>
          </cell>
          <cell r="P157">
            <v>311.5</v>
          </cell>
        </row>
        <row r="158">
          <cell r="A158">
            <v>147</v>
          </cell>
        </row>
        <row r="159">
          <cell r="A159">
            <v>148</v>
          </cell>
          <cell r="D159" t="str">
            <v>Total Middle Deemed Secondary</v>
          </cell>
          <cell r="E159">
            <v>0</v>
          </cell>
          <cell r="F159">
            <v>43</v>
          </cell>
          <cell r="G159">
            <v>0</v>
          </cell>
          <cell r="H159">
            <v>33</v>
          </cell>
          <cell r="I159">
            <v>33</v>
          </cell>
          <cell r="J159">
            <v>29</v>
          </cell>
          <cell r="K159">
            <v>47</v>
          </cell>
          <cell r="L159">
            <v>44</v>
          </cell>
          <cell r="M159">
            <v>51</v>
          </cell>
          <cell r="N159">
            <v>36</v>
          </cell>
          <cell r="O159">
            <v>50</v>
          </cell>
          <cell r="P159">
            <v>311.5</v>
          </cell>
        </row>
        <row r="160">
          <cell r="A160">
            <v>149</v>
          </cell>
        </row>
        <row r="161">
          <cell r="A161">
            <v>150</v>
          </cell>
          <cell r="D161" t="str">
            <v>Total All Primary Schools</v>
          </cell>
          <cell r="E161">
            <v>147</v>
          </cell>
          <cell r="F161">
            <v>3437</v>
          </cell>
          <cell r="G161">
            <v>7</v>
          </cell>
          <cell r="H161">
            <v>5547</v>
          </cell>
          <cell r="I161">
            <v>5550.5</v>
          </cell>
          <cell r="J161">
            <v>5698</v>
          </cell>
          <cell r="K161">
            <v>5844</v>
          </cell>
          <cell r="L161">
            <v>5642</v>
          </cell>
          <cell r="M161">
            <v>5865</v>
          </cell>
          <cell r="N161">
            <v>5944</v>
          </cell>
          <cell r="O161">
            <v>6073</v>
          </cell>
          <cell r="P161">
            <v>42482</v>
          </cell>
        </row>
        <row r="165">
          <cell r="A165">
            <v>150</v>
          </cell>
          <cell r="D165" t="str">
            <v>Total All Primary Schools 03/04</v>
          </cell>
          <cell r="E165">
            <v>204</v>
          </cell>
          <cell r="F165">
            <v>3483</v>
          </cell>
          <cell r="G165">
            <v>0</v>
          </cell>
          <cell r="H165">
            <v>5659</v>
          </cell>
          <cell r="I165">
            <v>5659</v>
          </cell>
          <cell r="J165">
            <v>5889</v>
          </cell>
          <cell r="K165">
            <v>5692</v>
          </cell>
          <cell r="L165">
            <v>5888</v>
          </cell>
          <cell r="M165">
            <v>5957</v>
          </cell>
          <cell r="N165">
            <v>6076</v>
          </cell>
          <cell r="O165">
            <v>6159</v>
          </cell>
          <cell r="P165">
            <v>43265.5</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SC2005"/>
      <sheetName val="All Schools"/>
      <sheetName val="Explanation"/>
      <sheetName val="KS2 - PupsReq"/>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APT Data Source"/>
      <sheetName val="Schools List"/>
      <sheetName val="DSG2324"/>
      <sheetName val="DSG 23-24"/>
      <sheetName val="DSG"/>
      <sheetName val="Oct22 Census"/>
      <sheetName val="Pupils"/>
      <sheetName val="Growth New Sch"/>
      <sheetName val="IR 2023"/>
      <sheetName val="Impact"/>
      <sheetName val="New Del"/>
      <sheetName val="Add Deleg"/>
      <sheetName val="23-24 NFF Actuals"/>
      <sheetName val="Factor Range"/>
      <sheetName val="AWPU Fund"/>
      <sheetName val="AWPU"/>
      <sheetName val="DataSource"/>
      <sheetName val="Attain"/>
      <sheetName val="EAL"/>
      <sheetName val="Mobility"/>
      <sheetName val="Split Site"/>
      <sheetName val="Floor"/>
      <sheetName val="A4 Floor"/>
      <sheetName val="MFG NFF"/>
      <sheetName val="Sparsity"/>
      <sheetName val="Min Fund"/>
      <sheetName val="MFG-Gains A4"/>
      <sheetName val="Supp Gr"/>
      <sheetName val="Dash"/>
      <sheetName val="Budget"/>
      <sheetName val="Balancing Sheet"/>
      <sheetName val="FSM"/>
      <sheetName val="IDACI"/>
      <sheetName val="MFG"/>
      <sheetName val="NFF Rates"/>
      <sheetName val="NFF Rates to Use"/>
      <sheetName val="Budget Share"/>
      <sheetName val="Schls Forum"/>
      <sheetName val="MSAG Est."/>
      <sheetName val="A4 Sheet"/>
      <sheetName val="pro-forma check"/>
      <sheetName val="Multiplier Summary"/>
      <sheetName val="£pup Analysis"/>
      <sheetName val="Sheet1"/>
    </sheetNames>
    <sheetDataSet>
      <sheetData sheetId="0"/>
      <sheetData sheetId="1"/>
      <sheetData sheetId="2"/>
      <sheetData sheetId="3"/>
      <sheetData sheetId="4">
        <row r="1">
          <cell r="D1"/>
          <cell r="E1" t="str">
            <v>2023-24</v>
          </cell>
        </row>
        <row r="2">
          <cell r="D2"/>
        </row>
        <row r="3">
          <cell r="D3"/>
        </row>
        <row r="4">
          <cell r="D4" t="str">
            <v>DfE</v>
          </cell>
          <cell r="E4" t="str">
            <v>School Name</v>
          </cell>
          <cell r="F4" t="str">
            <v>Phase</v>
          </cell>
          <cell r="G4" t="str">
            <v>Academy Type</v>
          </cell>
        </row>
        <row r="5">
          <cell r="D5">
            <v>2001</v>
          </cell>
          <cell r="E5" t="str">
            <v>Abbey Lane Primary School</v>
          </cell>
          <cell r="F5" t="str">
            <v>Primary</v>
          </cell>
          <cell r="G5">
            <v>0</v>
          </cell>
        </row>
        <row r="6">
          <cell r="D6">
            <v>2046</v>
          </cell>
          <cell r="E6" t="str">
            <v>Abbeyfield Primary Academy</v>
          </cell>
          <cell r="F6" t="str">
            <v>Primary</v>
          </cell>
          <cell r="G6" t="str">
            <v>Recoupment Academy</v>
          </cell>
        </row>
        <row r="7">
          <cell r="D7">
            <v>2048</v>
          </cell>
          <cell r="E7" t="str">
            <v>Acres Hill Community Primary School</v>
          </cell>
          <cell r="F7" t="str">
            <v>Primary</v>
          </cell>
          <cell r="G7" t="str">
            <v>Recoupment Academy</v>
          </cell>
        </row>
        <row r="8">
          <cell r="D8">
            <v>2342</v>
          </cell>
          <cell r="E8" t="str">
            <v>Angram Bank Primary School</v>
          </cell>
          <cell r="F8" t="str">
            <v>Primary</v>
          </cell>
          <cell r="G8">
            <v>0</v>
          </cell>
        </row>
        <row r="9">
          <cell r="D9">
            <v>2343</v>
          </cell>
          <cell r="E9" t="str">
            <v>Anns Grove Primary School</v>
          </cell>
          <cell r="F9" t="str">
            <v>Primary</v>
          </cell>
          <cell r="G9">
            <v>0</v>
          </cell>
        </row>
        <row r="10">
          <cell r="D10">
            <v>3429</v>
          </cell>
          <cell r="E10" t="str">
            <v>Arbourthorne Community Primary School</v>
          </cell>
          <cell r="F10" t="str">
            <v>Primary</v>
          </cell>
          <cell r="G10">
            <v>0</v>
          </cell>
        </row>
        <row r="11">
          <cell r="D11">
            <v>2340</v>
          </cell>
          <cell r="E11" t="str">
            <v>Athelstan Primary School</v>
          </cell>
          <cell r="F11" t="str">
            <v>Primary</v>
          </cell>
          <cell r="G11">
            <v>0</v>
          </cell>
        </row>
        <row r="12">
          <cell r="D12">
            <v>2281</v>
          </cell>
          <cell r="E12" t="str">
            <v>Ballifield Primary School</v>
          </cell>
          <cell r="F12" t="str">
            <v>Primary</v>
          </cell>
          <cell r="G12">
            <v>0</v>
          </cell>
        </row>
        <row r="13">
          <cell r="D13">
            <v>2322</v>
          </cell>
          <cell r="E13" t="str">
            <v>Bankwood Community Primary School</v>
          </cell>
          <cell r="F13" t="str">
            <v>Primary</v>
          </cell>
          <cell r="G13">
            <v>0</v>
          </cell>
        </row>
        <row r="14">
          <cell r="D14">
            <v>2274</v>
          </cell>
          <cell r="E14" t="str">
            <v>Beck Primary School</v>
          </cell>
          <cell r="F14" t="str">
            <v>Primary</v>
          </cell>
          <cell r="G14" t="str">
            <v>Recoupment Academy</v>
          </cell>
        </row>
        <row r="15">
          <cell r="D15">
            <v>2241</v>
          </cell>
          <cell r="E15" t="str">
            <v>Beighton Nursery Infant School</v>
          </cell>
          <cell r="F15" t="str">
            <v>Primary</v>
          </cell>
          <cell r="G15">
            <v>0</v>
          </cell>
        </row>
        <row r="16">
          <cell r="D16">
            <v>2353</v>
          </cell>
          <cell r="E16" t="str">
            <v>Birley Primary Academy</v>
          </cell>
          <cell r="F16" t="str">
            <v>Primary</v>
          </cell>
          <cell r="G16" t="str">
            <v>Recoupment Academy</v>
          </cell>
        </row>
        <row r="17">
          <cell r="D17">
            <v>2323</v>
          </cell>
          <cell r="E17" t="str">
            <v>Birley Spa Primary Academy</v>
          </cell>
          <cell r="F17" t="str">
            <v>Primary</v>
          </cell>
          <cell r="G17" t="str">
            <v>Recoupment Academy</v>
          </cell>
        </row>
        <row r="18">
          <cell r="D18">
            <v>2328</v>
          </cell>
          <cell r="E18" t="str">
            <v>Bradfield Dungworth Primary School</v>
          </cell>
          <cell r="F18" t="str">
            <v>Primary</v>
          </cell>
          <cell r="G18" t="str">
            <v>Recoupment Academy</v>
          </cell>
        </row>
        <row r="19">
          <cell r="D19">
            <v>2233</v>
          </cell>
          <cell r="E19" t="str">
            <v>Bradway Primary School</v>
          </cell>
          <cell r="F19" t="str">
            <v>Primary</v>
          </cell>
          <cell r="G19">
            <v>0</v>
          </cell>
        </row>
        <row r="20">
          <cell r="D20">
            <v>2014</v>
          </cell>
          <cell r="E20" t="str">
            <v>Brightside Nursery and Infant School</v>
          </cell>
          <cell r="F20" t="str">
            <v>Primary</v>
          </cell>
          <cell r="G20">
            <v>0</v>
          </cell>
        </row>
        <row r="21">
          <cell r="D21">
            <v>2246</v>
          </cell>
          <cell r="E21" t="str">
            <v>Brook House Junior</v>
          </cell>
          <cell r="F21" t="str">
            <v>Primary</v>
          </cell>
          <cell r="G21" t="str">
            <v>Recoupment Academy</v>
          </cell>
        </row>
        <row r="22">
          <cell r="D22">
            <v>5204</v>
          </cell>
          <cell r="E22" t="str">
            <v>Broomhill Infant School</v>
          </cell>
          <cell r="F22" t="str">
            <v>Primary</v>
          </cell>
          <cell r="G22">
            <v>0</v>
          </cell>
        </row>
        <row r="23">
          <cell r="D23">
            <v>2325</v>
          </cell>
          <cell r="E23" t="str">
            <v>Brunswick Community Primary School</v>
          </cell>
          <cell r="F23" t="str">
            <v>Primary</v>
          </cell>
          <cell r="G23">
            <v>0</v>
          </cell>
        </row>
        <row r="24">
          <cell r="D24">
            <v>2095</v>
          </cell>
          <cell r="E24" t="str">
            <v>Byron Wood Primary Academy</v>
          </cell>
          <cell r="F24" t="str">
            <v>Primary</v>
          </cell>
          <cell r="G24" t="str">
            <v>Recoupment Academy</v>
          </cell>
        </row>
        <row r="25">
          <cell r="D25">
            <v>2344</v>
          </cell>
          <cell r="E25" t="str">
            <v>Carfield Primary School</v>
          </cell>
          <cell r="F25" t="str">
            <v>Primary</v>
          </cell>
          <cell r="G25">
            <v>0</v>
          </cell>
        </row>
        <row r="26">
          <cell r="D26">
            <v>2023</v>
          </cell>
          <cell r="E26" t="str">
            <v>Carter Knowle Junior School</v>
          </cell>
          <cell r="F26" t="str">
            <v>Primary</v>
          </cell>
          <cell r="G26">
            <v>0</v>
          </cell>
        </row>
        <row r="27">
          <cell r="D27">
            <v>2354</v>
          </cell>
          <cell r="E27" t="str">
            <v>Charnock Hall Primary Academy</v>
          </cell>
          <cell r="F27" t="str">
            <v>Primary</v>
          </cell>
          <cell r="G27" t="str">
            <v>Recoupment Academy</v>
          </cell>
        </row>
        <row r="28">
          <cell r="D28">
            <v>5200</v>
          </cell>
          <cell r="E28" t="str">
            <v>Clifford All Saints CofE Primary School</v>
          </cell>
          <cell r="F28" t="str">
            <v>Primary</v>
          </cell>
          <cell r="G28">
            <v>0</v>
          </cell>
        </row>
        <row r="29">
          <cell r="D29">
            <v>2312</v>
          </cell>
          <cell r="E29" t="str">
            <v>Coit Primary School</v>
          </cell>
          <cell r="F29" t="str">
            <v>Primary</v>
          </cell>
          <cell r="G29">
            <v>0</v>
          </cell>
        </row>
        <row r="30">
          <cell r="D30">
            <v>2026</v>
          </cell>
          <cell r="E30" t="str">
            <v>Concord Junior School</v>
          </cell>
          <cell r="F30" t="str">
            <v>Primary</v>
          </cell>
          <cell r="G30" t="str">
            <v>Recoupment Academy</v>
          </cell>
        </row>
        <row r="31">
          <cell r="D31">
            <v>3422</v>
          </cell>
          <cell r="E31" t="str">
            <v>Deepcar St John's Church of England Junior School</v>
          </cell>
          <cell r="F31" t="str">
            <v>Primary</v>
          </cell>
          <cell r="G31">
            <v>0</v>
          </cell>
        </row>
        <row r="32">
          <cell r="D32">
            <v>2283</v>
          </cell>
          <cell r="E32" t="str">
            <v>Dobcroft Infant School</v>
          </cell>
          <cell r="F32" t="str">
            <v>Primary</v>
          </cell>
          <cell r="G32">
            <v>0</v>
          </cell>
        </row>
        <row r="33">
          <cell r="D33">
            <v>2239</v>
          </cell>
          <cell r="E33" t="str">
            <v>Dobcroft Junior School</v>
          </cell>
          <cell r="F33" t="str">
            <v>Primary</v>
          </cell>
          <cell r="G33">
            <v>0</v>
          </cell>
        </row>
        <row r="34">
          <cell r="D34">
            <v>2364</v>
          </cell>
          <cell r="E34" t="str">
            <v>Dore Primary School</v>
          </cell>
          <cell r="F34" t="str">
            <v>Primary</v>
          </cell>
          <cell r="G34">
            <v>0</v>
          </cell>
        </row>
        <row r="35">
          <cell r="D35">
            <v>2016</v>
          </cell>
          <cell r="E35" t="str">
            <v>E-ACT Pathways Academy</v>
          </cell>
          <cell r="F35" t="str">
            <v>Primary</v>
          </cell>
          <cell r="G35" t="str">
            <v>Recoupment Academy</v>
          </cell>
        </row>
        <row r="36">
          <cell r="D36">
            <v>2206</v>
          </cell>
          <cell r="E36" t="str">
            <v>Ecclesall Primary School</v>
          </cell>
          <cell r="F36" t="str">
            <v>Primary</v>
          </cell>
          <cell r="G36">
            <v>0</v>
          </cell>
        </row>
        <row r="37">
          <cell r="D37">
            <v>2080</v>
          </cell>
          <cell r="E37" t="str">
            <v>Ecclesfield Primary School</v>
          </cell>
          <cell r="F37" t="str">
            <v>Primary</v>
          </cell>
          <cell r="G37">
            <v>0</v>
          </cell>
        </row>
        <row r="38">
          <cell r="D38">
            <v>2024</v>
          </cell>
          <cell r="E38" t="str">
            <v>Emmanuel Anglican/Methodist Junior School</v>
          </cell>
          <cell r="F38" t="str">
            <v>Primary</v>
          </cell>
          <cell r="G38" t="str">
            <v>Recoupment Academy</v>
          </cell>
        </row>
        <row r="39">
          <cell r="D39">
            <v>2028</v>
          </cell>
          <cell r="E39" t="str">
            <v>Emmaus Catholic and CofE Primary School</v>
          </cell>
          <cell r="F39" t="str">
            <v>Primary</v>
          </cell>
          <cell r="G39" t="str">
            <v>Recoupment Academy</v>
          </cell>
        </row>
        <row r="40">
          <cell r="D40">
            <v>2010</v>
          </cell>
          <cell r="E40" t="str">
            <v>Fox Hill Primary</v>
          </cell>
          <cell r="F40" t="str">
            <v>Primary</v>
          </cell>
          <cell r="G40" t="str">
            <v>Recoupment Academy</v>
          </cell>
        </row>
        <row r="41">
          <cell r="D41">
            <v>2036</v>
          </cell>
          <cell r="E41" t="str">
            <v>Gleadless Primary School</v>
          </cell>
          <cell r="F41" t="str">
            <v>Primary</v>
          </cell>
          <cell r="G41">
            <v>0</v>
          </cell>
        </row>
        <row r="42">
          <cell r="D42">
            <v>2305</v>
          </cell>
          <cell r="E42" t="str">
            <v>Greengate Lane Academy</v>
          </cell>
          <cell r="F42" t="str">
            <v>Primary</v>
          </cell>
          <cell r="G42" t="str">
            <v>Recoupment Academy</v>
          </cell>
        </row>
        <row r="43">
          <cell r="D43">
            <v>2341</v>
          </cell>
          <cell r="E43" t="str">
            <v>Greenhill Primary School</v>
          </cell>
          <cell r="F43" t="str">
            <v>Primary</v>
          </cell>
          <cell r="G43" t="str">
            <v>Recoupment Academy</v>
          </cell>
        </row>
        <row r="44">
          <cell r="D44">
            <v>2296</v>
          </cell>
          <cell r="E44" t="str">
            <v>Grenoside Community Primary School</v>
          </cell>
          <cell r="F44" t="str">
            <v>Primary</v>
          </cell>
          <cell r="G44">
            <v>0</v>
          </cell>
        </row>
        <row r="45">
          <cell r="D45">
            <v>2356</v>
          </cell>
          <cell r="E45" t="str">
            <v>Greystones Primary School</v>
          </cell>
          <cell r="F45" t="str">
            <v>Primary</v>
          </cell>
          <cell r="G45">
            <v>0</v>
          </cell>
        </row>
        <row r="46">
          <cell r="D46">
            <v>2279</v>
          </cell>
          <cell r="E46" t="str">
            <v>Halfway Junior School</v>
          </cell>
          <cell r="F46" t="str">
            <v>Primary</v>
          </cell>
          <cell r="G46">
            <v>0</v>
          </cell>
        </row>
        <row r="47">
          <cell r="D47">
            <v>2252</v>
          </cell>
          <cell r="E47" t="str">
            <v>Halfway Nursery Infant School</v>
          </cell>
          <cell r="F47" t="str">
            <v>Primary</v>
          </cell>
          <cell r="G47">
            <v>0</v>
          </cell>
        </row>
        <row r="48">
          <cell r="D48">
            <v>2357</v>
          </cell>
          <cell r="E48" t="str">
            <v>Hallam Primary School</v>
          </cell>
          <cell r="F48" t="str">
            <v>Primary</v>
          </cell>
          <cell r="G48" t="str">
            <v>Recoupment Academy</v>
          </cell>
        </row>
        <row r="49">
          <cell r="D49">
            <v>2050</v>
          </cell>
          <cell r="E49" t="str">
            <v>Hartley Brook Primary School</v>
          </cell>
          <cell r="F49" t="str">
            <v>Primary</v>
          </cell>
          <cell r="G49" t="str">
            <v>Recoupment Academy</v>
          </cell>
        </row>
        <row r="50">
          <cell r="D50">
            <v>2049</v>
          </cell>
          <cell r="E50" t="str">
            <v>Hatfield Academy</v>
          </cell>
          <cell r="F50" t="str">
            <v>Primary</v>
          </cell>
          <cell r="G50" t="str">
            <v>Recoupment Academy</v>
          </cell>
        </row>
        <row r="51">
          <cell r="D51">
            <v>2297</v>
          </cell>
          <cell r="E51" t="str">
            <v>High Green Primary School</v>
          </cell>
          <cell r="F51" t="str">
            <v>Primary</v>
          </cell>
          <cell r="G51">
            <v>0</v>
          </cell>
        </row>
        <row r="52">
          <cell r="D52">
            <v>2042</v>
          </cell>
          <cell r="E52" t="str">
            <v>High Hazels Junior School</v>
          </cell>
          <cell r="F52" t="str">
            <v>Primary</v>
          </cell>
          <cell r="G52" t="str">
            <v>Recoupment Academy</v>
          </cell>
        </row>
        <row r="53">
          <cell r="D53">
            <v>2039</v>
          </cell>
          <cell r="E53" t="str">
            <v>High Hazels Nursery Infant Academy</v>
          </cell>
          <cell r="F53" t="str">
            <v>Primary</v>
          </cell>
          <cell r="G53" t="str">
            <v>Recoupment Academy</v>
          </cell>
        </row>
        <row r="54">
          <cell r="D54">
            <v>2339</v>
          </cell>
          <cell r="E54" t="str">
            <v>Hillsborough Primary School</v>
          </cell>
          <cell r="F54" t="str">
            <v>Primary</v>
          </cell>
          <cell r="G54" t="str">
            <v>Recoupment Academy</v>
          </cell>
        </row>
        <row r="55">
          <cell r="D55">
            <v>2213</v>
          </cell>
          <cell r="E55" t="str">
            <v>Holt House Infant School</v>
          </cell>
          <cell r="F55" t="str">
            <v>Primary</v>
          </cell>
          <cell r="G55">
            <v>0</v>
          </cell>
        </row>
        <row r="56">
          <cell r="D56">
            <v>2337</v>
          </cell>
          <cell r="E56" t="str">
            <v>Hucklow Primary School</v>
          </cell>
          <cell r="F56" t="str">
            <v>Primary</v>
          </cell>
          <cell r="G56" t="str">
            <v>Recoupment Academy</v>
          </cell>
        </row>
        <row r="57">
          <cell r="D57">
            <v>2060</v>
          </cell>
          <cell r="E57" t="str">
            <v>Hunter's Bar Infant School</v>
          </cell>
          <cell r="F57" t="str">
            <v>Primary</v>
          </cell>
          <cell r="G57">
            <v>0</v>
          </cell>
        </row>
        <row r="58">
          <cell r="D58">
            <v>2058</v>
          </cell>
          <cell r="E58" t="str">
            <v>Hunter's Bar Junior School</v>
          </cell>
          <cell r="F58" t="str">
            <v>Primary</v>
          </cell>
          <cell r="G58">
            <v>0</v>
          </cell>
        </row>
        <row r="59">
          <cell r="D59">
            <v>2063</v>
          </cell>
          <cell r="E59" t="str">
            <v>Intake Primary School</v>
          </cell>
          <cell r="F59" t="str">
            <v>Primary</v>
          </cell>
          <cell r="G59">
            <v>0</v>
          </cell>
        </row>
        <row r="60">
          <cell r="D60">
            <v>2261</v>
          </cell>
          <cell r="E60" t="str">
            <v>Limpsfield Junior School</v>
          </cell>
          <cell r="F60" t="str">
            <v>Primary</v>
          </cell>
          <cell r="G60">
            <v>0</v>
          </cell>
        </row>
        <row r="61">
          <cell r="D61">
            <v>2315</v>
          </cell>
          <cell r="E61" t="str">
            <v>Lound Infant School</v>
          </cell>
          <cell r="F61" t="str">
            <v>Primary</v>
          </cell>
          <cell r="G61" t="str">
            <v>Recoupment Academy</v>
          </cell>
        </row>
        <row r="62">
          <cell r="D62">
            <v>2298</v>
          </cell>
          <cell r="E62" t="str">
            <v>Lound Junior School</v>
          </cell>
          <cell r="F62" t="str">
            <v>Primary</v>
          </cell>
          <cell r="G62" t="str">
            <v>Recoupment Academy</v>
          </cell>
        </row>
        <row r="63">
          <cell r="D63">
            <v>2029</v>
          </cell>
          <cell r="E63" t="str">
            <v>Lowedges Junior Academy</v>
          </cell>
          <cell r="F63" t="str">
            <v>Primary</v>
          </cell>
          <cell r="G63" t="str">
            <v>Recoupment Academy</v>
          </cell>
        </row>
        <row r="64">
          <cell r="D64">
            <v>2045</v>
          </cell>
          <cell r="E64" t="str">
            <v>Lower Meadow Primary School</v>
          </cell>
          <cell r="F64" t="str">
            <v>Primary</v>
          </cell>
          <cell r="G64" t="str">
            <v>Recoupment Academy</v>
          </cell>
        </row>
        <row r="65">
          <cell r="D65">
            <v>2070</v>
          </cell>
          <cell r="E65" t="str">
            <v>Lowfield Community Primary School</v>
          </cell>
          <cell r="F65" t="str">
            <v>Primary</v>
          </cell>
          <cell r="G65">
            <v>0</v>
          </cell>
        </row>
        <row r="66">
          <cell r="D66">
            <v>2292</v>
          </cell>
          <cell r="E66" t="str">
            <v>Loxley Primary School</v>
          </cell>
          <cell r="F66" t="str">
            <v>Primary</v>
          </cell>
          <cell r="G66" t="str">
            <v>Recoupment Academy</v>
          </cell>
        </row>
        <row r="67">
          <cell r="D67">
            <v>2072</v>
          </cell>
          <cell r="E67" t="str">
            <v>Lydgate Infant School</v>
          </cell>
          <cell r="F67" t="str">
            <v>Primary</v>
          </cell>
          <cell r="G67">
            <v>0</v>
          </cell>
        </row>
        <row r="68">
          <cell r="D68">
            <v>2071</v>
          </cell>
          <cell r="E68" t="str">
            <v>Lydgate Junior School</v>
          </cell>
          <cell r="F68" t="str">
            <v>Primary</v>
          </cell>
          <cell r="G68">
            <v>0</v>
          </cell>
        </row>
        <row r="69">
          <cell r="D69">
            <v>2358</v>
          </cell>
          <cell r="E69" t="str">
            <v>Malin Bridge Primary School</v>
          </cell>
          <cell r="F69" t="str">
            <v>Primary</v>
          </cell>
          <cell r="G69" t="str">
            <v>Recoupment Academy</v>
          </cell>
        </row>
        <row r="70">
          <cell r="D70">
            <v>2359</v>
          </cell>
          <cell r="E70" t="str">
            <v>Manor Lodge Community Primary and Nursery School</v>
          </cell>
          <cell r="F70" t="str">
            <v>Primary</v>
          </cell>
          <cell r="G70" t="str">
            <v>Recoupment Academy</v>
          </cell>
        </row>
        <row r="71">
          <cell r="D71">
            <v>2012</v>
          </cell>
          <cell r="E71" t="str">
            <v>Mansel Primary</v>
          </cell>
          <cell r="F71" t="str">
            <v>Primary</v>
          </cell>
          <cell r="G71" t="str">
            <v>Recoupment Academy</v>
          </cell>
        </row>
        <row r="72">
          <cell r="D72">
            <v>2079</v>
          </cell>
          <cell r="E72" t="str">
            <v>Marlcliffe Community Primary School</v>
          </cell>
          <cell r="F72" t="str">
            <v>Primary</v>
          </cell>
          <cell r="G72">
            <v>0</v>
          </cell>
        </row>
        <row r="73">
          <cell r="D73">
            <v>2081</v>
          </cell>
          <cell r="E73" t="str">
            <v>Meersbrook Bank Primary School</v>
          </cell>
          <cell r="F73" t="str">
            <v>Primary</v>
          </cell>
          <cell r="G73">
            <v>0</v>
          </cell>
        </row>
        <row r="74">
          <cell r="D74">
            <v>2013</v>
          </cell>
          <cell r="E74" t="str">
            <v>Meynell Community Primary School</v>
          </cell>
          <cell r="F74" t="str">
            <v>Primary</v>
          </cell>
          <cell r="G74" t="str">
            <v>Recoupment Academy</v>
          </cell>
        </row>
        <row r="75">
          <cell r="D75">
            <v>2346</v>
          </cell>
          <cell r="E75" t="str">
            <v>Monteney Primary School</v>
          </cell>
          <cell r="F75" t="str">
            <v>Primary</v>
          </cell>
          <cell r="G75" t="str">
            <v>Recoupment Academy</v>
          </cell>
        </row>
        <row r="76">
          <cell r="D76">
            <v>2257</v>
          </cell>
          <cell r="E76" t="str">
            <v>Mosborough Primary School</v>
          </cell>
          <cell r="F76" t="str">
            <v>Primary</v>
          </cell>
          <cell r="G76">
            <v>0</v>
          </cell>
        </row>
        <row r="77">
          <cell r="D77">
            <v>2092</v>
          </cell>
          <cell r="E77" t="str">
            <v>Mundella Primary School</v>
          </cell>
          <cell r="F77" t="str">
            <v>Primary</v>
          </cell>
          <cell r="G77">
            <v>0</v>
          </cell>
        </row>
        <row r="78">
          <cell r="D78">
            <v>2002</v>
          </cell>
          <cell r="E78" t="str">
            <v>Nether Edge Primary School</v>
          </cell>
          <cell r="F78" t="str">
            <v>Primary</v>
          </cell>
          <cell r="G78" t="str">
            <v>Recoupment Academy</v>
          </cell>
        </row>
        <row r="79">
          <cell r="D79">
            <v>2221</v>
          </cell>
          <cell r="E79" t="str">
            <v>Nether Green Infant School</v>
          </cell>
          <cell r="F79" t="str">
            <v>Primary</v>
          </cell>
          <cell r="G79">
            <v>0</v>
          </cell>
        </row>
        <row r="80">
          <cell r="D80">
            <v>2087</v>
          </cell>
          <cell r="E80" t="str">
            <v>Nether Green Junior School</v>
          </cell>
          <cell r="F80" t="str">
            <v>Primary</v>
          </cell>
          <cell r="G80">
            <v>0</v>
          </cell>
        </row>
        <row r="81">
          <cell r="D81">
            <v>2272</v>
          </cell>
          <cell r="E81" t="str">
            <v>Netherthorpe Primary School</v>
          </cell>
          <cell r="F81" t="str">
            <v>Primary</v>
          </cell>
          <cell r="G81">
            <v>0</v>
          </cell>
        </row>
        <row r="82">
          <cell r="D82">
            <v>2309</v>
          </cell>
          <cell r="E82" t="str">
            <v>Nook Lane Junior School</v>
          </cell>
          <cell r="F82" t="str">
            <v>Primary</v>
          </cell>
          <cell r="G82" t="str">
            <v>Recoupment Academy</v>
          </cell>
        </row>
        <row r="83">
          <cell r="D83">
            <v>2051</v>
          </cell>
          <cell r="E83" t="str">
            <v>Norfolk Community Primary School</v>
          </cell>
          <cell r="F83" t="str">
            <v>Primary</v>
          </cell>
          <cell r="G83" t="str">
            <v>Recoupment Academy</v>
          </cell>
        </row>
        <row r="84">
          <cell r="D84">
            <v>3010</v>
          </cell>
          <cell r="E84" t="str">
            <v>Norton Free Church of England Primary School</v>
          </cell>
          <cell r="F84" t="str">
            <v>Primary</v>
          </cell>
          <cell r="G84">
            <v>0</v>
          </cell>
        </row>
        <row r="85">
          <cell r="D85">
            <v>2018</v>
          </cell>
          <cell r="E85" t="str">
            <v>Oasis Academy Fir Vale</v>
          </cell>
          <cell r="F85" t="str">
            <v>Primary</v>
          </cell>
          <cell r="G85" t="str">
            <v>Recoupment Academy</v>
          </cell>
        </row>
        <row r="86">
          <cell r="D86">
            <v>2019</v>
          </cell>
          <cell r="E86" t="str">
            <v>Oasis Academy Watermead</v>
          </cell>
          <cell r="F86" t="str">
            <v>Primary</v>
          </cell>
          <cell r="G86" t="str">
            <v>Recoupment Academy</v>
          </cell>
        </row>
        <row r="87">
          <cell r="D87">
            <v>2313</v>
          </cell>
          <cell r="E87" t="str">
            <v>Oughtibridge Primary School</v>
          </cell>
          <cell r="F87" t="str">
            <v>Primary</v>
          </cell>
          <cell r="G87" t="str">
            <v>Recoupment Academy</v>
          </cell>
        </row>
        <row r="88">
          <cell r="D88">
            <v>2093</v>
          </cell>
          <cell r="E88" t="str">
            <v>Owler Brook Primary School</v>
          </cell>
          <cell r="F88" t="str">
            <v>Primary</v>
          </cell>
          <cell r="G88" t="str">
            <v>Recoupment Academy</v>
          </cell>
        </row>
        <row r="89">
          <cell r="D89">
            <v>3428</v>
          </cell>
          <cell r="E89" t="str">
            <v>Parson Cross Church of England Primary School</v>
          </cell>
          <cell r="F89" t="str">
            <v>Primary</v>
          </cell>
          <cell r="G89">
            <v>0</v>
          </cell>
        </row>
        <row r="90">
          <cell r="D90">
            <v>2332</v>
          </cell>
          <cell r="E90" t="str">
            <v>Phillimore Community Primary School</v>
          </cell>
          <cell r="F90" t="str">
            <v>Primary</v>
          </cell>
          <cell r="G90" t="str">
            <v>Recoupment Academy</v>
          </cell>
        </row>
        <row r="91">
          <cell r="D91">
            <v>3433</v>
          </cell>
          <cell r="E91" t="str">
            <v>Pipworth Community Primary School</v>
          </cell>
          <cell r="F91" t="str">
            <v>Primary</v>
          </cell>
          <cell r="G91">
            <v>0</v>
          </cell>
        </row>
        <row r="92">
          <cell r="D92">
            <v>3427</v>
          </cell>
          <cell r="E92" t="str">
            <v>Porter Croft Church of England Primary Academy</v>
          </cell>
          <cell r="F92" t="str">
            <v>Primary</v>
          </cell>
          <cell r="G92" t="str">
            <v>Recoupment Academy</v>
          </cell>
        </row>
        <row r="93">
          <cell r="D93">
            <v>2347</v>
          </cell>
          <cell r="E93" t="str">
            <v>Prince Edward Primary School</v>
          </cell>
          <cell r="F93" t="str">
            <v>Primary</v>
          </cell>
          <cell r="G93">
            <v>0</v>
          </cell>
        </row>
        <row r="94">
          <cell r="D94">
            <v>2366</v>
          </cell>
          <cell r="E94" t="str">
            <v>Pye Bank CofE Primary School</v>
          </cell>
          <cell r="F94" t="str">
            <v>Primary</v>
          </cell>
          <cell r="G94" t="str">
            <v>Recoupment Academy</v>
          </cell>
        </row>
        <row r="95">
          <cell r="D95">
            <v>2363</v>
          </cell>
          <cell r="E95" t="str">
            <v>Rainbow Forge Primary Academy</v>
          </cell>
          <cell r="F95" t="str">
            <v>Primary</v>
          </cell>
          <cell r="G95" t="str">
            <v>Recoupment Academy</v>
          </cell>
        </row>
        <row r="96">
          <cell r="D96">
            <v>2334</v>
          </cell>
          <cell r="E96" t="str">
            <v>Reignhead Primary School</v>
          </cell>
          <cell r="F96" t="str">
            <v>Primary</v>
          </cell>
          <cell r="G96">
            <v>0</v>
          </cell>
        </row>
        <row r="97">
          <cell r="D97">
            <v>2338</v>
          </cell>
          <cell r="E97" t="str">
            <v>Rivelin Primary School</v>
          </cell>
          <cell r="F97" t="str">
            <v>Primary</v>
          </cell>
          <cell r="G97">
            <v>0</v>
          </cell>
        </row>
        <row r="98">
          <cell r="D98">
            <v>2306</v>
          </cell>
          <cell r="E98" t="str">
            <v>Royd Nursery and Infant School</v>
          </cell>
          <cell r="F98" t="str">
            <v>Primary</v>
          </cell>
          <cell r="G98">
            <v>0</v>
          </cell>
        </row>
        <row r="99">
          <cell r="D99">
            <v>3401</v>
          </cell>
          <cell r="E99" t="str">
            <v>Sacred Heart School, A Catholic Voluntary Academy</v>
          </cell>
          <cell r="F99" t="str">
            <v>Primary</v>
          </cell>
          <cell r="G99" t="str">
            <v>Recoupment Academy</v>
          </cell>
        </row>
        <row r="100">
          <cell r="D100">
            <v>2369</v>
          </cell>
          <cell r="E100" t="str">
            <v>Sharrow Nursery, Infant and Junior School</v>
          </cell>
          <cell r="F100" t="str">
            <v>Primary</v>
          </cell>
          <cell r="G100">
            <v>0</v>
          </cell>
        </row>
        <row r="101">
          <cell r="D101">
            <v>2349</v>
          </cell>
          <cell r="E101" t="str">
            <v>Shooter's Grove Primary School</v>
          </cell>
          <cell r="F101" t="str">
            <v>Primary</v>
          </cell>
          <cell r="G101">
            <v>0</v>
          </cell>
        </row>
        <row r="102">
          <cell r="D102">
            <v>2360</v>
          </cell>
          <cell r="E102" t="str">
            <v>Shortbrook Primary School</v>
          </cell>
          <cell r="F102" t="str">
            <v>Primary</v>
          </cell>
          <cell r="G102">
            <v>0</v>
          </cell>
        </row>
        <row r="103">
          <cell r="D103">
            <v>2009</v>
          </cell>
          <cell r="E103" t="str">
            <v>Southey Green Primary School and Nurseries</v>
          </cell>
          <cell r="F103" t="str">
            <v>Primary</v>
          </cell>
          <cell r="G103" t="str">
            <v>Recoupment Academy</v>
          </cell>
        </row>
        <row r="104">
          <cell r="D104">
            <v>2329</v>
          </cell>
          <cell r="E104" t="str">
            <v>Springfield Primary School</v>
          </cell>
          <cell r="F104" t="str">
            <v>Primary</v>
          </cell>
          <cell r="G104">
            <v>0</v>
          </cell>
        </row>
        <row r="105">
          <cell r="D105">
            <v>5202</v>
          </cell>
          <cell r="E105" t="str">
            <v>St Ann's Catholic Primary School, A Voluntary Academy</v>
          </cell>
          <cell r="F105" t="str">
            <v>Primary</v>
          </cell>
          <cell r="G105" t="str">
            <v>Recoupment Academy</v>
          </cell>
        </row>
        <row r="106">
          <cell r="D106">
            <v>3402</v>
          </cell>
          <cell r="E106" t="str">
            <v>St Catherine's Catholic Primary School (Hallam)</v>
          </cell>
          <cell r="F106" t="str">
            <v>Primary</v>
          </cell>
          <cell r="G106" t="str">
            <v>Recoupment Academy</v>
          </cell>
        </row>
        <row r="107">
          <cell r="D107">
            <v>2017</v>
          </cell>
          <cell r="E107" t="str">
            <v>St John Fisher Primary, A Catholic Voluntary Academy</v>
          </cell>
          <cell r="F107" t="str">
            <v>Primary</v>
          </cell>
          <cell r="G107" t="str">
            <v>Recoupment Academy</v>
          </cell>
        </row>
        <row r="108">
          <cell r="D108">
            <v>5203</v>
          </cell>
          <cell r="E108" t="str">
            <v>St Joseph's Primary School</v>
          </cell>
          <cell r="F108" t="str">
            <v>Primary</v>
          </cell>
          <cell r="G108" t="str">
            <v>Recoupment Academy</v>
          </cell>
        </row>
        <row r="109">
          <cell r="D109">
            <v>3406</v>
          </cell>
          <cell r="E109" t="str">
            <v>St Marie's School, A Catholic Voluntary Academy</v>
          </cell>
          <cell r="F109" t="str">
            <v>Primary</v>
          </cell>
          <cell r="G109" t="str">
            <v>Recoupment Academy</v>
          </cell>
        </row>
        <row r="110">
          <cell r="D110">
            <v>2020</v>
          </cell>
          <cell r="E110" t="str">
            <v>St Mary's Church of England Primary School</v>
          </cell>
          <cell r="F110" t="str">
            <v>Primary</v>
          </cell>
          <cell r="G110" t="str">
            <v>Recoupment Academy</v>
          </cell>
        </row>
        <row r="111">
          <cell r="D111">
            <v>3423</v>
          </cell>
          <cell r="E111" t="str">
            <v>St Mary's Primary School, A Catholic Voluntary Academy</v>
          </cell>
          <cell r="F111" t="str">
            <v>Primary</v>
          </cell>
          <cell r="G111" t="str">
            <v>Recoupment Academy</v>
          </cell>
        </row>
        <row r="112">
          <cell r="D112">
            <v>5207</v>
          </cell>
          <cell r="E112" t="str">
            <v>St Patrick's Catholic Voluntary Academy</v>
          </cell>
          <cell r="F112" t="str">
            <v>Primary</v>
          </cell>
          <cell r="G112" t="str">
            <v>Recoupment Academy</v>
          </cell>
        </row>
        <row r="113">
          <cell r="D113">
            <v>5208</v>
          </cell>
          <cell r="E113" t="str">
            <v>St Theresa's Catholic Primary School</v>
          </cell>
          <cell r="F113" t="str">
            <v>Primary</v>
          </cell>
          <cell r="G113">
            <v>0</v>
          </cell>
        </row>
        <row r="114">
          <cell r="D114">
            <v>3424</v>
          </cell>
          <cell r="E114" t="str">
            <v>St Thomas More Catholic Primary, A Voluntary Academy</v>
          </cell>
          <cell r="F114" t="str">
            <v>Primary</v>
          </cell>
          <cell r="G114" t="str">
            <v>Recoupment Academy</v>
          </cell>
        </row>
        <row r="115">
          <cell r="D115">
            <v>3414</v>
          </cell>
          <cell r="E115" t="str">
            <v>St Thomas of Canterbury School, a Catholic Voluntary Academy</v>
          </cell>
          <cell r="F115" t="str">
            <v>Primary</v>
          </cell>
          <cell r="G115" t="str">
            <v>Recoupment Academy</v>
          </cell>
        </row>
        <row r="116">
          <cell r="D116">
            <v>3412</v>
          </cell>
          <cell r="E116" t="str">
            <v>St Wilfrid's Catholic Primary School</v>
          </cell>
          <cell r="F116" t="str">
            <v>Primary</v>
          </cell>
          <cell r="G116" t="str">
            <v>Recoupment Academy</v>
          </cell>
        </row>
        <row r="117">
          <cell r="D117">
            <v>2294</v>
          </cell>
          <cell r="E117" t="str">
            <v>Stannington Infant School</v>
          </cell>
          <cell r="F117" t="str">
            <v>Primary</v>
          </cell>
          <cell r="G117" t="str">
            <v>Recoupment Academy</v>
          </cell>
        </row>
        <row r="118">
          <cell r="D118">
            <v>2303</v>
          </cell>
          <cell r="E118" t="str">
            <v>Stocksbridge Junior School</v>
          </cell>
          <cell r="F118" t="str">
            <v>Primary</v>
          </cell>
          <cell r="G118">
            <v>0</v>
          </cell>
        </row>
        <row r="119">
          <cell r="D119">
            <v>2302</v>
          </cell>
          <cell r="E119" t="str">
            <v>Stocksbridge Nursery Infant School</v>
          </cell>
          <cell r="F119" t="str">
            <v>Primary</v>
          </cell>
          <cell r="G119" t="str">
            <v>Recoupment Academy</v>
          </cell>
        </row>
        <row r="120">
          <cell r="D120">
            <v>2350</v>
          </cell>
          <cell r="E120" t="str">
            <v>Stradbroke Primary School</v>
          </cell>
          <cell r="F120" t="str">
            <v>Primary</v>
          </cell>
          <cell r="G120">
            <v>0</v>
          </cell>
        </row>
        <row r="121">
          <cell r="D121">
            <v>2230</v>
          </cell>
          <cell r="E121" t="str">
            <v>Tinsley Meadows Primary School</v>
          </cell>
          <cell r="F121" t="str">
            <v>Primary</v>
          </cell>
          <cell r="G121" t="str">
            <v>Recoupment Academy</v>
          </cell>
        </row>
        <row r="122">
          <cell r="D122">
            <v>5206</v>
          </cell>
          <cell r="E122" t="str">
            <v>Totley All Saints Church of England Voluntary Aided Primary School</v>
          </cell>
          <cell r="F122" t="str">
            <v>Primary</v>
          </cell>
          <cell r="G122" t="str">
            <v>Recoupment Academy</v>
          </cell>
        </row>
        <row r="123">
          <cell r="D123">
            <v>2203</v>
          </cell>
          <cell r="E123" t="str">
            <v>Totley Primary School</v>
          </cell>
          <cell r="F123" t="str">
            <v>Primary</v>
          </cell>
          <cell r="G123" t="str">
            <v>Recoupment Academy</v>
          </cell>
        </row>
        <row r="124">
          <cell r="D124">
            <v>2351</v>
          </cell>
          <cell r="E124" t="str">
            <v>Walkley Primary School</v>
          </cell>
          <cell r="F124" t="str">
            <v>Primary</v>
          </cell>
          <cell r="G124">
            <v>0</v>
          </cell>
        </row>
        <row r="125">
          <cell r="D125">
            <v>3432</v>
          </cell>
          <cell r="E125" t="str">
            <v>Watercliffe Meadow Community Primary School</v>
          </cell>
          <cell r="F125" t="str">
            <v>Primary</v>
          </cell>
          <cell r="G125">
            <v>0</v>
          </cell>
        </row>
        <row r="126">
          <cell r="D126">
            <v>2319</v>
          </cell>
          <cell r="E126" t="str">
            <v>Waterthorpe Infant School</v>
          </cell>
          <cell r="F126" t="str">
            <v>Primary</v>
          </cell>
          <cell r="G126">
            <v>0</v>
          </cell>
        </row>
        <row r="127">
          <cell r="D127">
            <v>2352</v>
          </cell>
          <cell r="E127" t="str">
            <v>Westways Primary School</v>
          </cell>
          <cell r="F127" t="str">
            <v>Primary</v>
          </cell>
          <cell r="G127">
            <v>0</v>
          </cell>
        </row>
        <row r="128">
          <cell r="D128">
            <v>2311</v>
          </cell>
          <cell r="E128" t="str">
            <v>Wharncliffe Side Primary School</v>
          </cell>
          <cell r="F128" t="str">
            <v>Primary</v>
          </cell>
          <cell r="G128" t="str">
            <v>Recoupment Academy</v>
          </cell>
        </row>
        <row r="129">
          <cell r="D129">
            <v>2040</v>
          </cell>
          <cell r="E129" t="str">
            <v>Whiteways Primary School</v>
          </cell>
          <cell r="F129" t="str">
            <v>Primary</v>
          </cell>
          <cell r="G129" t="str">
            <v>Recoupment Academy</v>
          </cell>
        </row>
        <row r="130">
          <cell r="D130">
            <v>2027</v>
          </cell>
          <cell r="E130" t="str">
            <v>Wincobank Nursery and Infant School</v>
          </cell>
          <cell r="F130" t="str">
            <v>Primary</v>
          </cell>
          <cell r="G130" t="str">
            <v>Recoupment Academy</v>
          </cell>
        </row>
        <row r="131">
          <cell r="D131">
            <v>2361</v>
          </cell>
          <cell r="E131" t="str">
            <v>Windmill Hill Primary School</v>
          </cell>
          <cell r="F131" t="str">
            <v>Primary</v>
          </cell>
          <cell r="G131" t="str">
            <v>Recoupment Academy</v>
          </cell>
        </row>
        <row r="132">
          <cell r="D132">
            <v>2043</v>
          </cell>
          <cell r="E132" t="str">
            <v>Wisewood Community Primary School</v>
          </cell>
          <cell r="F132" t="str">
            <v>Primary</v>
          </cell>
          <cell r="G132" t="str">
            <v>Recoupment Academy</v>
          </cell>
        </row>
        <row r="133">
          <cell r="D133">
            <v>2139</v>
          </cell>
          <cell r="E133" t="str">
            <v>Woodhouse West Primary School</v>
          </cell>
          <cell r="F133" t="str">
            <v>Primary</v>
          </cell>
          <cell r="G133" t="str">
            <v>Recoupment Academy</v>
          </cell>
        </row>
        <row r="134">
          <cell r="D134">
            <v>2034</v>
          </cell>
          <cell r="E134" t="str">
            <v>Woodlands Primary School</v>
          </cell>
          <cell r="F134" t="str">
            <v>Primary</v>
          </cell>
          <cell r="G134" t="str">
            <v>Recoupment Academy</v>
          </cell>
        </row>
        <row r="135">
          <cell r="D135">
            <v>2324</v>
          </cell>
          <cell r="E135" t="str">
            <v>Woodseats Primary School</v>
          </cell>
          <cell r="F135" t="str">
            <v>Primary</v>
          </cell>
          <cell r="G135" t="str">
            <v>Recoupment Academy</v>
          </cell>
        </row>
        <row r="136">
          <cell r="D136">
            <v>2327</v>
          </cell>
          <cell r="E136" t="str">
            <v>Woodthorpe Primary School</v>
          </cell>
          <cell r="F136" t="str">
            <v>Primary</v>
          </cell>
          <cell r="G136" t="str">
            <v>Recoupment Academy</v>
          </cell>
        </row>
        <row r="137">
          <cell r="D137">
            <v>2321</v>
          </cell>
          <cell r="E137" t="str">
            <v>Wybourn Community Primary &amp; Nursery School</v>
          </cell>
          <cell r="F137" t="str">
            <v>Primary</v>
          </cell>
          <cell r="G137" t="str">
            <v>Recoupment Academy</v>
          </cell>
        </row>
        <row r="138">
          <cell r="D138"/>
        </row>
        <row r="139">
          <cell r="D139"/>
          <cell r="E139" t="str">
            <v>Total Primary</v>
          </cell>
        </row>
        <row r="140">
          <cell r="D140"/>
        </row>
        <row r="141">
          <cell r="D141"/>
          <cell r="E141" t="str">
            <v>Secondary</v>
          </cell>
        </row>
        <row r="142">
          <cell r="D142"/>
        </row>
        <row r="143">
          <cell r="D143">
            <v>5401</v>
          </cell>
          <cell r="E143" t="str">
            <v>All Saints' Catholic High School</v>
          </cell>
          <cell r="F143" t="str">
            <v>Secondary</v>
          </cell>
          <cell r="G143" t="str">
            <v>Recoupment Academy</v>
          </cell>
        </row>
        <row r="144">
          <cell r="D144">
            <v>4017</v>
          </cell>
          <cell r="E144" t="str">
            <v>Bradfield School</v>
          </cell>
          <cell r="F144" t="str">
            <v>Secondary</v>
          </cell>
          <cell r="G144" t="str">
            <v>Recoupment Academy</v>
          </cell>
        </row>
        <row r="145">
          <cell r="D145">
            <v>4000</v>
          </cell>
          <cell r="E145" t="str">
            <v>Chaucer School</v>
          </cell>
          <cell r="F145" t="str">
            <v>Secondary</v>
          </cell>
          <cell r="G145" t="str">
            <v>Recoupment Academy</v>
          </cell>
        </row>
        <row r="146">
          <cell r="D146">
            <v>4012</v>
          </cell>
          <cell r="E146" t="str">
            <v>Ecclesfield School</v>
          </cell>
          <cell r="F146" t="str">
            <v>Secondary</v>
          </cell>
          <cell r="G146" t="str">
            <v>Recoupment Academy</v>
          </cell>
        </row>
        <row r="147">
          <cell r="D147">
            <v>4280</v>
          </cell>
          <cell r="E147" t="str">
            <v>Fir Vale School</v>
          </cell>
          <cell r="F147" t="str">
            <v>Secondary</v>
          </cell>
          <cell r="G147" t="str">
            <v>Recoupment Academy</v>
          </cell>
        </row>
        <row r="148">
          <cell r="D148">
            <v>4003</v>
          </cell>
          <cell r="E148" t="str">
            <v>Firth Park Academy</v>
          </cell>
          <cell r="F148" t="str">
            <v>Secondary</v>
          </cell>
          <cell r="G148" t="str">
            <v>Recoupment Academy</v>
          </cell>
        </row>
        <row r="149">
          <cell r="D149">
            <v>4007</v>
          </cell>
          <cell r="E149" t="str">
            <v>Forge Valley School</v>
          </cell>
          <cell r="F149" t="str">
            <v>Secondary</v>
          </cell>
          <cell r="G149" t="str">
            <v>Recoupment Academy</v>
          </cell>
        </row>
        <row r="150">
          <cell r="D150">
            <v>4278</v>
          </cell>
          <cell r="E150" t="str">
            <v>Handsworth Grange Community Sports College</v>
          </cell>
          <cell r="F150" t="str">
            <v>Secondary</v>
          </cell>
          <cell r="G150" t="str">
            <v>Recoupment Academy</v>
          </cell>
        </row>
        <row r="151">
          <cell r="D151">
            <v>4257</v>
          </cell>
          <cell r="E151" t="str">
            <v>High Storrs School</v>
          </cell>
          <cell r="F151" t="str">
            <v>Secondary</v>
          </cell>
          <cell r="G151" t="str">
            <v>Recoupment Academy</v>
          </cell>
        </row>
        <row r="152">
          <cell r="D152">
            <v>4230</v>
          </cell>
          <cell r="E152" t="str">
            <v>King Ecgbert School</v>
          </cell>
          <cell r="F152" t="str">
            <v>Secondary</v>
          </cell>
          <cell r="G152" t="str">
            <v>Recoupment Academy</v>
          </cell>
        </row>
        <row r="153">
          <cell r="D153">
            <v>4259</v>
          </cell>
          <cell r="E153" t="str">
            <v>King Edward VII School</v>
          </cell>
          <cell r="F153" t="str">
            <v>Secondary</v>
          </cell>
          <cell r="G153">
            <v>0</v>
          </cell>
        </row>
        <row r="154">
          <cell r="D154">
            <v>4279</v>
          </cell>
          <cell r="E154" t="str">
            <v>Meadowhead School Academy Trust</v>
          </cell>
          <cell r="F154" t="str">
            <v>Secondary</v>
          </cell>
          <cell r="G154" t="str">
            <v>Recoupment Academy</v>
          </cell>
        </row>
        <row r="155">
          <cell r="D155">
            <v>4015</v>
          </cell>
          <cell r="E155" t="str">
            <v>Mercia School</v>
          </cell>
          <cell r="F155" t="str">
            <v>Secondary</v>
          </cell>
          <cell r="G155" t="str">
            <v>Recoupment Academy</v>
          </cell>
        </row>
        <row r="156">
          <cell r="D156">
            <v>4008</v>
          </cell>
          <cell r="E156" t="str">
            <v>Newfield Secondary School</v>
          </cell>
          <cell r="F156" t="str">
            <v>Secondary</v>
          </cell>
          <cell r="G156" t="str">
            <v>Recoupment Academy</v>
          </cell>
        </row>
        <row r="157">
          <cell r="D157">
            <v>5400</v>
          </cell>
          <cell r="E157" t="str">
            <v>Notre Dame High School</v>
          </cell>
          <cell r="F157" t="str">
            <v>Secondary</v>
          </cell>
          <cell r="G157" t="str">
            <v>Recoupment Academy</v>
          </cell>
        </row>
        <row r="158">
          <cell r="D158">
            <v>4006</v>
          </cell>
          <cell r="E158" t="str">
            <v>Outwood Academy City</v>
          </cell>
          <cell r="F158" t="str">
            <v>Secondary</v>
          </cell>
          <cell r="G158" t="str">
            <v>Recoupment Academy</v>
          </cell>
        </row>
        <row r="159">
          <cell r="D159">
            <v>6907</v>
          </cell>
          <cell r="E159" t="str">
            <v>Parkwood E-ACT Academy</v>
          </cell>
          <cell r="F159" t="str">
            <v>Secondary</v>
          </cell>
          <cell r="G159" t="str">
            <v>Recoupment Academy</v>
          </cell>
        </row>
        <row r="160">
          <cell r="D160">
            <v>6905</v>
          </cell>
          <cell r="E160" t="str">
            <v>Sheffield Park Academy</v>
          </cell>
          <cell r="F160" t="str">
            <v>Secondary</v>
          </cell>
          <cell r="G160" t="str">
            <v>Recoupment Academy</v>
          </cell>
        </row>
        <row r="161">
          <cell r="D161">
            <v>6906</v>
          </cell>
          <cell r="E161" t="str">
            <v>Sheffield Springs Academy</v>
          </cell>
          <cell r="F161" t="str">
            <v>Secondary</v>
          </cell>
          <cell r="G161" t="str">
            <v>Recoupment Academy</v>
          </cell>
        </row>
        <row r="162">
          <cell r="D162">
            <v>4229</v>
          </cell>
          <cell r="E162" t="str">
            <v>Silverdale School</v>
          </cell>
          <cell r="F162" t="str">
            <v>Secondary</v>
          </cell>
          <cell r="G162" t="str">
            <v>Recoupment Academy</v>
          </cell>
        </row>
        <row r="163">
          <cell r="D163">
            <v>4271</v>
          </cell>
          <cell r="E163" t="str">
            <v>Stocksbridge High School</v>
          </cell>
          <cell r="F163" t="str">
            <v>Secondary</v>
          </cell>
          <cell r="G163" t="str">
            <v>Recoupment Academy</v>
          </cell>
        </row>
        <row r="164">
          <cell r="D164">
            <v>4234</v>
          </cell>
          <cell r="E164" t="str">
            <v>Tapton School</v>
          </cell>
          <cell r="F164" t="str">
            <v>Secondary</v>
          </cell>
          <cell r="G164" t="str">
            <v>Recoupment Academy</v>
          </cell>
        </row>
        <row r="165">
          <cell r="D165">
            <v>4276</v>
          </cell>
          <cell r="E165" t="str">
            <v>The Birley Academy</v>
          </cell>
          <cell r="F165" t="str">
            <v>Secondary</v>
          </cell>
          <cell r="G165" t="str">
            <v>Recoupment Academy</v>
          </cell>
        </row>
        <row r="166">
          <cell r="D166">
            <v>4004</v>
          </cell>
          <cell r="E166" t="str">
            <v>UTC Sheffield City Centre</v>
          </cell>
          <cell r="F166" t="str">
            <v>Secondary</v>
          </cell>
          <cell r="G166" t="str">
            <v>Recoupment Academy</v>
          </cell>
        </row>
        <row r="167">
          <cell r="D167">
            <v>4010</v>
          </cell>
          <cell r="E167" t="str">
            <v>UTC Sheffield Olympic Legacy Park</v>
          </cell>
          <cell r="F167" t="str">
            <v>Secondary</v>
          </cell>
          <cell r="G167" t="str">
            <v>Recoupment Academy</v>
          </cell>
        </row>
        <row r="168">
          <cell r="D168">
            <v>4013</v>
          </cell>
          <cell r="E168" t="str">
            <v>Westfield School</v>
          </cell>
          <cell r="F168" t="str">
            <v>Secondary</v>
          </cell>
          <cell r="G168" t="str">
            <v>Recoupment Academy</v>
          </cell>
        </row>
        <row r="169">
          <cell r="D169">
            <v>4016</v>
          </cell>
          <cell r="E169" t="str">
            <v>Yewlands Academy</v>
          </cell>
          <cell r="F169" t="str">
            <v>Secondary</v>
          </cell>
          <cell r="G169" t="str">
            <v>Recoupment Academy</v>
          </cell>
        </row>
        <row r="170">
          <cell r="D170"/>
        </row>
        <row r="171">
          <cell r="D171"/>
          <cell r="E171" t="str">
            <v>Total Secondary</v>
          </cell>
        </row>
        <row r="172">
          <cell r="D172"/>
        </row>
        <row r="173">
          <cell r="D173"/>
          <cell r="E173" t="str">
            <v>Middle Deemed Secondary</v>
          </cell>
        </row>
        <row r="174">
          <cell r="D174"/>
        </row>
        <row r="175">
          <cell r="D175">
            <v>4014</v>
          </cell>
          <cell r="E175" t="str">
            <v>Astrea Academy Sheffield</v>
          </cell>
          <cell r="F175" t="str">
            <v>All-through</v>
          </cell>
          <cell r="G175" t="str">
            <v>Recoupment Academy</v>
          </cell>
        </row>
        <row r="176">
          <cell r="D176">
            <v>4225</v>
          </cell>
          <cell r="E176" t="str">
            <v>Hinde House 2-16 School</v>
          </cell>
          <cell r="F176" t="str">
            <v>All-through</v>
          </cell>
          <cell r="G176" t="str">
            <v>Recoupment Academy</v>
          </cell>
        </row>
        <row r="177">
          <cell r="D177">
            <v>4005</v>
          </cell>
          <cell r="E177" t="str">
            <v>Oasis Academy Don Valley</v>
          </cell>
          <cell r="F177" t="str">
            <v>All-through</v>
          </cell>
          <cell r="G177" t="str">
            <v>Recoupment Academy</v>
          </cell>
        </row>
        <row r="178">
          <cell r="D178"/>
        </row>
        <row r="179">
          <cell r="D179"/>
        </row>
        <row r="180">
          <cell r="D180"/>
          <cell r="E180" t="str">
            <v>Total Middle Deemed Secondary</v>
          </cell>
        </row>
        <row r="181">
          <cell r="D181"/>
        </row>
        <row r="182">
          <cell r="D182"/>
          <cell r="E182" t="str">
            <v>Total All Schools</v>
          </cell>
        </row>
        <row r="183">
          <cell r="D183"/>
        </row>
      </sheetData>
      <sheetData sheetId="5"/>
      <sheetData sheetId="6"/>
      <sheetData sheetId="7"/>
      <sheetData sheetId="8"/>
      <sheetData sheetId="9">
        <row r="1">
          <cell r="D1"/>
          <cell r="E1"/>
          <cell r="F1"/>
          <cell r="G1"/>
          <cell r="H1"/>
        </row>
        <row r="2">
          <cell r="D2">
            <v>4</v>
          </cell>
          <cell r="E2">
            <v>5</v>
          </cell>
          <cell r="F2">
            <v>6</v>
          </cell>
          <cell r="G2">
            <v>7</v>
          </cell>
          <cell r="H2">
            <v>8</v>
          </cell>
          <cell r="I2">
            <v>9</v>
          </cell>
        </row>
        <row r="3">
          <cell r="D3">
            <v>1</v>
          </cell>
          <cell r="E3">
            <v>2</v>
          </cell>
          <cell r="F3">
            <v>3</v>
          </cell>
          <cell r="G3">
            <v>4</v>
          </cell>
          <cell r="H3">
            <v>5</v>
          </cell>
          <cell r="I3">
            <v>6</v>
          </cell>
        </row>
        <row r="4">
          <cell r="D4"/>
          <cell r="E4"/>
          <cell r="F4"/>
          <cell r="G4"/>
          <cell r="H4" t="str">
            <v>2022-23</v>
          </cell>
          <cell r="I4" t="str">
            <v>2023-24</v>
          </cell>
        </row>
        <row r="5">
          <cell r="D5" t="str">
            <v>DfE</v>
          </cell>
          <cell r="E5" t="str">
            <v>School_Name</v>
          </cell>
          <cell r="F5" t="str">
            <v>Phase</v>
          </cell>
          <cell r="G5" t="str">
            <v xml:space="preserve">Academy Type </v>
          </cell>
          <cell r="H5" t="str">
            <v>NOR 22-23</v>
          </cell>
          <cell r="I5" t="str">
            <v>NOR 23-24</v>
          </cell>
        </row>
        <row r="6">
          <cell r="D6">
            <v>2001</v>
          </cell>
          <cell r="E6" t="str">
            <v>Abbey Lane Primary School</v>
          </cell>
          <cell r="F6" t="str">
            <v>Primary</v>
          </cell>
          <cell r="G6">
            <v>0</v>
          </cell>
          <cell r="H6">
            <v>557</v>
          </cell>
          <cell r="I6">
            <v>546</v>
          </cell>
        </row>
        <row r="7">
          <cell r="D7">
            <v>2046</v>
          </cell>
          <cell r="E7" t="str">
            <v>Abbeyfield Primary Academy</v>
          </cell>
          <cell r="F7" t="str">
            <v>Primary</v>
          </cell>
          <cell r="G7" t="str">
            <v>Recoupment Academy</v>
          </cell>
          <cell r="H7">
            <v>354</v>
          </cell>
          <cell r="I7">
            <v>372</v>
          </cell>
        </row>
        <row r="8">
          <cell r="D8">
            <v>2048</v>
          </cell>
          <cell r="E8" t="str">
            <v>Acres Hill Community Primary School</v>
          </cell>
          <cell r="F8" t="str">
            <v>Primary</v>
          </cell>
          <cell r="G8" t="str">
            <v>Recoupment Academy</v>
          </cell>
          <cell r="H8">
            <v>194</v>
          </cell>
          <cell r="I8">
            <v>205</v>
          </cell>
        </row>
        <row r="9">
          <cell r="D9">
            <v>2342</v>
          </cell>
          <cell r="E9" t="str">
            <v>Angram Bank Primary School</v>
          </cell>
          <cell r="F9" t="str">
            <v>Primary</v>
          </cell>
          <cell r="G9">
            <v>0</v>
          </cell>
          <cell r="H9">
            <v>195</v>
          </cell>
          <cell r="I9">
            <v>184</v>
          </cell>
        </row>
        <row r="10">
          <cell r="D10">
            <v>2343</v>
          </cell>
          <cell r="E10" t="str">
            <v>Anns Grove Primary School</v>
          </cell>
          <cell r="F10" t="str">
            <v>Primary</v>
          </cell>
          <cell r="G10">
            <v>0</v>
          </cell>
          <cell r="H10">
            <v>324</v>
          </cell>
          <cell r="I10">
            <v>334</v>
          </cell>
        </row>
        <row r="11">
          <cell r="D11">
            <v>3429</v>
          </cell>
          <cell r="E11" t="str">
            <v>Arbourthorne Community Primary School</v>
          </cell>
          <cell r="F11" t="str">
            <v>Primary</v>
          </cell>
          <cell r="G11">
            <v>0</v>
          </cell>
          <cell r="H11">
            <v>403</v>
          </cell>
          <cell r="I11">
            <v>420</v>
          </cell>
        </row>
        <row r="12">
          <cell r="D12">
            <v>2340</v>
          </cell>
          <cell r="E12" t="str">
            <v>Athelstan Primary School</v>
          </cell>
          <cell r="F12" t="str">
            <v>Primary</v>
          </cell>
          <cell r="G12">
            <v>0</v>
          </cell>
          <cell r="H12">
            <v>615</v>
          </cell>
          <cell r="I12">
            <v>614</v>
          </cell>
        </row>
        <row r="13">
          <cell r="D13">
            <v>2281</v>
          </cell>
          <cell r="E13" t="str">
            <v>Ballifield Primary School</v>
          </cell>
          <cell r="F13" t="str">
            <v>Primary</v>
          </cell>
          <cell r="G13">
            <v>0</v>
          </cell>
          <cell r="H13">
            <v>415</v>
          </cell>
          <cell r="I13">
            <v>415</v>
          </cell>
        </row>
        <row r="14">
          <cell r="D14">
            <v>2322</v>
          </cell>
          <cell r="E14" t="str">
            <v>Bankwood Community Primary School</v>
          </cell>
          <cell r="F14" t="str">
            <v>Primary</v>
          </cell>
          <cell r="G14">
            <v>0</v>
          </cell>
          <cell r="H14">
            <v>363</v>
          </cell>
          <cell r="I14">
            <v>384</v>
          </cell>
        </row>
        <row r="15">
          <cell r="D15">
            <v>2274</v>
          </cell>
          <cell r="E15" t="str">
            <v>Beck Primary School</v>
          </cell>
          <cell r="F15" t="str">
            <v>Primary</v>
          </cell>
          <cell r="G15" t="str">
            <v>Recoupment Academy</v>
          </cell>
          <cell r="H15">
            <v>610</v>
          </cell>
          <cell r="I15">
            <v>615</v>
          </cell>
        </row>
        <row r="16">
          <cell r="D16">
            <v>2241</v>
          </cell>
          <cell r="E16" t="str">
            <v>Beighton Nursery Infant School</v>
          </cell>
          <cell r="F16" t="str">
            <v>Primary</v>
          </cell>
          <cell r="G16">
            <v>0</v>
          </cell>
          <cell r="H16">
            <v>249</v>
          </cell>
          <cell r="I16">
            <v>242</v>
          </cell>
        </row>
        <row r="17">
          <cell r="D17">
            <v>2353</v>
          </cell>
          <cell r="E17" t="str">
            <v>Birley Primary Academy</v>
          </cell>
          <cell r="F17" t="str">
            <v>Primary</v>
          </cell>
          <cell r="G17" t="str">
            <v>Recoupment Academy</v>
          </cell>
          <cell r="H17">
            <v>533</v>
          </cell>
          <cell r="I17">
            <v>528</v>
          </cell>
        </row>
        <row r="18">
          <cell r="D18">
            <v>2323</v>
          </cell>
          <cell r="E18" t="str">
            <v>Birley Spa Primary Academy</v>
          </cell>
          <cell r="F18" t="str">
            <v>Primary</v>
          </cell>
          <cell r="G18" t="str">
            <v>Recoupment Academy</v>
          </cell>
          <cell r="H18">
            <v>355</v>
          </cell>
          <cell r="I18">
            <v>337</v>
          </cell>
        </row>
        <row r="19">
          <cell r="D19">
            <v>2328</v>
          </cell>
          <cell r="E19" t="str">
            <v>Bradfield Dungworth Primary School</v>
          </cell>
          <cell r="F19" t="str">
            <v>Primary</v>
          </cell>
          <cell r="G19" t="str">
            <v>Recoupment Academy</v>
          </cell>
          <cell r="H19">
            <v>126</v>
          </cell>
          <cell r="I19">
            <v>137</v>
          </cell>
        </row>
        <row r="20">
          <cell r="D20">
            <v>2233</v>
          </cell>
          <cell r="E20" t="str">
            <v>Bradway Primary School</v>
          </cell>
          <cell r="F20" t="str">
            <v>Primary</v>
          </cell>
          <cell r="G20">
            <v>0</v>
          </cell>
          <cell r="H20">
            <v>413</v>
          </cell>
          <cell r="I20">
            <v>414</v>
          </cell>
        </row>
        <row r="21">
          <cell r="D21">
            <v>2014</v>
          </cell>
          <cell r="E21" t="str">
            <v>Brightside Nursery and Infant School</v>
          </cell>
          <cell r="F21" t="str">
            <v>Primary</v>
          </cell>
          <cell r="G21">
            <v>0</v>
          </cell>
          <cell r="H21">
            <v>171</v>
          </cell>
          <cell r="I21">
            <v>173</v>
          </cell>
        </row>
        <row r="22">
          <cell r="D22">
            <v>2246</v>
          </cell>
          <cell r="E22" t="str">
            <v>Brook House Junior</v>
          </cell>
          <cell r="F22" t="str">
            <v>Primary</v>
          </cell>
          <cell r="G22" t="str">
            <v>Recoupment Academy</v>
          </cell>
          <cell r="H22">
            <v>339</v>
          </cell>
          <cell r="I22">
            <v>340</v>
          </cell>
        </row>
        <row r="23">
          <cell r="D23">
            <v>5204</v>
          </cell>
          <cell r="E23" t="str">
            <v>Broomhill Infant School</v>
          </cell>
          <cell r="F23" t="str">
            <v>Primary</v>
          </cell>
          <cell r="G23">
            <v>0</v>
          </cell>
          <cell r="H23">
            <v>112</v>
          </cell>
          <cell r="I23">
            <v>119</v>
          </cell>
        </row>
        <row r="24">
          <cell r="D24">
            <v>2325</v>
          </cell>
          <cell r="E24" t="str">
            <v>Brunswick Community Primary School</v>
          </cell>
          <cell r="F24" t="str">
            <v>Primary</v>
          </cell>
          <cell r="G24">
            <v>0</v>
          </cell>
          <cell r="H24">
            <v>413</v>
          </cell>
          <cell r="I24">
            <v>417</v>
          </cell>
        </row>
        <row r="25">
          <cell r="D25">
            <v>2095</v>
          </cell>
          <cell r="E25" t="str">
            <v>Byron Wood Primary Academy</v>
          </cell>
          <cell r="F25" t="str">
            <v>Primary</v>
          </cell>
          <cell r="G25" t="str">
            <v>Recoupment Academy</v>
          </cell>
          <cell r="H25">
            <v>395</v>
          </cell>
          <cell r="I25">
            <v>395</v>
          </cell>
        </row>
        <row r="26">
          <cell r="D26">
            <v>2344</v>
          </cell>
          <cell r="E26" t="str">
            <v>Carfield Primary School</v>
          </cell>
          <cell r="F26" t="str">
            <v>Primary</v>
          </cell>
          <cell r="G26">
            <v>0</v>
          </cell>
          <cell r="H26">
            <v>550</v>
          </cell>
          <cell r="I26">
            <v>570</v>
          </cell>
        </row>
        <row r="27">
          <cell r="D27">
            <v>2023</v>
          </cell>
          <cell r="E27" t="str">
            <v>Carter Knowle Junior School</v>
          </cell>
          <cell r="F27" t="str">
            <v>Primary</v>
          </cell>
          <cell r="G27">
            <v>0</v>
          </cell>
          <cell r="H27">
            <v>223</v>
          </cell>
          <cell r="I27">
            <v>236</v>
          </cell>
        </row>
        <row r="28">
          <cell r="D28">
            <v>2354</v>
          </cell>
          <cell r="E28" t="str">
            <v>Charnock Hall Primary Academy</v>
          </cell>
          <cell r="F28" t="str">
            <v>Primary</v>
          </cell>
          <cell r="G28" t="str">
            <v>Recoupment Academy</v>
          </cell>
          <cell r="H28">
            <v>401</v>
          </cell>
          <cell r="I28">
            <v>407</v>
          </cell>
        </row>
        <row r="29">
          <cell r="D29">
            <v>5200</v>
          </cell>
          <cell r="E29" t="str">
            <v>Clifford All Saints CofE Primary School</v>
          </cell>
          <cell r="F29" t="str">
            <v>Primary</v>
          </cell>
          <cell r="G29">
            <v>0</v>
          </cell>
          <cell r="H29">
            <v>191</v>
          </cell>
          <cell r="I29">
            <v>184</v>
          </cell>
        </row>
        <row r="30">
          <cell r="D30">
            <v>2312</v>
          </cell>
          <cell r="E30" t="str">
            <v>Coit Primary School</v>
          </cell>
          <cell r="F30" t="str">
            <v>Primary</v>
          </cell>
          <cell r="G30">
            <v>0</v>
          </cell>
          <cell r="H30">
            <v>201</v>
          </cell>
          <cell r="I30">
            <v>205</v>
          </cell>
        </row>
        <row r="31">
          <cell r="D31">
            <v>2026</v>
          </cell>
          <cell r="E31" t="str">
            <v>Concord Junior School</v>
          </cell>
          <cell r="F31" t="str">
            <v>Primary</v>
          </cell>
          <cell r="G31" t="str">
            <v>Recoupment Academy</v>
          </cell>
          <cell r="H31">
            <v>190</v>
          </cell>
          <cell r="I31">
            <v>198</v>
          </cell>
        </row>
        <row r="32">
          <cell r="D32">
            <v>3422</v>
          </cell>
          <cell r="E32" t="str">
            <v>Deepcar St John's Church of England Junior School</v>
          </cell>
          <cell r="F32" t="str">
            <v>Primary</v>
          </cell>
          <cell r="G32">
            <v>0</v>
          </cell>
          <cell r="H32">
            <v>166</v>
          </cell>
          <cell r="I32">
            <v>175</v>
          </cell>
        </row>
        <row r="33">
          <cell r="D33">
            <v>2283</v>
          </cell>
          <cell r="E33" t="str">
            <v>Dobcroft Infant School</v>
          </cell>
          <cell r="F33" t="str">
            <v>Primary</v>
          </cell>
          <cell r="G33">
            <v>0</v>
          </cell>
          <cell r="H33">
            <v>270</v>
          </cell>
          <cell r="I33">
            <v>269</v>
          </cell>
        </row>
        <row r="34">
          <cell r="D34">
            <v>2239</v>
          </cell>
          <cell r="E34" t="str">
            <v>Dobcroft Junior School</v>
          </cell>
          <cell r="F34" t="str">
            <v>Primary</v>
          </cell>
          <cell r="G34">
            <v>0</v>
          </cell>
          <cell r="H34">
            <v>419</v>
          </cell>
          <cell r="I34">
            <v>382</v>
          </cell>
        </row>
        <row r="35">
          <cell r="D35">
            <v>2364</v>
          </cell>
          <cell r="E35" t="str">
            <v>Dore Primary School</v>
          </cell>
          <cell r="F35" t="str">
            <v>Primary</v>
          </cell>
          <cell r="G35">
            <v>0</v>
          </cell>
          <cell r="H35">
            <v>446</v>
          </cell>
          <cell r="I35">
            <v>448</v>
          </cell>
        </row>
        <row r="36">
          <cell r="D36">
            <v>2016</v>
          </cell>
          <cell r="E36" t="str">
            <v>E-ACT Pathways Academy</v>
          </cell>
          <cell r="F36" t="str">
            <v>Primary</v>
          </cell>
          <cell r="G36" t="str">
            <v>Recoupment Academy</v>
          </cell>
          <cell r="H36">
            <v>350</v>
          </cell>
          <cell r="I36">
            <v>365</v>
          </cell>
        </row>
        <row r="37">
          <cell r="D37">
            <v>2206</v>
          </cell>
          <cell r="E37" t="str">
            <v>Ecclesall Primary School</v>
          </cell>
          <cell r="F37" t="str">
            <v>Primary</v>
          </cell>
          <cell r="G37">
            <v>0</v>
          </cell>
          <cell r="H37">
            <v>601</v>
          </cell>
          <cell r="I37">
            <v>620</v>
          </cell>
        </row>
        <row r="38">
          <cell r="D38">
            <v>2080</v>
          </cell>
          <cell r="E38" t="str">
            <v>Ecclesfield Primary School</v>
          </cell>
          <cell r="F38" t="str">
            <v>Primary</v>
          </cell>
          <cell r="G38">
            <v>0</v>
          </cell>
          <cell r="H38">
            <v>392</v>
          </cell>
          <cell r="I38">
            <v>395</v>
          </cell>
        </row>
        <row r="39">
          <cell r="D39">
            <v>2024</v>
          </cell>
          <cell r="E39" t="str">
            <v>Emmanuel Anglican/Methodist Junior School</v>
          </cell>
          <cell r="F39" t="str">
            <v>Primary</v>
          </cell>
          <cell r="G39" t="str">
            <v>Recoupment Academy</v>
          </cell>
          <cell r="H39">
            <v>187</v>
          </cell>
          <cell r="I39">
            <v>173</v>
          </cell>
        </row>
        <row r="40">
          <cell r="D40">
            <v>2028</v>
          </cell>
          <cell r="E40" t="str">
            <v>Emmaus Catholic and CofE Primary School</v>
          </cell>
          <cell r="F40" t="str">
            <v>Primary</v>
          </cell>
          <cell r="G40" t="str">
            <v>Recoupment Academy</v>
          </cell>
          <cell r="H40">
            <v>296</v>
          </cell>
          <cell r="I40">
            <v>293</v>
          </cell>
        </row>
        <row r="41">
          <cell r="D41">
            <v>2010</v>
          </cell>
          <cell r="E41" t="str">
            <v>Fox Hill Primary</v>
          </cell>
          <cell r="F41" t="str">
            <v>Primary</v>
          </cell>
          <cell r="G41" t="str">
            <v>Recoupment Academy</v>
          </cell>
          <cell r="H41">
            <v>291</v>
          </cell>
          <cell r="I41">
            <v>274</v>
          </cell>
        </row>
        <row r="42">
          <cell r="D42">
            <v>2036</v>
          </cell>
          <cell r="E42" t="str">
            <v>Gleadless Primary School</v>
          </cell>
          <cell r="F42" t="str">
            <v>Primary</v>
          </cell>
          <cell r="G42">
            <v>0</v>
          </cell>
          <cell r="H42">
            <v>393</v>
          </cell>
          <cell r="I42">
            <v>398</v>
          </cell>
        </row>
        <row r="43">
          <cell r="D43">
            <v>2305</v>
          </cell>
          <cell r="E43" t="str">
            <v>Greengate Lane Academy</v>
          </cell>
          <cell r="F43" t="str">
            <v>Primary</v>
          </cell>
          <cell r="G43" t="str">
            <v>Recoupment Academy</v>
          </cell>
          <cell r="H43">
            <v>187</v>
          </cell>
          <cell r="I43">
            <v>190</v>
          </cell>
        </row>
        <row r="44">
          <cell r="D44">
            <v>2341</v>
          </cell>
          <cell r="E44" t="str">
            <v>Greenhill Primary School</v>
          </cell>
          <cell r="F44" t="str">
            <v>Primary</v>
          </cell>
          <cell r="G44" t="str">
            <v>Recoupment Academy</v>
          </cell>
          <cell r="H44">
            <v>466</v>
          </cell>
          <cell r="I44">
            <v>468</v>
          </cell>
        </row>
        <row r="45">
          <cell r="D45">
            <v>2296</v>
          </cell>
          <cell r="E45" t="str">
            <v>Grenoside Community Primary School</v>
          </cell>
          <cell r="F45" t="str">
            <v>Primary</v>
          </cell>
          <cell r="G45">
            <v>0</v>
          </cell>
          <cell r="H45">
            <v>314</v>
          </cell>
          <cell r="I45">
            <v>322</v>
          </cell>
        </row>
        <row r="46">
          <cell r="D46">
            <v>2356</v>
          </cell>
          <cell r="E46" t="str">
            <v>Greystones Primary School</v>
          </cell>
          <cell r="F46" t="str">
            <v>Primary</v>
          </cell>
          <cell r="G46">
            <v>0</v>
          </cell>
          <cell r="H46">
            <v>625</v>
          </cell>
          <cell r="I46">
            <v>613</v>
          </cell>
        </row>
        <row r="47">
          <cell r="D47">
            <v>2279</v>
          </cell>
          <cell r="E47" t="str">
            <v>Halfway Junior School</v>
          </cell>
          <cell r="F47" t="str">
            <v>Primary</v>
          </cell>
          <cell r="G47">
            <v>0</v>
          </cell>
          <cell r="H47">
            <v>211</v>
          </cell>
          <cell r="I47">
            <v>206</v>
          </cell>
        </row>
        <row r="48">
          <cell r="D48">
            <v>2252</v>
          </cell>
          <cell r="E48" t="str">
            <v>Halfway Nursery Infant School</v>
          </cell>
          <cell r="F48" t="str">
            <v>Primary</v>
          </cell>
          <cell r="G48">
            <v>0</v>
          </cell>
          <cell r="H48">
            <v>156</v>
          </cell>
          <cell r="I48">
            <v>157</v>
          </cell>
        </row>
        <row r="49">
          <cell r="D49">
            <v>2357</v>
          </cell>
          <cell r="E49" t="str">
            <v>Hallam Primary School</v>
          </cell>
          <cell r="F49" t="str">
            <v>Primary</v>
          </cell>
          <cell r="G49" t="str">
            <v>Recoupment Academy</v>
          </cell>
          <cell r="H49">
            <v>624</v>
          </cell>
          <cell r="I49">
            <v>633</v>
          </cell>
        </row>
        <row r="50">
          <cell r="D50">
            <v>2050</v>
          </cell>
          <cell r="E50" t="str">
            <v>Hartley Brook Primary School</v>
          </cell>
          <cell r="F50" t="str">
            <v>Primary</v>
          </cell>
          <cell r="G50" t="str">
            <v>Recoupment Academy</v>
          </cell>
          <cell r="H50">
            <v>594</v>
          </cell>
          <cell r="I50">
            <v>570</v>
          </cell>
        </row>
        <row r="51">
          <cell r="D51">
            <v>2049</v>
          </cell>
          <cell r="E51" t="str">
            <v>Hatfield Academy</v>
          </cell>
          <cell r="F51" t="str">
            <v>Primary</v>
          </cell>
          <cell r="G51" t="str">
            <v>Recoupment Academy</v>
          </cell>
          <cell r="H51">
            <v>371</v>
          </cell>
          <cell r="I51">
            <v>374</v>
          </cell>
        </row>
        <row r="52">
          <cell r="D52">
            <v>2297</v>
          </cell>
          <cell r="E52" t="str">
            <v>High Green Primary School</v>
          </cell>
          <cell r="F52" t="str">
            <v>Primary</v>
          </cell>
          <cell r="G52">
            <v>0</v>
          </cell>
          <cell r="H52">
            <v>199</v>
          </cell>
          <cell r="I52">
            <v>194</v>
          </cell>
        </row>
        <row r="53">
          <cell r="D53">
            <v>2042</v>
          </cell>
          <cell r="E53" t="str">
            <v>High Hazels Junior School</v>
          </cell>
          <cell r="F53" t="str">
            <v>Primary</v>
          </cell>
          <cell r="G53" t="str">
            <v>Recoupment Academy</v>
          </cell>
          <cell r="H53">
            <v>351</v>
          </cell>
          <cell r="I53">
            <v>356</v>
          </cell>
        </row>
        <row r="54">
          <cell r="D54">
            <v>2039</v>
          </cell>
          <cell r="E54" t="str">
            <v>High Hazels Nursery Infant Academy</v>
          </cell>
          <cell r="F54" t="str">
            <v>Primary</v>
          </cell>
          <cell r="G54" t="str">
            <v>Recoupment Academy</v>
          </cell>
          <cell r="H54">
            <v>229</v>
          </cell>
          <cell r="I54">
            <v>248</v>
          </cell>
        </row>
        <row r="55">
          <cell r="D55">
            <v>2339</v>
          </cell>
          <cell r="E55" t="str">
            <v>Hillsborough Primary School</v>
          </cell>
          <cell r="F55" t="str">
            <v>Primary</v>
          </cell>
          <cell r="G55" t="str">
            <v>Recoupment Academy</v>
          </cell>
          <cell r="H55">
            <v>347</v>
          </cell>
          <cell r="I55">
            <v>340</v>
          </cell>
        </row>
        <row r="56">
          <cell r="D56">
            <v>2213</v>
          </cell>
          <cell r="E56" t="str">
            <v>Holt House Infant School</v>
          </cell>
          <cell r="F56" t="str">
            <v>Primary</v>
          </cell>
          <cell r="G56">
            <v>0</v>
          </cell>
          <cell r="H56">
            <v>179</v>
          </cell>
          <cell r="I56">
            <v>179</v>
          </cell>
        </row>
        <row r="57">
          <cell r="D57">
            <v>2337</v>
          </cell>
          <cell r="E57" t="str">
            <v>Hucklow Primary School</v>
          </cell>
          <cell r="F57" t="str">
            <v>Primary</v>
          </cell>
          <cell r="G57" t="str">
            <v>Recoupment Academy</v>
          </cell>
          <cell r="H57">
            <v>413</v>
          </cell>
          <cell r="I57">
            <v>407</v>
          </cell>
        </row>
        <row r="58">
          <cell r="D58">
            <v>2060</v>
          </cell>
          <cell r="E58" t="str">
            <v>Hunter's Bar Infant School</v>
          </cell>
          <cell r="F58" t="str">
            <v>Primary</v>
          </cell>
          <cell r="G58">
            <v>0</v>
          </cell>
          <cell r="H58">
            <v>267</v>
          </cell>
          <cell r="I58">
            <v>269</v>
          </cell>
        </row>
        <row r="59">
          <cell r="D59">
            <v>2058</v>
          </cell>
          <cell r="E59" t="str">
            <v>Hunter's Bar Junior School</v>
          </cell>
          <cell r="F59" t="str">
            <v>Primary</v>
          </cell>
          <cell r="G59">
            <v>0</v>
          </cell>
          <cell r="H59">
            <v>362</v>
          </cell>
          <cell r="I59">
            <v>362</v>
          </cell>
        </row>
        <row r="60">
          <cell r="D60">
            <v>2063</v>
          </cell>
          <cell r="E60" t="str">
            <v>Intake Primary School</v>
          </cell>
          <cell r="F60" t="str">
            <v>Primary</v>
          </cell>
          <cell r="G60">
            <v>0</v>
          </cell>
          <cell r="H60">
            <v>409</v>
          </cell>
          <cell r="I60">
            <v>413</v>
          </cell>
        </row>
        <row r="61">
          <cell r="D61">
            <v>2261</v>
          </cell>
          <cell r="E61" t="str">
            <v>Limpsfield Junior School</v>
          </cell>
          <cell r="F61" t="str">
            <v>Primary</v>
          </cell>
          <cell r="G61">
            <v>0</v>
          </cell>
          <cell r="H61">
            <v>235</v>
          </cell>
          <cell r="I61">
            <v>225</v>
          </cell>
        </row>
        <row r="62">
          <cell r="D62">
            <v>2315</v>
          </cell>
          <cell r="E62" t="str">
            <v>Lound Infant School</v>
          </cell>
          <cell r="F62" t="str">
            <v>Primary</v>
          </cell>
          <cell r="G62" t="str">
            <v>Recoupment Academy</v>
          </cell>
          <cell r="H62">
            <v>145</v>
          </cell>
          <cell r="I62">
            <v>148</v>
          </cell>
        </row>
        <row r="63">
          <cell r="D63">
            <v>2298</v>
          </cell>
          <cell r="E63" t="str">
            <v>Lound Junior School</v>
          </cell>
          <cell r="F63" t="str">
            <v>Primary</v>
          </cell>
          <cell r="G63" t="str">
            <v>Recoupment Academy</v>
          </cell>
          <cell r="H63">
            <v>209</v>
          </cell>
          <cell r="I63">
            <v>211</v>
          </cell>
        </row>
        <row r="64">
          <cell r="D64">
            <v>2029</v>
          </cell>
          <cell r="E64" t="str">
            <v>Lowedges Junior Academy</v>
          </cell>
          <cell r="F64" t="str">
            <v>Primary</v>
          </cell>
          <cell r="G64" t="str">
            <v>Recoupment Academy</v>
          </cell>
          <cell r="H64">
            <v>302</v>
          </cell>
          <cell r="I64">
            <v>299</v>
          </cell>
        </row>
        <row r="65">
          <cell r="D65">
            <v>2045</v>
          </cell>
          <cell r="E65" t="str">
            <v>Lower Meadow Primary School</v>
          </cell>
          <cell r="F65" t="str">
            <v>Primary</v>
          </cell>
          <cell r="G65" t="str">
            <v>Recoupment Academy</v>
          </cell>
          <cell r="H65">
            <v>249</v>
          </cell>
          <cell r="I65">
            <v>259</v>
          </cell>
        </row>
        <row r="66">
          <cell r="D66">
            <v>2070</v>
          </cell>
          <cell r="E66" t="str">
            <v>Lowfield Community Primary School</v>
          </cell>
          <cell r="F66" t="str">
            <v>Primary</v>
          </cell>
          <cell r="G66">
            <v>0</v>
          </cell>
          <cell r="H66">
            <v>365</v>
          </cell>
          <cell r="I66">
            <v>379</v>
          </cell>
        </row>
        <row r="67">
          <cell r="D67">
            <v>2292</v>
          </cell>
          <cell r="E67" t="str">
            <v>Loxley Primary School</v>
          </cell>
          <cell r="F67" t="str">
            <v>Primary</v>
          </cell>
          <cell r="G67" t="str">
            <v>Recoupment Academy</v>
          </cell>
          <cell r="H67">
            <v>209</v>
          </cell>
          <cell r="I67">
            <v>210</v>
          </cell>
        </row>
        <row r="68">
          <cell r="D68">
            <v>2072</v>
          </cell>
          <cell r="E68" t="str">
            <v>Lydgate Infant School</v>
          </cell>
          <cell r="F68" t="str">
            <v>Primary</v>
          </cell>
          <cell r="G68">
            <v>0</v>
          </cell>
          <cell r="H68">
            <v>356</v>
          </cell>
          <cell r="I68">
            <v>344</v>
          </cell>
        </row>
        <row r="69">
          <cell r="D69">
            <v>2071</v>
          </cell>
          <cell r="E69" t="str">
            <v>Lydgate Junior School</v>
          </cell>
          <cell r="F69" t="str">
            <v>Primary</v>
          </cell>
          <cell r="G69">
            <v>0</v>
          </cell>
          <cell r="H69">
            <v>475</v>
          </cell>
          <cell r="I69">
            <v>479</v>
          </cell>
        </row>
        <row r="70">
          <cell r="D70">
            <v>2358</v>
          </cell>
          <cell r="E70" t="str">
            <v>Malin Bridge Primary School</v>
          </cell>
          <cell r="F70" t="str">
            <v>Primary</v>
          </cell>
          <cell r="G70" t="str">
            <v>Recoupment Academy</v>
          </cell>
          <cell r="H70">
            <v>522</v>
          </cell>
          <cell r="I70">
            <v>517</v>
          </cell>
        </row>
        <row r="71">
          <cell r="D71">
            <v>2359</v>
          </cell>
          <cell r="E71" t="str">
            <v>Manor Lodge Community Primary and Nursery School</v>
          </cell>
          <cell r="F71" t="str">
            <v>Primary</v>
          </cell>
          <cell r="G71" t="str">
            <v>Recoupment Academy</v>
          </cell>
          <cell r="H71">
            <v>319</v>
          </cell>
          <cell r="I71">
            <v>333</v>
          </cell>
        </row>
        <row r="72">
          <cell r="D72">
            <v>2012</v>
          </cell>
          <cell r="E72" t="str">
            <v>Mansel Primary</v>
          </cell>
          <cell r="F72" t="str">
            <v>Primary</v>
          </cell>
          <cell r="G72" t="str">
            <v>Recoupment Academy</v>
          </cell>
          <cell r="H72">
            <v>385</v>
          </cell>
          <cell r="I72">
            <v>399</v>
          </cell>
        </row>
        <row r="73">
          <cell r="D73">
            <v>2079</v>
          </cell>
          <cell r="E73" t="str">
            <v>Marlcliffe Community Primary School</v>
          </cell>
          <cell r="F73" t="str">
            <v>Primary</v>
          </cell>
          <cell r="G73">
            <v>0</v>
          </cell>
          <cell r="H73">
            <v>509</v>
          </cell>
          <cell r="I73">
            <v>501</v>
          </cell>
        </row>
        <row r="74">
          <cell r="D74">
            <v>2081</v>
          </cell>
          <cell r="E74" t="str">
            <v>Meersbrook Bank Primary School</v>
          </cell>
          <cell r="F74" t="str">
            <v>Primary</v>
          </cell>
          <cell r="G74">
            <v>0</v>
          </cell>
          <cell r="H74">
            <v>200</v>
          </cell>
          <cell r="I74">
            <v>207</v>
          </cell>
        </row>
        <row r="75">
          <cell r="D75">
            <v>2013</v>
          </cell>
          <cell r="E75" t="str">
            <v>Meynell Community Primary School</v>
          </cell>
          <cell r="F75" t="str">
            <v>Primary</v>
          </cell>
          <cell r="G75" t="str">
            <v>Recoupment Academy</v>
          </cell>
          <cell r="H75">
            <v>361</v>
          </cell>
          <cell r="I75">
            <v>368</v>
          </cell>
        </row>
        <row r="76">
          <cell r="D76">
            <v>2346</v>
          </cell>
          <cell r="E76" t="str">
            <v>Monteney Primary School</v>
          </cell>
          <cell r="F76" t="str">
            <v>Primary</v>
          </cell>
          <cell r="G76" t="str">
            <v>Recoupment Academy</v>
          </cell>
          <cell r="H76">
            <v>400</v>
          </cell>
          <cell r="I76">
            <v>404</v>
          </cell>
        </row>
        <row r="77">
          <cell r="D77">
            <v>2257</v>
          </cell>
          <cell r="E77" t="str">
            <v>Mosborough Primary School</v>
          </cell>
          <cell r="F77" t="str">
            <v>Primary</v>
          </cell>
          <cell r="G77">
            <v>0</v>
          </cell>
          <cell r="H77">
            <v>410</v>
          </cell>
          <cell r="I77">
            <v>418</v>
          </cell>
        </row>
        <row r="78">
          <cell r="D78">
            <v>2092</v>
          </cell>
          <cell r="E78" t="str">
            <v>Mundella Primary School</v>
          </cell>
          <cell r="F78" t="str">
            <v>Primary</v>
          </cell>
          <cell r="G78">
            <v>0</v>
          </cell>
          <cell r="H78">
            <v>420</v>
          </cell>
          <cell r="I78">
            <v>416</v>
          </cell>
        </row>
        <row r="79">
          <cell r="D79">
            <v>2002</v>
          </cell>
          <cell r="E79" t="str">
            <v>Nether Edge Primary School</v>
          </cell>
          <cell r="F79" t="str">
            <v>Primary</v>
          </cell>
          <cell r="G79" t="str">
            <v>Recoupment Academy</v>
          </cell>
          <cell r="H79">
            <v>404</v>
          </cell>
          <cell r="I79">
            <v>419</v>
          </cell>
        </row>
        <row r="80">
          <cell r="D80">
            <v>2221</v>
          </cell>
          <cell r="E80" t="str">
            <v>Nether Green Infant School</v>
          </cell>
          <cell r="F80" t="str">
            <v>Primary</v>
          </cell>
          <cell r="G80">
            <v>0</v>
          </cell>
          <cell r="H80">
            <v>211</v>
          </cell>
          <cell r="I80">
            <v>223</v>
          </cell>
        </row>
        <row r="81">
          <cell r="D81">
            <v>2087</v>
          </cell>
          <cell r="E81" t="str">
            <v>Nether Green Junior School</v>
          </cell>
          <cell r="F81" t="str">
            <v>Primary</v>
          </cell>
          <cell r="G81">
            <v>0</v>
          </cell>
          <cell r="H81">
            <v>359</v>
          </cell>
          <cell r="I81">
            <v>377</v>
          </cell>
        </row>
        <row r="82">
          <cell r="D82">
            <v>2272</v>
          </cell>
          <cell r="E82" t="str">
            <v>Netherthorpe Primary School</v>
          </cell>
          <cell r="F82" t="str">
            <v>Primary</v>
          </cell>
          <cell r="G82">
            <v>0</v>
          </cell>
          <cell r="H82">
            <v>206</v>
          </cell>
          <cell r="I82">
            <v>217</v>
          </cell>
        </row>
        <row r="83">
          <cell r="D83">
            <v>2309</v>
          </cell>
          <cell r="E83" t="str">
            <v>Nook Lane Junior School</v>
          </cell>
          <cell r="F83" t="str">
            <v>Primary</v>
          </cell>
          <cell r="G83" t="str">
            <v>Recoupment Academy</v>
          </cell>
          <cell r="H83">
            <v>252</v>
          </cell>
          <cell r="I83">
            <v>243</v>
          </cell>
        </row>
        <row r="84">
          <cell r="D84">
            <v>2051</v>
          </cell>
          <cell r="E84" t="str">
            <v>Norfolk Community Primary School</v>
          </cell>
          <cell r="F84" t="str">
            <v>Primary</v>
          </cell>
          <cell r="G84" t="str">
            <v>Recoupment Academy</v>
          </cell>
          <cell r="H84">
            <v>388</v>
          </cell>
          <cell r="I84">
            <v>384</v>
          </cell>
        </row>
        <row r="85">
          <cell r="D85">
            <v>3010</v>
          </cell>
          <cell r="E85" t="str">
            <v>Norton Free Church of England Primary School</v>
          </cell>
          <cell r="F85" t="str">
            <v>Primary</v>
          </cell>
          <cell r="G85">
            <v>0</v>
          </cell>
          <cell r="H85">
            <v>209</v>
          </cell>
          <cell r="I85">
            <v>213</v>
          </cell>
        </row>
        <row r="86">
          <cell r="D86">
            <v>2018</v>
          </cell>
          <cell r="E86" t="str">
            <v>Oasis Academy Fir Vale</v>
          </cell>
          <cell r="F86" t="str">
            <v>Primary</v>
          </cell>
          <cell r="G86" t="str">
            <v>Recoupment Academy</v>
          </cell>
          <cell r="H86">
            <v>401</v>
          </cell>
          <cell r="I86">
            <v>407</v>
          </cell>
        </row>
        <row r="87">
          <cell r="D87">
            <v>2019</v>
          </cell>
          <cell r="E87" t="str">
            <v>Oasis Academy Watermead</v>
          </cell>
          <cell r="F87" t="str">
            <v>Primary</v>
          </cell>
          <cell r="G87" t="str">
            <v>Recoupment Academy</v>
          </cell>
          <cell r="H87">
            <v>377</v>
          </cell>
          <cell r="I87">
            <v>380</v>
          </cell>
        </row>
        <row r="88">
          <cell r="D88">
            <v>2313</v>
          </cell>
          <cell r="E88" t="str">
            <v>Oughtibridge Primary School</v>
          </cell>
          <cell r="F88" t="str">
            <v>Primary</v>
          </cell>
          <cell r="G88" t="str">
            <v>Recoupment Academy</v>
          </cell>
          <cell r="H88">
            <v>416</v>
          </cell>
          <cell r="I88">
            <v>417</v>
          </cell>
        </row>
        <row r="89">
          <cell r="D89">
            <v>2093</v>
          </cell>
          <cell r="E89" t="str">
            <v>Owler Brook Primary School</v>
          </cell>
          <cell r="F89" t="str">
            <v>Primary</v>
          </cell>
          <cell r="G89" t="str">
            <v>Recoupment Academy</v>
          </cell>
          <cell r="H89">
            <v>384</v>
          </cell>
          <cell r="I89">
            <v>400</v>
          </cell>
        </row>
        <row r="90">
          <cell r="D90">
            <v>3428</v>
          </cell>
          <cell r="E90" t="str">
            <v>Parson Cross Church of England Primary School</v>
          </cell>
          <cell r="F90" t="str">
            <v>Primary</v>
          </cell>
          <cell r="G90">
            <v>0</v>
          </cell>
          <cell r="H90">
            <v>201</v>
          </cell>
          <cell r="I90">
            <v>203</v>
          </cell>
        </row>
        <row r="91">
          <cell r="D91">
            <v>2332</v>
          </cell>
          <cell r="E91" t="str">
            <v>Phillimore Community Primary School</v>
          </cell>
          <cell r="F91" t="str">
            <v>Primary</v>
          </cell>
          <cell r="G91" t="str">
            <v>Recoupment Academy</v>
          </cell>
          <cell r="H91">
            <v>413</v>
          </cell>
          <cell r="I91">
            <v>388</v>
          </cell>
        </row>
        <row r="92">
          <cell r="D92">
            <v>3433</v>
          </cell>
          <cell r="E92" t="str">
            <v>Pipworth Community Primary School</v>
          </cell>
          <cell r="F92" t="str">
            <v>Primary</v>
          </cell>
          <cell r="G92">
            <v>0</v>
          </cell>
          <cell r="H92">
            <v>410</v>
          </cell>
          <cell r="I92">
            <v>394</v>
          </cell>
        </row>
        <row r="93">
          <cell r="D93">
            <v>3427</v>
          </cell>
          <cell r="E93" t="str">
            <v>Porter Croft Church of England Primary Academy</v>
          </cell>
          <cell r="F93" t="str">
            <v>Primary</v>
          </cell>
          <cell r="G93" t="str">
            <v>Recoupment Academy</v>
          </cell>
          <cell r="H93">
            <v>213</v>
          </cell>
          <cell r="I93">
            <v>214</v>
          </cell>
        </row>
        <row r="94">
          <cell r="D94">
            <v>2347</v>
          </cell>
          <cell r="E94" t="str">
            <v>Prince Edward Primary School</v>
          </cell>
          <cell r="F94" t="str">
            <v>Primary</v>
          </cell>
          <cell r="G94">
            <v>0</v>
          </cell>
          <cell r="H94">
            <v>411</v>
          </cell>
          <cell r="I94">
            <v>407</v>
          </cell>
        </row>
        <row r="95">
          <cell r="D95">
            <v>2366</v>
          </cell>
          <cell r="E95" t="str">
            <v>Pye Bank CofE Primary School</v>
          </cell>
          <cell r="F95" t="str">
            <v>Primary</v>
          </cell>
          <cell r="G95" t="str">
            <v>Recoupment Academy</v>
          </cell>
          <cell r="H95">
            <v>393</v>
          </cell>
          <cell r="I95">
            <v>423</v>
          </cell>
        </row>
        <row r="96">
          <cell r="D96">
            <v>2363</v>
          </cell>
          <cell r="E96" t="str">
            <v>Rainbow Forge Primary Academy</v>
          </cell>
          <cell r="F96" t="str">
            <v>Primary</v>
          </cell>
          <cell r="G96" t="str">
            <v>Recoupment Academy</v>
          </cell>
          <cell r="H96">
            <v>288</v>
          </cell>
          <cell r="I96">
            <v>297</v>
          </cell>
        </row>
        <row r="97">
          <cell r="D97">
            <v>2334</v>
          </cell>
          <cell r="E97" t="str">
            <v>Reignhead Primary School</v>
          </cell>
          <cell r="F97" t="str">
            <v>Primary</v>
          </cell>
          <cell r="G97">
            <v>0</v>
          </cell>
          <cell r="H97">
            <v>264</v>
          </cell>
          <cell r="I97">
            <v>244</v>
          </cell>
        </row>
        <row r="98">
          <cell r="D98">
            <v>2338</v>
          </cell>
          <cell r="E98" t="str">
            <v>Rivelin Primary School</v>
          </cell>
          <cell r="F98" t="str">
            <v>Primary</v>
          </cell>
          <cell r="G98">
            <v>0</v>
          </cell>
          <cell r="H98">
            <v>318</v>
          </cell>
          <cell r="I98">
            <v>351</v>
          </cell>
        </row>
        <row r="99">
          <cell r="D99">
            <v>2306</v>
          </cell>
          <cell r="E99" t="str">
            <v>Royd Nursery and Infant School</v>
          </cell>
          <cell r="F99" t="str">
            <v>Primary</v>
          </cell>
          <cell r="G99">
            <v>0</v>
          </cell>
          <cell r="H99">
            <v>130</v>
          </cell>
          <cell r="I99">
            <v>122</v>
          </cell>
        </row>
        <row r="100">
          <cell r="D100">
            <v>3401</v>
          </cell>
          <cell r="E100" t="str">
            <v>Sacred Heart School, A Catholic Voluntary Academy</v>
          </cell>
          <cell r="F100" t="str">
            <v>Primary</v>
          </cell>
          <cell r="G100" t="str">
            <v>Recoupment Academy</v>
          </cell>
          <cell r="H100">
            <v>206</v>
          </cell>
          <cell r="I100">
            <v>200</v>
          </cell>
        </row>
        <row r="101">
          <cell r="D101">
            <v>2369</v>
          </cell>
          <cell r="E101" t="str">
            <v>Sharrow Nursery, Infant and Junior School</v>
          </cell>
          <cell r="F101" t="str">
            <v>Primary</v>
          </cell>
          <cell r="G101">
            <v>0</v>
          </cell>
          <cell r="H101">
            <v>415</v>
          </cell>
          <cell r="I101">
            <v>417</v>
          </cell>
        </row>
        <row r="102">
          <cell r="D102">
            <v>2349</v>
          </cell>
          <cell r="E102" t="str">
            <v>Shooter's Grove Primary School</v>
          </cell>
          <cell r="F102" t="str">
            <v>Primary</v>
          </cell>
          <cell r="G102">
            <v>0</v>
          </cell>
          <cell r="H102">
            <v>354</v>
          </cell>
          <cell r="I102">
            <v>359</v>
          </cell>
        </row>
        <row r="103">
          <cell r="D103">
            <v>2360</v>
          </cell>
          <cell r="E103" t="str">
            <v>Shortbrook Primary School</v>
          </cell>
          <cell r="F103" t="str">
            <v>Primary</v>
          </cell>
          <cell r="G103">
            <v>0</v>
          </cell>
          <cell r="H103">
            <v>88</v>
          </cell>
          <cell r="I103">
            <v>84</v>
          </cell>
        </row>
        <row r="104">
          <cell r="D104">
            <v>2009</v>
          </cell>
          <cell r="E104" t="str">
            <v>Southey Green Primary School and Nurseries</v>
          </cell>
          <cell r="F104" t="str">
            <v>Primary</v>
          </cell>
          <cell r="G104" t="str">
            <v>Recoupment Academy</v>
          </cell>
          <cell r="H104">
            <v>605</v>
          </cell>
          <cell r="I104">
            <v>611</v>
          </cell>
        </row>
        <row r="105">
          <cell r="D105">
            <v>2329</v>
          </cell>
          <cell r="E105" t="str">
            <v>Springfield Primary School</v>
          </cell>
          <cell r="F105" t="str">
            <v>Primary</v>
          </cell>
          <cell r="G105">
            <v>0</v>
          </cell>
          <cell r="H105">
            <v>209</v>
          </cell>
          <cell r="I105">
            <v>208</v>
          </cell>
        </row>
        <row r="106">
          <cell r="D106">
            <v>5202</v>
          </cell>
          <cell r="E106" t="str">
            <v>St Ann's Catholic Primary School, A Voluntary Academy</v>
          </cell>
          <cell r="F106" t="str">
            <v>Primary</v>
          </cell>
          <cell r="G106" t="str">
            <v>Recoupment Academy</v>
          </cell>
          <cell r="H106">
            <v>92</v>
          </cell>
          <cell r="I106">
            <v>99</v>
          </cell>
        </row>
        <row r="107">
          <cell r="D107">
            <v>3402</v>
          </cell>
          <cell r="E107" t="str">
            <v>St Catherine's Catholic Primary School (Hallam)</v>
          </cell>
          <cell r="F107" t="str">
            <v>Primary</v>
          </cell>
          <cell r="G107" t="str">
            <v>Recoupment Academy</v>
          </cell>
          <cell r="H107">
            <v>422</v>
          </cell>
          <cell r="I107">
            <v>421</v>
          </cell>
        </row>
        <row r="108">
          <cell r="D108">
            <v>2017</v>
          </cell>
          <cell r="E108" t="str">
            <v>St John Fisher Primary, A Catholic Voluntary Academy</v>
          </cell>
          <cell r="F108" t="str">
            <v>Primary</v>
          </cell>
          <cell r="G108" t="str">
            <v>Recoupment Academy</v>
          </cell>
          <cell r="H108">
            <v>210</v>
          </cell>
          <cell r="I108">
            <v>208</v>
          </cell>
        </row>
        <row r="109">
          <cell r="D109">
            <v>5203</v>
          </cell>
          <cell r="E109" t="str">
            <v>St Joseph's Primary School</v>
          </cell>
          <cell r="F109" t="str">
            <v>Primary</v>
          </cell>
          <cell r="G109" t="str">
            <v>Recoupment Academy</v>
          </cell>
          <cell r="H109">
            <v>204</v>
          </cell>
          <cell r="I109">
            <v>207</v>
          </cell>
        </row>
        <row r="110">
          <cell r="D110">
            <v>3406</v>
          </cell>
          <cell r="E110" t="str">
            <v>St Marie's School, A Catholic Voluntary Academy</v>
          </cell>
          <cell r="F110" t="str">
            <v>Primary</v>
          </cell>
          <cell r="G110" t="str">
            <v>Recoupment Academy</v>
          </cell>
          <cell r="H110">
            <v>217</v>
          </cell>
          <cell r="I110">
            <v>216</v>
          </cell>
        </row>
        <row r="111">
          <cell r="D111">
            <v>2020</v>
          </cell>
          <cell r="E111" t="str">
            <v>St Mary's Church of England Primary School</v>
          </cell>
          <cell r="F111" t="str">
            <v>Primary</v>
          </cell>
          <cell r="G111" t="str">
            <v>Recoupment Academy</v>
          </cell>
          <cell r="H111">
            <v>197</v>
          </cell>
          <cell r="I111">
            <v>204</v>
          </cell>
        </row>
        <row r="112">
          <cell r="D112">
            <v>3423</v>
          </cell>
          <cell r="E112" t="str">
            <v>St Mary's Primary School, A Catholic Voluntary Academy</v>
          </cell>
          <cell r="F112" t="str">
            <v>Primary</v>
          </cell>
          <cell r="G112" t="str">
            <v>Recoupment Academy</v>
          </cell>
          <cell r="H112">
            <v>188</v>
          </cell>
          <cell r="I112">
            <v>176</v>
          </cell>
        </row>
        <row r="113">
          <cell r="D113">
            <v>5207</v>
          </cell>
          <cell r="E113" t="str">
            <v>St Patrick's Catholic Voluntary Academy</v>
          </cell>
          <cell r="F113" t="str">
            <v>Primary</v>
          </cell>
          <cell r="G113" t="str">
            <v>Recoupment Academy</v>
          </cell>
          <cell r="H113">
            <v>279</v>
          </cell>
          <cell r="I113">
            <v>279</v>
          </cell>
        </row>
        <row r="114">
          <cell r="D114">
            <v>5208</v>
          </cell>
          <cell r="E114" t="str">
            <v>St Theresa's Catholic Primary School</v>
          </cell>
          <cell r="F114" t="str">
            <v>Primary</v>
          </cell>
          <cell r="G114">
            <v>0</v>
          </cell>
          <cell r="H114">
            <v>207</v>
          </cell>
          <cell r="I114">
            <v>207</v>
          </cell>
        </row>
        <row r="115">
          <cell r="D115">
            <v>3424</v>
          </cell>
          <cell r="E115" t="str">
            <v>St Thomas More Catholic Primary, A Voluntary Academy</v>
          </cell>
          <cell r="F115" t="str">
            <v>Primary</v>
          </cell>
          <cell r="G115" t="str">
            <v>Recoupment Academy</v>
          </cell>
          <cell r="H115">
            <v>209</v>
          </cell>
          <cell r="I115">
            <v>208</v>
          </cell>
        </row>
        <row r="116">
          <cell r="D116">
            <v>3414</v>
          </cell>
          <cell r="E116" t="str">
            <v>St Thomas of Canterbury School, a Catholic Voluntary Academy</v>
          </cell>
          <cell r="F116" t="str">
            <v>Primary</v>
          </cell>
          <cell r="G116" t="str">
            <v>Recoupment Academy</v>
          </cell>
          <cell r="H116">
            <v>211</v>
          </cell>
          <cell r="I116">
            <v>210</v>
          </cell>
        </row>
        <row r="117">
          <cell r="D117">
            <v>3412</v>
          </cell>
          <cell r="E117" t="str">
            <v>St Wilfrid's Catholic Primary School</v>
          </cell>
          <cell r="F117" t="str">
            <v>Primary</v>
          </cell>
          <cell r="G117" t="str">
            <v>Recoupment Academy</v>
          </cell>
          <cell r="H117">
            <v>307</v>
          </cell>
          <cell r="I117">
            <v>297</v>
          </cell>
        </row>
        <row r="118">
          <cell r="D118">
            <v>2294</v>
          </cell>
          <cell r="E118" t="str">
            <v>Stannington Infant School</v>
          </cell>
          <cell r="F118" t="str">
            <v>Primary</v>
          </cell>
          <cell r="G118" t="str">
            <v>Recoupment Academy</v>
          </cell>
          <cell r="H118">
            <v>181</v>
          </cell>
          <cell r="I118">
            <v>181</v>
          </cell>
        </row>
        <row r="119">
          <cell r="D119">
            <v>2303</v>
          </cell>
          <cell r="E119" t="str">
            <v>Stocksbridge Junior School</v>
          </cell>
          <cell r="F119" t="str">
            <v>Primary</v>
          </cell>
          <cell r="G119">
            <v>0</v>
          </cell>
          <cell r="H119">
            <v>308</v>
          </cell>
          <cell r="I119">
            <v>295</v>
          </cell>
        </row>
        <row r="120">
          <cell r="D120">
            <v>2302</v>
          </cell>
          <cell r="E120" t="str">
            <v>Stocksbridge Nursery Infant School</v>
          </cell>
          <cell r="F120" t="str">
            <v>Primary</v>
          </cell>
          <cell r="G120" t="str">
            <v>Recoupment Academy</v>
          </cell>
          <cell r="H120">
            <v>194</v>
          </cell>
          <cell r="I120">
            <v>198</v>
          </cell>
        </row>
        <row r="121">
          <cell r="D121">
            <v>2350</v>
          </cell>
          <cell r="E121" t="str">
            <v>Stradbroke Primary School</v>
          </cell>
          <cell r="F121" t="str">
            <v>Primary</v>
          </cell>
          <cell r="G121">
            <v>0</v>
          </cell>
          <cell r="H121">
            <v>412</v>
          </cell>
          <cell r="I121">
            <v>411</v>
          </cell>
        </row>
        <row r="122">
          <cell r="D122">
            <v>2230</v>
          </cell>
          <cell r="E122" t="str">
            <v>Tinsley Meadows Primary School</v>
          </cell>
          <cell r="F122" t="str">
            <v>Primary</v>
          </cell>
          <cell r="G122" t="str">
            <v>Recoupment Academy</v>
          </cell>
          <cell r="H122">
            <v>543</v>
          </cell>
          <cell r="I122">
            <v>545</v>
          </cell>
        </row>
        <row r="123">
          <cell r="D123">
            <v>5206</v>
          </cell>
          <cell r="E123" t="str">
            <v>Totley All Saints Church of England Voluntary Aided Primary School</v>
          </cell>
          <cell r="F123" t="str">
            <v>Primary</v>
          </cell>
          <cell r="G123" t="str">
            <v>Recoupment Academy</v>
          </cell>
          <cell r="H123">
            <v>214</v>
          </cell>
          <cell r="I123">
            <v>211</v>
          </cell>
        </row>
        <row r="124">
          <cell r="D124">
            <v>2203</v>
          </cell>
          <cell r="E124" t="str">
            <v>Totley Primary School</v>
          </cell>
          <cell r="F124" t="str">
            <v>Primary</v>
          </cell>
          <cell r="G124" t="str">
            <v>Recoupment Academy</v>
          </cell>
          <cell r="H124">
            <v>399</v>
          </cell>
          <cell r="I124">
            <v>423</v>
          </cell>
        </row>
        <row r="125">
          <cell r="D125">
            <v>2351</v>
          </cell>
          <cell r="E125" t="str">
            <v>Walkley Primary School</v>
          </cell>
          <cell r="F125" t="str">
            <v>Primary</v>
          </cell>
          <cell r="G125">
            <v>0</v>
          </cell>
          <cell r="H125">
            <v>345</v>
          </cell>
          <cell r="I125">
            <v>377</v>
          </cell>
        </row>
        <row r="126">
          <cell r="D126">
            <v>3432</v>
          </cell>
          <cell r="E126" t="str">
            <v>Watercliffe Meadow Community Primary School</v>
          </cell>
          <cell r="F126" t="str">
            <v>Primary</v>
          </cell>
          <cell r="G126">
            <v>0</v>
          </cell>
          <cell r="H126">
            <v>407</v>
          </cell>
          <cell r="I126">
            <v>417</v>
          </cell>
        </row>
        <row r="127">
          <cell r="D127">
            <v>2319</v>
          </cell>
          <cell r="E127" t="str">
            <v>Waterthorpe Infant School</v>
          </cell>
          <cell r="F127" t="str">
            <v>Primary</v>
          </cell>
          <cell r="G127">
            <v>0</v>
          </cell>
          <cell r="H127">
            <v>124</v>
          </cell>
          <cell r="I127">
            <v>134</v>
          </cell>
        </row>
        <row r="128">
          <cell r="D128">
            <v>2352</v>
          </cell>
          <cell r="E128" t="str">
            <v>Westways Primary School</v>
          </cell>
          <cell r="F128" t="str">
            <v>Primary</v>
          </cell>
          <cell r="G128">
            <v>0</v>
          </cell>
          <cell r="H128">
            <v>572</v>
          </cell>
          <cell r="I128">
            <v>580</v>
          </cell>
        </row>
        <row r="129">
          <cell r="D129">
            <v>2311</v>
          </cell>
          <cell r="E129" t="str">
            <v>Wharncliffe Side Primary School</v>
          </cell>
          <cell r="F129" t="str">
            <v>Primary</v>
          </cell>
          <cell r="G129" t="str">
            <v>Recoupment Academy</v>
          </cell>
          <cell r="H129">
            <v>141</v>
          </cell>
          <cell r="I129">
            <v>142</v>
          </cell>
        </row>
        <row r="130">
          <cell r="D130">
            <v>2040</v>
          </cell>
          <cell r="E130" t="str">
            <v>Whiteways Primary School</v>
          </cell>
          <cell r="F130" t="str">
            <v>Primary</v>
          </cell>
          <cell r="G130" t="str">
            <v>Recoupment Academy</v>
          </cell>
          <cell r="H130">
            <v>408</v>
          </cell>
          <cell r="I130">
            <v>406</v>
          </cell>
        </row>
        <row r="131">
          <cell r="D131">
            <v>2027</v>
          </cell>
          <cell r="E131" t="str">
            <v>Wincobank Nursery and Infant School</v>
          </cell>
          <cell r="F131" t="str">
            <v>Primary</v>
          </cell>
          <cell r="G131" t="str">
            <v>Recoupment Academy</v>
          </cell>
          <cell r="H131">
            <v>122</v>
          </cell>
          <cell r="I131">
            <v>137</v>
          </cell>
        </row>
        <row r="132">
          <cell r="D132">
            <v>2361</v>
          </cell>
          <cell r="E132" t="str">
            <v>Windmill Hill Primary School</v>
          </cell>
          <cell r="F132" t="str">
            <v>Primary</v>
          </cell>
          <cell r="G132" t="str">
            <v>Recoupment Academy</v>
          </cell>
          <cell r="H132">
            <v>317</v>
          </cell>
          <cell r="I132">
            <v>315</v>
          </cell>
        </row>
        <row r="133">
          <cell r="D133">
            <v>2043</v>
          </cell>
          <cell r="E133" t="str">
            <v>Wisewood Community Primary School</v>
          </cell>
          <cell r="F133" t="str">
            <v>Primary</v>
          </cell>
          <cell r="G133" t="str">
            <v>Recoupment Academy</v>
          </cell>
          <cell r="H133">
            <v>153</v>
          </cell>
          <cell r="I133">
            <v>156</v>
          </cell>
        </row>
        <row r="134">
          <cell r="D134">
            <v>2139</v>
          </cell>
          <cell r="E134" t="str">
            <v>Woodhouse West Primary School</v>
          </cell>
          <cell r="F134" t="str">
            <v>Primary</v>
          </cell>
          <cell r="G134" t="str">
            <v>Recoupment Academy</v>
          </cell>
          <cell r="H134">
            <v>343</v>
          </cell>
          <cell r="I134">
            <v>360</v>
          </cell>
        </row>
        <row r="135">
          <cell r="D135">
            <v>2034</v>
          </cell>
          <cell r="E135" t="str">
            <v>Woodlands Primary School</v>
          </cell>
          <cell r="F135" t="str">
            <v>Primary</v>
          </cell>
          <cell r="G135" t="str">
            <v>Recoupment Academy</v>
          </cell>
          <cell r="H135">
            <v>354</v>
          </cell>
          <cell r="I135">
            <v>395</v>
          </cell>
        </row>
        <row r="136">
          <cell r="D136">
            <v>2324</v>
          </cell>
          <cell r="E136" t="str">
            <v>Woodseats Primary School</v>
          </cell>
          <cell r="F136" t="str">
            <v>Primary</v>
          </cell>
          <cell r="G136" t="str">
            <v>Recoupment Academy</v>
          </cell>
          <cell r="H136">
            <v>375</v>
          </cell>
          <cell r="I136">
            <v>363</v>
          </cell>
        </row>
        <row r="137">
          <cell r="D137">
            <v>2327</v>
          </cell>
          <cell r="E137" t="str">
            <v>Woodthorpe Primary School</v>
          </cell>
          <cell r="F137" t="str">
            <v>Primary</v>
          </cell>
          <cell r="G137" t="str">
            <v>Recoupment Academy</v>
          </cell>
          <cell r="H137">
            <v>396</v>
          </cell>
          <cell r="I137">
            <v>406</v>
          </cell>
        </row>
        <row r="138">
          <cell r="D138">
            <v>2321</v>
          </cell>
          <cell r="E138" t="str">
            <v>Wybourn Community Primary &amp; Nursery School</v>
          </cell>
          <cell r="F138" t="str">
            <v>Primary</v>
          </cell>
          <cell r="G138" t="str">
            <v>Recoupment Academy</v>
          </cell>
          <cell r="H138">
            <v>413</v>
          </cell>
          <cell r="I138">
            <v>424</v>
          </cell>
        </row>
        <row r="139">
          <cell r="D139"/>
          <cell r="E139"/>
          <cell r="F139"/>
          <cell r="G139"/>
          <cell r="I139"/>
        </row>
        <row r="140">
          <cell r="D140"/>
          <cell r="E140" t="str">
            <v>Total Primary</v>
          </cell>
          <cell r="F140"/>
          <cell r="G140"/>
          <cell r="H140">
            <v>43067</v>
          </cell>
          <cell r="I140">
            <v>43411</v>
          </cell>
        </row>
        <row r="141">
          <cell r="D141"/>
          <cell r="E141"/>
          <cell r="F141"/>
          <cell r="G141"/>
        </row>
        <row r="142">
          <cell r="D142"/>
          <cell r="E142" t="str">
            <v>Secondary</v>
          </cell>
          <cell r="F142"/>
          <cell r="G142"/>
        </row>
        <row r="143">
          <cell r="D143"/>
          <cell r="E143"/>
          <cell r="F143"/>
          <cell r="G143"/>
        </row>
        <row r="144">
          <cell r="D144">
            <v>5401</v>
          </cell>
          <cell r="E144" t="str">
            <v>All Saints' Catholic High School</v>
          </cell>
          <cell r="F144" t="str">
            <v>Secondary</v>
          </cell>
          <cell r="G144" t="str">
            <v>Recoupment Academy</v>
          </cell>
          <cell r="H144">
            <v>1023</v>
          </cell>
          <cell r="I144">
            <v>1034</v>
          </cell>
        </row>
        <row r="145">
          <cell r="D145">
            <v>4017</v>
          </cell>
          <cell r="E145" t="str">
            <v>Bradfield School</v>
          </cell>
          <cell r="F145" t="str">
            <v>Secondary</v>
          </cell>
          <cell r="G145" t="str">
            <v>Recoupment Academy</v>
          </cell>
          <cell r="H145">
            <v>1081</v>
          </cell>
          <cell r="I145">
            <v>1065</v>
          </cell>
        </row>
        <row r="146">
          <cell r="D146">
            <v>4000</v>
          </cell>
          <cell r="E146" t="str">
            <v>Chaucer School</v>
          </cell>
          <cell r="F146" t="str">
            <v>Secondary</v>
          </cell>
          <cell r="G146" t="str">
            <v>Recoupment Academy</v>
          </cell>
          <cell r="H146">
            <v>820</v>
          </cell>
          <cell r="I146">
            <v>842</v>
          </cell>
        </row>
        <row r="147">
          <cell r="D147">
            <v>4012</v>
          </cell>
          <cell r="E147" t="str">
            <v>Ecclesfield School</v>
          </cell>
          <cell r="F147" t="str">
            <v>Secondary</v>
          </cell>
          <cell r="G147" t="str">
            <v>Recoupment Academy</v>
          </cell>
          <cell r="H147">
            <v>1676</v>
          </cell>
          <cell r="I147">
            <v>1701</v>
          </cell>
        </row>
        <row r="148">
          <cell r="D148">
            <v>4280</v>
          </cell>
          <cell r="E148" t="str">
            <v>Fir Vale School</v>
          </cell>
          <cell r="F148" t="str">
            <v>Secondary</v>
          </cell>
          <cell r="G148" t="str">
            <v>Recoupment Academy</v>
          </cell>
          <cell r="H148">
            <v>986</v>
          </cell>
          <cell r="I148">
            <v>1025</v>
          </cell>
        </row>
        <row r="149">
          <cell r="D149">
            <v>4003</v>
          </cell>
          <cell r="E149" t="str">
            <v>Firth Park Academy</v>
          </cell>
          <cell r="F149" t="str">
            <v>Secondary</v>
          </cell>
          <cell r="G149" t="str">
            <v>Recoupment Academy</v>
          </cell>
          <cell r="H149">
            <v>1142</v>
          </cell>
          <cell r="I149">
            <v>1166</v>
          </cell>
        </row>
        <row r="150">
          <cell r="D150">
            <v>4007</v>
          </cell>
          <cell r="E150" t="str">
            <v>Forge Valley School</v>
          </cell>
          <cell r="F150" t="str">
            <v>Secondary</v>
          </cell>
          <cell r="G150" t="str">
            <v>Recoupment Academy</v>
          </cell>
          <cell r="H150">
            <v>1210</v>
          </cell>
          <cell r="I150">
            <v>1243</v>
          </cell>
        </row>
        <row r="151">
          <cell r="D151">
            <v>4278</v>
          </cell>
          <cell r="E151" t="str">
            <v>Handsworth Grange Community Sports College</v>
          </cell>
          <cell r="F151" t="str">
            <v>Secondary</v>
          </cell>
          <cell r="G151" t="str">
            <v>Recoupment Academy</v>
          </cell>
          <cell r="H151">
            <v>1015</v>
          </cell>
          <cell r="I151">
            <v>1015</v>
          </cell>
        </row>
        <row r="152">
          <cell r="D152">
            <v>4257</v>
          </cell>
          <cell r="E152" t="str">
            <v>High Storrs School</v>
          </cell>
          <cell r="F152" t="str">
            <v>Secondary</v>
          </cell>
          <cell r="G152" t="str">
            <v>Recoupment Academy</v>
          </cell>
          <cell r="H152">
            <v>1206</v>
          </cell>
          <cell r="I152">
            <v>1214</v>
          </cell>
        </row>
        <row r="153">
          <cell r="D153">
            <v>4230</v>
          </cell>
          <cell r="E153" t="str">
            <v>King Ecgbert School</v>
          </cell>
          <cell r="F153" t="str">
            <v>Secondary</v>
          </cell>
          <cell r="G153" t="str">
            <v>Recoupment Academy</v>
          </cell>
          <cell r="H153">
            <v>1034</v>
          </cell>
          <cell r="I153">
            <v>1030</v>
          </cell>
        </row>
        <row r="154">
          <cell r="D154">
            <v>4259</v>
          </cell>
          <cell r="E154" t="str">
            <v>King Edward VII School</v>
          </cell>
          <cell r="F154" t="str">
            <v>Secondary</v>
          </cell>
          <cell r="G154">
            <v>0</v>
          </cell>
          <cell r="H154">
            <v>1135</v>
          </cell>
          <cell r="I154">
            <v>1141</v>
          </cell>
        </row>
        <row r="155">
          <cell r="D155">
            <v>4279</v>
          </cell>
          <cell r="E155" t="str">
            <v>Meadowhead School Academy Trust</v>
          </cell>
          <cell r="F155" t="str">
            <v>Secondary</v>
          </cell>
          <cell r="G155" t="str">
            <v>Recoupment Academy</v>
          </cell>
          <cell r="H155">
            <v>1623</v>
          </cell>
          <cell r="I155">
            <v>1640</v>
          </cell>
        </row>
        <row r="156">
          <cell r="D156">
            <v>4015</v>
          </cell>
          <cell r="E156" t="str">
            <v>Mercia School</v>
          </cell>
          <cell r="F156" t="str">
            <v>Secondary</v>
          </cell>
          <cell r="G156" t="str">
            <v>Recoupment Academy</v>
          </cell>
          <cell r="H156">
            <v>716</v>
          </cell>
          <cell r="I156">
            <v>786</v>
          </cell>
        </row>
        <row r="157">
          <cell r="D157">
            <v>4008</v>
          </cell>
          <cell r="E157" t="str">
            <v>Newfield Secondary School</v>
          </cell>
          <cell r="F157" t="str">
            <v>Secondary</v>
          </cell>
          <cell r="G157" t="str">
            <v>Recoupment Academy</v>
          </cell>
          <cell r="H157">
            <v>1032</v>
          </cell>
          <cell r="I157">
            <v>1055</v>
          </cell>
        </row>
        <row r="158">
          <cell r="D158">
            <v>5400</v>
          </cell>
          <cell r="E158" t="str">
            <v>Notre Dame High School</v>
          </cell>
          <cell r="F158" t="str">
            <v>Secondary</v>
          </cell>
          <cell r="G158" t="str">
            <v>Recoupment Academy</v>
          </cell>
          <cell r="H158">
            <v>1066</v>
          </cell>
          <cell r="I158">
            <v>1067</v>
          </cell>
        </row>
        <row r="159">
          <cell r="D159">
            <v>4006</v>
          </cell>
          <cell r="E159" t="str">
            <v>Outwood Academy City</v>
          </cell>
          <cell r="F159" t="str">
            <v>Secondary</v>
          </cell>
          <cell r="G159" t="str">
            <v>Recoupment Academy</v>
          </cell>
          <cell r="H159">
            <v>1128</v>
          </cell>
          <cell r="I159">
            <v>1126</v>
          </cell>
        </row>
        <row r="160">
          <cell r="D160">
            <v>6907</v>
          </cell>
          <cell r="E160" t="str">
            <v>Parkwood E-ACT Academy</v>
          </cell>
          <cell r="F160" t="str">
            <v>Secondary</v>
          </cell>
          <cell r="G160" t="str">
            <v>Recoupment Academy</v>
          </cell>
          <cell r="H160">
            <v>806</v>
          </cell>
          <cell r="I160">
            <v>793</v>
          </cell>
        </row>
        <row r="161">
          <cell r="D161">
            <v>6905</v>
          </cell>
          <cell r="E161" t="str">
            <v>Sheffield Park Academy</v>
          </cell>
          <cell r="F161" t="str">
            <v>Secondary</v>
          </cell>
          <cell r="G161" t="str">
            <v>Recoupment Academy</v>
          </cell>
          <cell r="H161">
            <v>1010</v>
          </cell>
          <cell r="I161">
            <v>1029</v>
          </cell>
        </row>
        <row r="162">
          <cell r="D162">
            <v>6906</v>
          </cell>
          <cell r="E162" t="str">
            <v>Sheffield Springs Academy</v>
          </cell>
          <cell r="F162" t="str">
            <v>Secondary</v>
          </cell>
          <cell r="G162" t="str">
            <v>Recoupment Academy</v>
          </cell>
          <cell r="H162">
            <v>939</v>
          </cell>
          <cell r="I162">
            <v>981</v>
          </cell>
        </row>
        <row r="163">
          <cell r="D163">
            <v>4229</v>
          </cell>
          <cell r="E163" t="str">
            <v>Silverdale School</v>
          </cell>
          <cell r="F163" t="str">
            <v>Secondary</v>
          </cell>
          <cell r="G163" t="str">
            <v>Recoupment Academy</v>
          </cell>
          <cell r="H163">
            <v>1015</v>
          </cell>
          <cell r="I163">
            <v>1021</v>
          </cell>
        </row>
        <row r="164">
          <cell r="D164">
            <v>4271</v>
          </cell>
          <cell r="E164" t="str">
            <v>Stocksbridge High School</v>
          </cell>
          <cell r="F164" t="str">
            <v>Secondary</v>
          </cell>
          <cell r="G164" t="str">
            <v>Recoupment Academy</v>
          </cell>
          <cell r="H164">
            <v>798</v>
          </cell>
          <cell r="I164">
            <v>793</v>
          </cell>
        </row>
        <row r="165">
          <cell r="D165">
            <v>4234</v>
          </cell>
          <cell r="E165" t="str">
            <v>Tapton School</v>
          </cell>
          <cell r="F165" t="str">
            <v>Secondary</v>
          </cell>
          <cell r="G165" t="str">
            <v>Recoupment Academy</v>
          </cell>
          <cell r="H165">
            <v>1354</v>
          </cell>
          <cell r="I165">
            <v>1357</v>
          </cell>
        </row>
        <row r="166">
          <cell r="D166">
            <v>4276</v>
          </cell>
          <cell r="E166" t="str">
            <v>The Birley Academy</v>
          </cell>
          <cell r="F166" t="str">
            <v>Secondary</v>
          </cell>
          <cell r="G166" t="str">
            <v>Recoupment Academy</v>
          </cell>
          <cell r="H166">
            <v>1074</v>
          </cell>
          <cell r="I166">
            <v>1076</v>
          </cell>
        </row>
        <row r="167">
          <cell r="D167">
            <v>4004</v>
          </cell>
          <cell r="E167" t="str">
            <v>UTC Sheffield City Centre</v>
          </cell>
          <cell r="F167" t="str">
            <v>Secondary</v>
          </cell>
          <cell r="G167" t="str">
            <v>Recoupment Academy</v>
          </cell>
          <cell r="H167">
            <v>313</v>
          </cell>
          <cell r="I167">
            <v>312</v>
          </cell>
        </row>
        <row r="168">
          <cell r="D168">
            <v>4010</v>
          </cell>
          <cell r="E168" t="str">
            <v>UTC Sheffield Olympic Legacy Park</v>
          </cell>
          <cell r="F168" t="str">
            <v>Secondary</v>
          </cell>
          <cell r="G168" t="str">
            <v>Recoupment Academy</v>
          </cell>
          <cell r="H168">
            <v>302</v>
          </cell>
          <cell r="I168">
            <v>301</v>
          </cell>
        </row>
        <row r="169">
          <cell r="D169">
            <v>4013</v>
          </cell>
          <cell r="E169" t="str">
            <v>Westfield School</v>
          </cell>
          <cell r="F169" t="str">
            <v>Secondary</v>
          </cell>
          <cell r="G169" t="str">
            <v>Recoupment Academy</v>
          </cell>
          <cell r="H169">
            <v>1191</v>
          </cell>
          <cell r="I169">
            <v>1245</v>
          </cell>
        </row>
        <row r="170">
          <cell r="D170">
            <v>4016</v>
          </cell>
          <cell r="E170" t="str">
            <v>Yewlands Academy</v>
          </cell>
          <cell r="F170" t="str">
            <v>Secondary</v>
          </cell>
          <cell r="G170" t="str">
            <v>Recoupment Academy</v>
          </cell>
          <cell r="H170">
            <v>876</v>
          </cell>
          <cell r="I170">
            <v>901</v>
          </cell>
        </row>
        <row r="171">
          <cell r="D171"/>
          <cell r="E171"/>
          <cell r="F171"/>
          <cell r="G171"/>
        </row>
        <row r="172">
          <cell r="D172"/>
          <cell r="E172" t="str">
            <v>Total Secondary</v>
          </cell>
          <cell r="F172"/>
          <cell r="G172"/>
          <cell r="H172">
            <v>27571</v>
          </cell>
          <cell r="I172">
            <v>27959</v>
          </cell>
        </row>
        <row r="173">
          <cell r="D173"/>
          <cell r="E173"/>
          <cell r="F173"/>
          <cell r="G173"/>
          <cell r="H173"/>
          <cell r="I173"/>
        </row>
        <row r="174">
          <cell r="D174"/>
          <cell r="E174" t="str">
            <v>Middle Deemed Secondary</v>
          </cell>
          <cell r="F174"/>
          <cell r="G174"/>
        </row>
        <row r="175">
          <cell r="D175"/>
          <cell r="E175"/>
          <cell r="F175"/>
          <cell r="G175"/>
        </row>
        <row r="176">
          <cell r="D176">
            <v>4014</v>
          </cell>
          <cell r="E176" t="str">
            <v>Astrea Academy Sheffield</v>
          </cell>
          <cell r="F176" t="str">
            <v>All-through</v>
          </cell>
          <cell r="G176" t="str">
            <v>Recoupment Academy</v>
          </cell>
          <cell r="H176">
            <v>891.5</v>
          </cell>
          <cell r="I176">
            <v>979</v>
          </cell>
        </row>
        <row r="177">
          <cell r="D177">
            <v>4225</v>
          </cell>
          <cell r="E177" t="str">
            <v>Hinde House 2-16 School</v>
          </cell>
          <cell r="F177" t="str">
            <v>All-through</v>
          </cell>
          <cell r="G177" t="str">
            <v>Recoupment Academy</v>
          </cell>
          <cell r="H177">
            <v>1282</v>
          </cell>
          <cell r="I177">
            <v>1322</v>
          </cell>
        </row>
        <row r="178">
          <cell r="D178">
            <v>4005</v>
          </cell>
          <cell r="E178" t="str">
            <v>Oasis Academy Don Valley</v>
          </cell>
          <cell r="F178" t="str">
            <v>All-through</v>
          </cell>
          <cell r="G178" t="str">
            <v>Recoupment Academy</v>
          </cell>
          <cell r="H178">
            <v>997.75</v>
          </cell>
          <cell r="I178">
            <v>1061</v>
          </cell>
        </row>
        <row r="179">
          <cell r="D179"/>
          <cell r="E179"/>
          <cell r="F179"/>
          <cell r="G179"/>
          <cell r="H179"/>
          <cell r="I179"/>
        </row>
        <row r="180">
          <cell r="D180"/>
          <cell r="E180" t="str">
            <v>Total Middle Deemed Secondary</v>
          </cell>
          <cell r="F180"/>
          <cell r="G180"/>
          <cell r="H180">
            <v>3171.25</v>
          </cell>
          <cell r="I180">
            <v>3362</v>
          </cell>
        </row>
        <row r="181">
          <cell r="D181"/>
          <cell r="E181"/>
          <cell r="F181"/>
          <cell r="G181"/>
        </row>
        <row r="182">
          <cell r="D182"/>
          <cell r="E182" t="str">
            <v>Total All Schools</v>
          </cell>
          <cell r="F182"/>
          <cell r="G182"/>
          <cell r="H182">
            <v>73809.25</v>
          </cell>
          <cell r="I182">
            <v>74732</v>
          </cell>
        </row>
        <row r="183">
          <cell r="D183"/>
          <cell r="E183"/>
          <cell r="F183"/>
          <cell r="G183"/>
          <cell r="H183"/>
          <cell r="I183">
            <v>922.75</v>
          </cell>
        </row>
        <row r="184">
          <cell r="D184"/>
          <cell r="E184"/>
          <cell r="F184"/>
          <cell r="G184"/>
          <cell r="I184"/>
        </row>
        <row r="185">
          <cell r="D185">
            <v>4014</v>
          </cell>
          <cell r="E185" t="str">
            <v>Astrea 3-16 Academy - Woodside Pye Bank</v>
          </cell>
          <cell r="F185" t="str">
            <v>Primary</v>
          </cell>
          <cell r="G185" t="str">
            <v>Recoupment Academy</v>
          </cell>
          <cell r="H185">
            <v>196</v>
          </cell>
          <cell r="I185">
            <v>243</v>
          </cell>
        </row>
        <row r="186">
          <cell r="D186">
            <v>4014</v>
          </cell>
          <cell r="E186" t="str">
            <v>Astrea 3-16 Academy - Woodside Pye Bank</v>
          </cell>
          <cell r="F186" t="str">
            <v>Secondary</v>
          </cell>
          <cell r="G186" t="str">
            <v>Recoupment Academy</v>
          </cell>
          <cell r="H186">
            <v>695.5</v>
          </cell>
          <cell r="I186">
            <v>736</v>
          </cell>
        </row>
        <row r="187">
          <cell r="D187"/>
          <cell r="E187"/>
          <cell r="F187"/>
          <cell r="G187"/>
          <cell r="H187">
            <v>891.5</v>
          </cell>
          <cell r="I187">
            <v>979</v>
          </cell>
        </row>
        <row r="188">
          <cell r="D188"/>
          <cell r="E188"/>
          <cell r="F188"/>
          <cell r="G188"/>
          <cell r="H188">
            <v>0</v>
          </cell>
          <cell r="I188"/>
        </row>
        <row r="189">
          <cell r="D189">
            <v>4225</v>
          </cell>
          <cell r="E189" t="str">
            <v>Hinde House (Brigantia) School - Pri Phase</v>
          </cell>
          <cell r="F189" t="str">
            <v>Primary</v>
          </cell>
          <cell r="G189" t="str">
            <v>Recoupment Academy</v>
          </cell>
          <cell r="H189">
            <v>427</v>
          </cell>
          <cell r="I189">
            <v>419</v>
          </cell>
        </row>
        <row r="190">
          <cell r="D190">
            <v>4225</v>
          </cell>
          <cell r="E190" t="str">
            <v>Hinde House (Brigantia) School - Sec Phase</v>
          </cell>
          <cell r="F190" t="str">
            <v>Secondary</v>
          </cell>
          <cell r="G190" t="str">
            <v>Recoupment Academy</v>
          </cell>
          <cell r="H190">
            <v>855</v>
          </cell>
          <cell r="I190">
            <v>903</v>
          </cell>
        </row>
        <row r="191">
          <cell r="D191"/>
          <cell r="E191"/>
          <cell r="F191"/>
          <cell r="G191"/>
          <cell r="H191">
            <v>1282</v>
          </cell>
          <cell r="I191">
            <v>1322</v>
          </cell>
        </row>
        <row r="192">
          <cell r="D192"/>
          <cell r="E192"/>
          <cell r="F192"/>
          <cell r="G192"/>
          <cell r="H192">
            <v>0</v>
          </cell>
          <cell r="I192"/>
        </row>
        <row r="193">
          <cell r="D193">
            <v>4005</v>
          </cell>
          <cell r="E193" t="str">
            <v>Oasis Academy Don Valley</v>
          </cell>
          <cell r="F193" t="str">
            <v>Primary</v>
          </cell>
          <cell r="G193" t="str">
            <v>Recoupment Academy</v>
          </cell>
          <cell r="H193">
            <v>418.25</v>
          </cell>
          <cell r="I193">
            <v>414</v>
          </cell>
        </row>
        <row r="194">
          <cell r="D194">
            <v>4005</v>
          </cell>
          <cell r="E194" t="str">
            <v>Oasis Academy Don Valley</v>
          </cell>
          <cell r="F194" t="str">
            <v>Secondary</v>
          </cell>
          <cell r="G194" t="str">
            <v>Recoupment Academy</v>
          </cell>
          <cell r="H194">
            <v>579.5</v>
          </cell>
          <cell r="I194">
            <v>647</v>
          </cell>
        </row>
        <row r="195">
          <cell r="D195"/>
          <cell r="E195"/>
          <cell r="F195"/>
          <cell r="G195"/>
          <cell r="H195">
            <v>997.75</v>
          </cell>
          <cell r="I195">
            <v>1061</v>
          </cell>
        </row>
        <row r="196">
          <cell r="D196"/>
          <cell r="E196"/>
          <cell r="F196"/>
          <cell r="G196"/>
        </row>
        <row r="197">
          <cell r="E197" t="str">
            <v>Row Labels</v>
          </cell>
          <cell r="F197" t="str">
            <v>Sum of NOR 23-24</v>
          </cell>
          <cell r="G197"/>
          <cell r="H197"/>
        </row>
        <row r="198">
          <cell r="E198">
            <v>0</v>
          </cell>
          <cell r="F198">
            <v>21209</v>
          </cell>
          <cell r="G198"/>
          <cell r="H198"/>
          <cell r="I198" t="str">
            <v>Funded Pupils FTE</v>
          </cell>
        </row>
        <row r="199">
          <cell r="E199" t="str">
            <v>Primary</v>
          </cell>
          <cell r="F199">
            <v>20068</v>
          </cell>
          <cell r="G199"/>
          <cell r="H199" t="str">
            <v>NOR APT</v>
          </cell>
          <cell r="I199"/>
        </row>
        <row r="200">
          <cell r="E200" t="str">
            <v>Secondary</v>
          </cell>
          <cell r="F200">
            <v>1141</v>
          </cell>
          <cell r="G200"/>
          <cell r="H200"/>
          <cell r="I200"/>
        </row>
        <row r="201">
          <cell r="E201" t="str">
            <v>Recoupment Academy</v>
          </cell>
          <cell r="F201">
            <v>53523</v>
          </cell>
          <cell r="G201"/>
          <cell r="H201"/>
          <cell r="I201"/>
        </row>
        <row r="202">
          <cell r="E202" t="str">
            <v>Primary</v>
          </cell>
          <cell r="F202">
            <v>24419</v>
          </cell>
          <cell r="G202"/>
          <cell r="H202" t="str">
            <v>Plus Oasis FYE</v>
          </cell>
          <cell r="I202"/>
        </row>
        <row r="203">
          <cell r="E203" t="str">
            <v>Secondary</v>
          </cell>
          <cell r="F203">
            <v>29104</v>
          </cell>
          <cell r="G203"/>
          <cell r="H203"/>
          <cell r="I203"/>
        </row>
        <row r="204">
          <cell r="E204" t="str">
            <v>Grand Total</v>
          </cell>
          <cell r="F204">
            <v>74732</v>
          </cell>
          <cell r="G204"/>
          <cell r="H204"/>
          <cell r="I204">
            <v>0</v>
          </cell>
        </row>
        <row r="205">
          <cell r="E205"/>
          <cell r="F205"/>
          <cell r="I205">
            <v>74732</v>
          </cell>
        </row>
        <row r="206">
          <cell r="E206"/>
          <cell r="F206">
            <v>74732</v>
          </cell>
          <cell r="I206"/>
        </row>
        <row r="207">
          <cell r="E207"/>
          <cell r="F207">
            <v>0</v>
          </cell>
          <cell r="I207"/>
        </row>
        <row r="208">
          <cell r="E208"/>
          <cell r="F208" t="str">
            <v>23-24</v>
          </cell>
          <cell r="G208" t="str">
            <v>22-23</v>
          </cell>
          <cell r="I208"/>
        </row>
        <row r="209">
          <cell r="E209" t="str">
            <v>Primary</v>
          </cell>
          <cell r="F209">
            <v>44487</v>
          </cell>
          <cell r="G209">
            <v>44108.25</v>
          </cell>
        </row>
        <row r="210">
          <cell r="E210" t="str">
            <v>Secondary</v>
          </cell>
          <cell r="F210">
            <v>30245</v>
          </cell>
          <cell r="G210">
            <v>29701</v>
          </cell>
        </row>
        <row r="211">
          <cell r="E211" t="str">
            <v>Total</v>
          </cell>
          <cell r="F211">
            <v>74732</v>
          </cell>
          <cell r="G211">
            <v>73809.25</v>
          </cell>
        </row>
        <row r="212">
          <cell r="E212"/>
        </row>
        <row r="213">
          <cell r="E213"/>
        </row>
        <row r="214">
          <cell r="E214"/>
        </row>
        <row r="215">
          <cell r="E215"/>
        </row>
        <row r="216">
          <cell r="E216"/>
        </row>
        <row r="217">
          <cell r="E217"/>
        </row>
        <row r="218">
          <cell r="E218"/>
        </row>
        <row r="219">
          <cell r="E219"/>
        </row>
        <row r="220">
          <cell r="E220"/>
        </row>
        <row r="221">
          <cell r="E221"/>
        </row>
        <row r="222">
          <cell r="E222"/>
        </row>
        <row r="223">
          <cell r="E223"/>
        </row>
        <row r="224">
          <cell r="E224"/>
        </row>
        <row r="225">
          <cell r="E225"/>
        </row>
        <row r="226">
          <cell r="E226"/>
        </row>
        <row r="227">
          <cell r="E227"/>
        </row>
        <row r="228">
          <cell r="E228"/>
        </row>
        <row r="229">
          <cell r="E229"/>
        </row>
        <row r="230">
          <cell r="E230"/>
        </row>
        <row r="231">
          <cell r="E231"/>
        </row>
        <row r="232">
          <cell r="E232"/>
        </row>
        <row r="233">
          <cell r="E233"/>
        </row>
        <row r="234">
          <cell r="E234"/>
        </row>
        <row r="235">
          <cell r="E235"/>
        </row>
        <row r="236">
          <cell r="E236"/>
        </row>
        <row r="237">
          <cell r="E237"/>
        </row>
        <row r="238">
          <cell r="E238"/>
        </row>
        <row r="239">
          <cell r="E239"/>
        </row>
        <row r="240">
          <cell r="E240"/>
        </row>
        <row r="241">
          <cell r="E241"/>
        </row>
        <row r="242">
          <cell r="E242"/>
        </row>
        <row r="243">
          <cell r="E243"/>
        </row>
        <row r="244">
          <cell r="E244"/>
        </row>
        <row r="245">
          <cell r="E245"/>
        </row>
        <row r="246">
          <cell r="E246"/>
        </row>
        <row r="247">
          <cell r="E247"/>
        </row>
        <row r="248">
          <cell r="E248"/>
        </row>
        <row r="249">
          <cell r="E249"/>
        </row>
        <row r="250">
          <cell r="E250"/>
        </row>
        <row r="251">
          <cell r="E251"/>
        </row>
        <row r="252">
          <cell r="E252"/>
        </row>
        <row r="253">
          <cell r="E253"/>
        </row>
        <row r="254">
          <cell r="E254"/>
        </row>
        <row r="255">
          <cell r="E255"/>
        </row>
        <row r="256">
          <cell r="E256"/>
        </row>
        <row r="257">
          <cell r="E257"/>
        </row>
        <row r="258">
          <cell r="E258"/>
        </row>
        <row r="259">
          <cell r="E259"/>
        </row>
        <row r="260">
          <cell r="E260"/>
        </row>
        <row r="261">
          <cell r="E261"/>
        </row>
        <row r="262">
          <cell r="E262"/>
        </row>
        <row r="263">
          <cell r="E263"/>
        </row>
        <row r="264">
          <cell r="E264"/>
        </row>
        <row r="265">
          <cell r="E265"/>
        </row>
        <row r="266">
          <cell r="E266"/>
        </row>
        <row r="267">
          <cell r="E267"/>
        </row>
        <row r="268">
          <cell r="E268"/>
        </row>
        <row r="269">
          <cell r="E269"/>
        </row>
        <row r="270">
          <cell r="E270"/>
        </row>
        <row r="271">
          <cell r="E271"/>
        </row>
        <row r="272">
          <cell r="E272"/>
        </row>
        <row r="273">
          <cell r="E273"/>
        </row>
        <row r="274">
          <cell r="E274"/>
        </row>
        <row r="275">
          <cell r="E275"/>
        </row>
        <row r="276">
          <cell r="E276"/>
        </row>
        <row r="277">
          <cell r="E277"/>
        </row>
        <row r="278">
          <cell r="E278"/>
        </row>
        <row r="279">
          <cell r="E279"/>
        </row>
        <row r="280">
          <cell r="E280"/>
        </row>
        <row r="281">
          <cell r="E281"/>
        </row>
        <row r="282">
          <cell r="E282"/>
        </row>
        <row r="283">
          <cell r="E283"/>
        </row>
        <row r="284">
          <cell r="E284"/>
        </row>
        <row r="285">
          <cell r="E285"/>
        </row>
        <row r="286">
          <cell r="E286"/>
        </row>
        <row r="287">
          <cell r="E287"/>
        </row>
        <row r="288">
          <cell r="E288"/>
        </row>
        <row r="289">
          <cell r="E289"/>
        </row>
        <row r="290">
          <cell r="E290"/>
        </row>
        <row r="291">
          <cell r="E291"/>
        </row>
        <row r="292">
          <cell r="E292"/>
        </row>
        <row r="293">
          <cell r="E293"/>
        </row>
        <row r="294">
          <cell r="E294"/>
        </row>
        <row r="295">
          <cell r="E295"/>
        </row>
        <row r="296">
          <cell r="E296"/>
        </row>
        <row r="297">
          <cell r="E297"/>
        </row>
        <row r="298">
          <cell r="E298"/>
        </row>
        <row r="299">
          <cell r="E299"/>
        </row>
        <row r="300">
          <cell r="E300"/>
        </row>
        <row r="301">
          <cell r="E301"/>
        </row>
        <row r="302">
          <cell r="E302"/>
        </row>
        <row r="303">
          <cell r="E303"/>
        </row>
        <row r="304">
          <cell r="E304"/>
        </row>
        <row r="305">
          <cell r="E305"/>
        </row>
        <row r="306">
          <cell r="E306"/>
        </row>
        <row r="307">
          <cell r="E307"/>
        </row>
        <row r="308">
          <cell r="E308"/>
        </row>
        <row r="309">
          <cell r="E309"/>
        </row>
        <row r="310">
          <cell r="E310"/>
        </row>
        <row r="311">
          <cell r="E311"/>
        </row>
        <row r="312">
          <cell r="E312"/>
        </row>
        <row r="313">
          <cell r="E313"/>
        </row>
        <row r="314">
          <cell r="E314"/>
        </row>
        <row r="315">
          <cell r="E315"/>
        </row>
        <row r="316">
          <cell r="E316"/>
        </row>
        <row r="317">
          <cell r="E317"/>
        </row>
        <row r="318">
          <cell r="E318"/>
        </row>
        <row r="319">
          <cell r="E319"/>
        </row>
        <row r="320">
          <cell r="E320"/>
        </row>
        <row r="321">
          <cell r="E321"/>
        </row>
        <row r="322">
          <cell r="E322"/>
        </row>
        <row r="323">
          <cell r="E323"/>
        </row>
        <row r="324">
          <cell r="E324"/>
        </row>
        <row r="325">
          <cell r="E325"/>
        </row>
        <row r="326">
          <cell r="E326"/>
        </row>
        <row r="327">
          <cell r="E327"/>
        </row>
        <row r="328">
          <cell r="E328"/>
        </row>
        <row r="329">
          <cell r="E329"/>
        </row>
        <row r="330">
          <cell r="E330"/>
        </row>
        <row r="331">
          <cell r="E331"/>
        </row>
        <row r="332">
          <cell r="E332"/>
        </row>
        <row r="333">
          <cell r="E333"/>
        </row>
        <row r="334">
          <cell r="E334"/>
        </row>
        <row r="335">
          <cell r="E335"/>
        </row>
        <row r="336">
          <cell r="E336"/>
        </row>
        <row r="337">
          <cell r="E337"/>
        </row>
        <row r="338">
          <cell r="E338"/>
        </row>
        <row r="339">
          <cell r="E339"/>
        </row>
        <row r="340">
          <cell r="E340"/>
        </row>
        <row r="341">
          <cell r="E341"/>
        </row>
        <row r="342">
          <cell r="E342"/>
        </row>
        <row r="343">
          <cell r="E343"/>
        </row>
        <row r="344">
          <cell r="E344"/>
        </row>
        <row r="345">
          <cell r="E345"/>
        </row>
        <row r="346">
          <cell r="E346"/>
        </row>
        <row r="347">
          <cell r="E347"/>
        </row>
        <row r="348">
          <cell r="E348"/>
        </row>
        <row r="349">
          <cell r="E349"/>
        </row>
      </sheetData>
      <sheetData sheetId="10"/>
      <sheetData sheetId="11"/>
      <sheetData sheetId="12"/>
      <sheetData sheetId="13"/>
      <sheetData sheetId="14">
        <row r="2">
          <cell r="C2">
            <v>1</v>
          </cell>
          <cell r="D2">
            <v>2</v>
          </cell>
          <cell r="E2">
            <v>3</v>
          </cell>
          <cell r="F2">
            <v>4</v>
          </cell>
          <cell r="G2">
            <v>5</v>
          </cell>
          <cell r="H2">
            <v>6</v>
          </cell>
        </row>
        <row r="5">
          <cell r="G5">
            <v>101.80999999999997</v>
          </cell>
          <cell r="H5">
            <v>31.689999999999998</v>
          </cell>
        </row>
        <row r="6">
          <cell r="C6" t="str">
            <v>DfE</v>
          </cell>
          <cell r="D6" t="str">
            <v>School_Name</v>
          </cell>
          <cell r="E6" t="str">
            <v xml:space="preserve">Academy Type </v>
          </cell>
          <cell r="F6" t="str">
            <v>Pupil Number Oct 22</v>
          </cell>
          <cell r="G6" t="str">
            <v>Additional Delegation £</v>
          </cell>
          <cell r="H6" t="str">
            <v>De-delegated £</v>
          </cell>
        </row>
        <row r="7">
          <cell r="F7">
            <v>3</v>
          </cell>
          <cell r="G7">
            <v>4</v>
          </cell>
          <cell r="H7">
            <v>5</v>
          </cell>
        </row>
        <row r="8">
          <cell r="C8">
            <v>2001</v>
          </cell>
          <cell r="D8" t="str">
            <v>Abbey Lane Primary School</v>
          </cell>
          <cell r="E8">
            <v>0</v>
          </cell>
          <cell r="F8">
            <v>546</v>
          </cell>
          <cell r="G8">
            <v>55588.259999999987</v>
          </cell>
          <cell r="H8">
            <v>17302.739999999998</v>
          </cell>
        </row>
        <row r="9">
          <cell r="C9">
            <v>2046</v>
          </cell>
          <cell r="D9" t="str">
            <v>Abbeyfield Primary Academy</v>
          </cell>
          <cell r="E9" t="str">
            <v>Recoupment Academy</v>
          </cell>
          <cell r="F9">
            <v>372</v>
          </cell>
          <cell r="G9">
            <v>37873.319999999992</v>
          </cell>
          <cell r="H9">
            <v>11788.679999999998</v>
          </cell>
        </row>
        <row r="10">
          <cell r="C10">
            <v>2048</v>
          </cell>
          <cell r="D10" t="str">
            <v>Acres Hill Community Primary School</v>
          </cell>
          <cell r="E10" t="str">
            <v>Recoupment Academy</v>
          </cell>
          <cell r="F10">
            <v>205</v>
          </cell>
          <cell r="G10">
            <v>20871.049999999996</v>
          </cell>
          <cell r="H10">
            <v>6496.45</v>
          </cell>
        </row>
        <row r="11">
          <cell r="C11">
            <v>2342</v>
          </cell>
          <cell r="D11" t="str">
            <v>Angram Bank Primary School</v>
          </cell>
          <cell r="E11">
            <v>0</v>
          </cell>
          <cell r="F11">
            <v>184</v>
          </cell>
          <cell r="G11">
            <v>18733.039999999994</v>
          </cell>
          <cell r="H11">
            <v>5830.9599999999991</v>
          </cell>
        </row>
        <row r="12">
          <cell r="C12">
            <v>2343</v>
          </cell>
          <cell r="D12" t="str">
            <v>Anns Grove Primary School</v>
          </cell>
          <cell r="E12">
            <v>0</v>
          </cell>
          <cell r="F12">
            <v>334</v>
          </cell>
          <cell r="G12">
            <v>34004.539999999994</v>
          </cell>
          <cell r="H12">
            <v>10584.46</v>
          </cell>
        </row>
        <row r="13">
          <cell r="C13">
            <v>3429</v>
          </cell>
          <cell r="D13" t="str">
            <v>Arbourthorne Community Primary School</v>
          </cell>
          <cell r="E13">
            <v>0</v>
          </cell>
          <cell r="F13">
            <v>420</v>
          </cell>
          <cell r="G13">
            <v>42760.19999999999</v>
          </cell>
          <cell r="H13">
            <v>13309.8</v>
          </cell>
        </row>
        <row r="14">
          <cell r="C14">
            <v>2340</v>
          </cell>
          <cell r="D14" t="str">
            <v>Athelstan Primary School</v>
          </cell>
          <cell r="E14">
            <v>0</v>
          </cell>
          <cell r="F14">
            <v>614</v>
          </cell>
          <cell r="G14">
            <v>62511.339999999982</v>
          </cell>
          <cell r="H14">
            <v>19457.66</v>
          </cell>
        </row>
        <row r="15">
          <cell r="C15">
            <v>2281</v>
          </cell>
          <cell r="D15" t="str">
            <v>Ballifield Primary School</v>
          </cell>
          <cell r="E15">
            <v>0</v>
          </cell>
          <cell r="F15">
            <v>415</v>
          </cell>
          <cell r="G15">
            <v>42251.149999999987</v>
          </cell>
          <cell r="H15">
            <v>13151.349999999999</v>
          </cell>
        </row>
        <row r="16">
          <cell r="C16">
            <v>2322</v>
          </cell>
          <cell r="D16" t="str">
            <v>Bankwood Community Primary School</v>
          </cell>
          <cell r="E16">
            <v>0</v>
          </cell>
          <cell r="F16">
            <v>384</v>
          </cell>
          <cell r="G16">
            <v>39095.039999999994</v>
          </cell>
          <cell r="H16">
            <v>12168.96</v>
          </cell>
        </row>
        <row r="17">
          <cell r="C17">
            <v>2274</v>
          </cell>
          <cell r="D17" t="str">
            <v>Beck Primary School</v>
          </cell>
          <cell r="E17" t="str">
            <v>Recoupment Academy</v>
          </cell>
          <cell r="F17">
            <v>615</v>
          </cell>
          <cell r="G17">
            <v>62613.149999999987</v>
          </cell>
          <cell r="H17">
            <v>19489.349999999999</v>
          </cell>
        </row>
        <row r="18">
          <cell r="C18">
            <v>2241</v>
          </cell>
          <cell r="D18" t="str">
            <v>Beighton Nursery Infant School</v>
          </cell>
          <cell r="E18">
            <v>0</v>
          </cell>
          <cell r="F18">
            <v>242</v>
          </cell>
          <cell r="G18">
            <v>24638.019999999993</v>
          </cell>
          <cell r="H18">
            <v>7668.98</v>
          </cell>
        </row>
        <row r="19">
          <cell r="C19">
            <v>2353</v>
          </cell>
          <cell r="D19" t="str">
            <v>Birley Primary Academy</v>
          </cell>
          <cell r="E19" t="str">
            <v>Recoupment Academy</v>
          </cell>
          <cell r="F19">
            <v>528</v>
          </cell>
          <cell r="G19">
            <v>53755.679999999986</v>
          </cell>
          <cell r="H19">
            <v>16732.32</v>
          </cell>
        </row>
        <row r="20">
          <cell r="C20">
            <v>2323</v>
          </cell>
          <cell r="D20" t="str">
            <v>Birley Spa Primary Academy</v>
          </cell>
          <cell r="E20" t="str">
            <v>Recoupment Academy</v>
          </cell>
          <cell r="F20">
            <v>337</v>
          </cell>
          <cell r="G20">
            <v>34309.969999999994</v>
          </cell>
          <cell r="H20">
            <v>10679.529999999999</v>
          </cell>
        </row>
        <row r="21">
          <cell r="C21">
            <v>2328</v>
          </cell>
          <cell r="D21" t="str">
            <v>Bradfield Dungworth Primary School</v>
          </cell>
          <cell r="E21" t="str">
            <v>Recoupment Academy</v>
          </cell>
          <cell r="F21">
            <v>137</v>
          </cell>
          <cell r="G21">
            <v>13947.969999999996</v>
          </cell>
          <cell r="H21">
            <v>4341.53</v>
          </cell>
        </row>
        <row r="22">
          <cell r="C22">
            <v>2233</v>
          </cell>
          <cell r="D22" t="str">
            <v>Bradway Primary School</v>
          </cell>
          <cell r="E22">
            <v>0</v>
          </cell>
          <cell r="F22">
            <v>414</v>
          </cell>
          <cell r="G22">
            <v>42149.339999999989</v>
          </cell>
          <cell r="H22">
            <v>13119.66</v>
          </cell>
        </row>
        <row r="23">
          <cell r="C23">
            <v>2014</v>
          </cell>
          <cell r="D23" t="str">
            <v>Brightside Nursery and Infant School</v>
          </cell>
          <cell r="E23">
            <v>0</v>
          </cell>
          <cell r="F23">
            <v>173</v>
          </cell>
          <cell r="G23">
            <v>17613.129999999994</v>
          </cell>
          <cell r="H23">
            <v>5482.37</v>
          </cell>
        </row>
        <row r="24">
          <cell r="C24">
            <v>2246</v>
          </cell>
          <cell r="D24" t="str">
            <v>Brook House Junior</v>
          </cell>
          <cell r="E24" t="str">
            <v>Recoupment Academy</v>
          </cell>
          <cell r="F24">
            <v>340</v>
          </cell>
          <cell r="G24">
            <v>34615.399999999994</v>
          </cell>
          <cell r="H24">
            <v>10774.599999999999</v>
          </cell>
        </row>
        <row r="25">
          <cell r="C25">
            <v>5204</v>
          </cell>
          <cell r="D25" t="str">
            <v>Broomhill Infant School</v>
          </cell>
          <cell r="E25">
            <v>0</v>
          </cell>
          <cell r="F25">
            <v>119</v>
          </cell>
          <cell r="G25">
            <v>12115.389999999998</v>
          </cell>
          <cell r="H25">
            <v>3771.1099999999997</v>
          </cell>
        </row>
        <row r="26">
          <cell r="C26">
            <v>2325</v>
          </cell>
          <cell r="D26" t="str">
            <v>Brunswick Community Primary School</v>
          </cell>
          <cell r="E26">
            <v>0</v>
          </cell>
          <cell r="F26">
            <v>417</v>
          </cell>
          <cell r="G26">
            <v>42454.76999999999</v>
          </cell>
          <cell r="H26">
            <v>13214.73</v>
          </cell>
        </row>
        <row r="27">
          <cell r="C27">
            <v>2095</v>
          </cell>
          <cell r="D27" t="str">
            <v>Byron Wood Primary Academy</v>
          </cell>
          <cell r="E27" t="str">
            <v>Recoupment Academy</v>
          </cell>
          <cell r="F27">
            <v>395</v>
          </cell>
          <cell r="G27">
            <v>40214.94999999999</v>
          </cell>
          <cell r="H27">
            <v>12517.55</v>
          </cell>
        </row>
        <row r="28">
          <cell r="C28">
            <v>2344</v>
          </cell>
          <cell r="D28" t="str">
            <v>Carfield Primary School</v>
          </cell>
          <cell r="E28">
            <v>0</v>
          </cell>
          <cell r="F28">
            <v>570</v>
          </cell>
          <cell r="G28">
            <v>58031.699999999983</v>
          </cell>
          <cell r="H28">
            <v>18063.3</v>
          </cell>
        </row>
        <row r="29">
          <cell r="C29">
            <v>2023</v>
          </cell>
          <cell r="D29" t="str">
            <v>Carter Knowle Junior School</v>
          </cell>
          <cell r="E29">
            <v>0</v>
          </cell>
          <cell r="F29">
            <v>236</v>
          </cell>
          <cell r="G29">
            <v>24027.159999999993</v>
          </cell>
          <cell r="H29">
            <v>7478.8399999999992</v>
          </cell>
        </row>
        <row r="30">
          <cell r="C30">
            <v>2354</v>
          </cell>
          <cell r="D30" t="str">
            <v>Charnock Hall Primary Academy</v>
          </cell>
          <cell r="E30" t="str">
            <v>Recoupment Academy</v>
          </cell>
          <cell r="F30">
            <v>407</v>
          </cell>
          <cell r="G30">
            <v>41436.669999999991</v>
          </cell>
          <cell r="H30">
            <v>12897.83</v>
          </cell>
        </row>
        <row r="31">
          <cell r="C31">
            <v>5200</v>
          </cell>
          <cell r="D31" t="str">
            <v>Clifford All Saints CofE Primary School</v>
          </cell>
          <cell r="E31">
            <v>0</v>
          </cell>
          <cell r="F31">
            <v>184</v>
          </cell>
          <cell r="G31">
            <v>18733.039999999994</v>
          </cell>
          <cell r="H31">
            <v>5830.9599999999991</v>
          </cell>
        </row>
        <row r="32">
          <cell r="C32">
            <v>2312</v>
          </cell>
          <cell r="D32" t="str">
            <v>Coit Primary School</v>
          </cell>
          <cell r="E32">
            <v>0</v>
          </cell>
          <cell r="F32">
            <v>205</v>
          </cell>
          <cell r="G32">
            <v>20871.049999999996</v>
          </cell>
          <cell r="H32">
            <v>6496.45</v>
          </cell>
        </row>
        <row r="33">
          <cell r="C33">
            <v>2026</v>
          </cell>
          <cell r="D33" t="str">
            <v>Concord Junior School</v>
          </cell>
          <cell r="E33" t="str">
            <v>Recoupment Academy</v>
          </cell>
          <cell r="F33">
            <v>198</v>
          </cell>
          <cell r="G33">
            <v>20158.379999999994</v>
          </cell>
          <cell r="H33">
            <v>6274.62</v>
          </cell>
        </row>
        <row r="34">
          <cell r="C34">
            <v>3422</v>
          </cell>
          <cell r="D34" t="str">
            <v>Deepcar St John's Church of England Junior School</v>
          </cell>
          <cell r="E34">
            <v>0</v>
          </cell>
          <cell r="F34">
            <v>175</v>
          </cell>
          <cell r="G34">
            <v>17816.749999999996</v>
          </cell>
          <cell r="H34">
            <v>5545.75</v>
          </cell>
        </row>
        <row r="35">
          <cell r="C35">
            <v>2283</v>
          </cell>
          <cell r="D35" t="str">
            <v>Dobcroft Infant School</v>
          </cell>
          <cell r="E35">
            <v>0</v>
          </cell>
          <cell r="F35">
            <v>269</v>
          </cell>
          <cell r="G35">
            <v>27386.889999999992</v>
          </cell>
          <cell r="H35">
            <v>8524.6099999999988</v>
          </cell>
        </row>
        <row r="36">
          <cell r="C36">
            <v>2239</v>
          </cell>
          <cell r="D36" t="str">
            <v>Dobcroft Junior School</v>
          </cell>
          <cell r="E36">
            <v>0</v>
          </cell>
          <cell r="F36">
            <v>382</v>
          </cell>
          <cell r="G36">
            <v>38891.419999999991</v>
          </cell>
          <cell r="H36">
            <v>12105.58</v>
          </cell>
        </row>
        <row r="37">
          <cell r="C37">
            <v>2364</v>
          </cell>
          <cell r="D37" t="str">
            <v>Dore Primary School</v>
          </cell>
          <cell r="E37">
            <v>0</v>
          </cell>
          <cell r="F37">
            <v>448</v>
          </cell>
          <cell r="G37">
            <v>45610.87999999999</v>
          </cell>
          <cell r="H37">
            <v>14197.119999999999</v>
          </cell>
        </row>
        <row r="38">
          <cell r="C38">
            <v>2016</v>
          </cell>
          <cell r="D38" t="str">
            <v>E-ACT Pathways Academy</v>
          </cell>
          <cell r="E38" t="str">
            <v>Recoupment Academy</v>
          </cell>
          <cell r="F38">
            <v>365</v>
          </cell>
          <cell r="G38">
            <v>37160.649999999987</v>
          </cell>
          <cell r="H38">
            <v>11566.849999999999</v>
          </cell>
        </row>
        <row r="39">
          <cell r="C39">
            <v>2206</v>
          </cell>
          <cell r="D39" t="str">
            <v>Ecclesall Primary School</v>
          </cell>
          <cell r="E39">
            <v>0</v>
          </cell>
          <cell r="F39">
            <v>620</v>
          </cell>
          <cell r="G39">
            <v>63122.199999999983</v>
          </cell>
          <cell r="H39">
            <v>19647.8</v>
          </cell>
        </row>
        <row r="40">
          <cell r="C40">
            <v>2080</v>
          </cell>
          <cell r="D40" t="str">
            <v>Ecclesfield Primary School</v>
          </cell>
          <cell r="E40">
            <v>0</v>
          </cell>
          <cell r="F40">
            <v>395</v>
          </cell>
          <cell r="G40">
            <v>40214.94999999999</v>
          </cell>
          <cell r="H40">
            <v>12517.55</v>
          </cell>
        </row>
        <row r="41">
          <cell r="C41">
            <v>2024</v>
          </cell>
          <cell r="D41" t="str">
            <v>Emmanuel Anglican/Methodist Junior School</v>
          </cell>
          <cell r="E41" t="str">
            <v>Recoupment Academy</v>
          </cell>
          <cell r="F41">
            <v>173</v>
          </cell>
          <cell r="G41">
            <v>17613.129999999994</v>
          </cell>
          <cell r="H41">
            <v>5482.37</v>
          </cell>
        </row>
        <row r="42">
          <cell r="C42">
            <v>2028</v>
          </cell>
          <cell r="D42" t="str">
            <v>Emmaus Catholic and CofE Primary School</v>
          </cell>
          <cell r="E42" t="str">
            <v>Recoupment Academy</v>
          </cell>
          <cell r="F42">
            <v>293</v>
          </cell>
          <cell r="G42">
            <v>29830.329999999991</v>
          </cell>
          <cell r="H42">
            <v>9285.17</v>
          </cell>
        </row>
        <row r="43">
          <cell r="C43">
            <v>2010</v>
          </cell>
          <cell r="D43" t="str">
            <v>Fox Hill Primary</v>
          </cell>
          <cell r="E43" t="str">
            <v>Recoupment Academy</v>
          </cell>
          <cell r="F43">
            <v>274</v>
          </cell>
          <cell r="G43">
            <v>27895.939999999991</v>
          </cell>
          <cell r="H43">
            <v>8683.06</v>
          </cell>
        </row>
        <row r="44">
          <cell r="C44">
            <v>2036</v>
          </cell>
          <cell r="D44" t="str">
            <v>Gleadless Primary School</v>
          </cell>
          <cell r="E44">
            <v>0</v>
          </cell>
          <cell r="F44">
            <v>398</v>
          </cell>
          <cell r="G44">
            <v>40520.37999999999</v>
          </cell>
          <cell r="H44">
            <v>12612.619999999999</v>
          </cell>
        </row>
        <row r="45">
          <cell r="C45">
            <v>2305</v>
          </cell>
          <cell r="D45" t="str">
            <v>Greengate Lane Academy</v>
          </cell>
          <cell r="E45" t="str">
            <v>Recoupment Academy</v>
          </cell>
          <cell r="F45">
            <v>190</v>
          </cell>
          <cell r="G45">
            <v>19343.899999999994</v>
          </cell>
          <cell r="H45">
            <v>6021.0999999999995</v>
          </cell>
        </row>
        <row r="46">
          <cell r="C46">
            <v>2341</v>
          </cell>
          <cell r="D46" t="str">
            <v>Greenhill Primary School</v>
          </cell>
          <cell r="E46" t="str">
            <v>Recoupment Academy</v>
          </cell>
          <cell r="F46">
            <v>468</v>
          </cell>
          <cell r="G46">
            <v>47647.079999999987</v>
          </cell>
          <cell r="H46">
            <v>14830.919999999998</v>
          </cell>
        </row>
        <row r="47">
          <cell r="C47">
            <v>2296</v>
          </cell>
          <cell r="D47" t="str">
            <v>Grenoside Community Primary School</v>
          </cell>
          <cell r="E47">
            <v>0</v>
          </cell>
          <cell r="F47">
            <v>322</v>
          </cell>
          <cell r="G47">
            <v>32782.819999999992</v>
          </cell>
          <cell r="H47">
            <v>10204.179999999998</v>
          </cell>
        </row>
        <row r="48">
          <cell r="C48">
            <v>2356</v>
          </cell>
          <cell r="D48" t="str">
            <v>Greystones Primary School</v>
          </cell>
          <cell r="E48">
            <v>0</v>
          </cell>
          <cell r="F48">
            <v>613</v>
          </cell>
          <cell r="G48">
            <v>62409.529999999984</v>
          </cell>
          <cell r="H48">
            <v>19425.969999999998</v>
          </cell>
        </row>
        <row r="49">
          <cell r="C49">
            <v>2279</v>
          </cell>
          <cell r="D49" t="str">
            <v>Halfway Junior School</v>
          </cell>
          <cell r="E49">
            <v>0</v>
          </cell>
          <cell r="F49">
            <v>206</v>
          </cell>
          <cell r="G49">
            <v>20972.859999999993</v>
          </cell>
          <cell r="H49">
            <v>6528.1399999999994</v>
          </cell>
        </row>
        <row r="50">
          <cell r="C50">
            <v>2252</v>
          </cell>
          <cell r="D50" t="str">
            <v>Halfway Nursery Infant School</v>
          </cell>
          <cell r="E50">
            <v>0</v>
          </cell>
          <cell r="F50">
            <v>157</v>
          </cell>
          <cell r="G50">
            <v>15984.169999999996</v>
          </cell>
          <cell r="H50">
            <v>4975.33</v>
          </cell>
        </row>
        <row r="51">
          <cell r="C51">
            <v>2357</v>
          </cell>
          <cell r="D51" t="str">
            <v>Hallam Primary School</v>
          </cell>
          <cell r="E51" t="str">
            <v>Recoupment Academy</v>
          </cell>
          <cell r="F51">
            <v>633</v>
          </cell>
          <cell r="G51">
            <v>64445.729999999981</v>
          </cell>
          <cell r="H51">
            <v>20059.769999999997</v>
          </cell>
        </row>
        <row r="52">
          <cell r="C52">
            <v>2050</v>
          </cell>
          <cell r="D52" t="str">
            <v>Hartley Brook Primary School</v>
          </cell>
          <cell r="E52" t="str">
            <v>Recoupment Academy</v>
          </cell>
          <cell r="F52">
            <v>570</v>
          </cell>
          <cell r="G52">
            <v>58031.699999999983</v>
          </cell>
          <cell r="H52">
            <v>18063.3</v>
          </cell>
        </row>
        <row r="53">
          <cell r="C53">
            <v>2049</v>
          </cell>
          <cell r="D53" t="str">
            <v>Hatfield Academy</v>
          </cell>
          <cell r="E53" t="str">
            <v>Recoupment Academy</v>
          </cell>
          <cell r="F53">
            <v>374</v>
          </cell>
          <cell r="G53">
            <v>38076.939999999988</v>
          </cell>
          <cell r="H53">
            <v>11852.06</v>
          </cell>
        </row>
        <row r="54">
          <cell r="C54">
            <v>2297</v>
          </cell>
          <cell r="D54" t="str">
            <v>High Green Primary School</v>
          </cell>
          <cell r="E54">
            <v>0</v>
          </cell>
          <cell r="F54">
            <v>194</v>
          </cell>
          <cell r="G54">
            <v>19751.139999999996</v>
          </cell>
          <cell r="H54">
            <v>6147.86</v>
          </cell>
        </row>
        <row r="55">
          <cell r="C55">
            <v>2042</v>
          </cell>
          <cell r="D55" t="str">
            <v>High Hazels Junior School</v>
          </cell>
          <cell r="E55" t="str">
            <v>Recoupment Academy</v>
          </cell>
          <cell r="F55">
            <v>356</v>
          </cell>
          <cell r="G55">
            <v>36244.359999999993</v>
          </cell>
          <cell r="H55">
            <v>11281.64</v>
          </cell>
        </row>
        <row r="56">
          <cell r="C56">
            <v>2039</v>
          </cell>
          <cell r="D56" t="str">
            <v>High Hazels Nursery Infant Academy</v>
          </cell>
          <cell r="E56" t="str">
            <v>Recoupment Academy</v>
          </cell>
          <cell r="F56">
            <v>248</v>
          </cell>
          <cell r="G56">
            <v>25248.879999999994</v>
          </cell>
          <cell r="H56">
            <v>7859.119999999999</v>
          </cell>
        </row>
        <row r="57">
          <cell r="C57">
            <v>2339</v>
          </cell>
          <cell r="D57" t="str">
            <v>Hillsborough Primary School</v>
          </cell>
          <cell r="E57" t="str">
            <v>Recoupment Academy</v>
          </cell>
          <cell r="F57">
            <v>340</v>
          </cell>
          <cell r="G57">
            <v>34615.399999999994</v>
          </cell>
          <cell r="H57">
            <v>10774.599999999999</v>
          </cell>
        </row>
        <row r="58">
          <cell r="C58">
            <v>2213</v>
          </cell>
          <cell r="D58" t="str">
            <v>Holt House Infant School</v>
          </cell>
          <cell r="E58">
            <v>0</v>
          </cell>
          <cell r="F58">
            <v>179</v>
          </cell>
          <cell r="G58">
            <v>18223.989999999994</v>
          </cell>
          <cell r="H58">
            <v>5672.5099999999993</v>
          </cell>
        </row>
        <row r="59">
          <cell r="C59">
            <v>2337</v>
          </cell>
          <cell r="D59" t="str">
            <v>Hucklow Primary School</v>
          </cell>
          <cell r="E59" t="str">
            <v>Recoupment Academy</v>
          </cell>
          <cell r="F59">
            <v>407</v>
          </cell>
          <cell r="G59">
            <v>41436.669999999991</v>
          </cell>
          <cell r="H59">
            <v>12897.83</v>
          </cell>
        </row>
        <row r="60">
          <cell r="C60">
            <v>2060</v>
          </cell>
          <cell r="D60" t="str">
            <v>Hunter's Bar Infant School</v>
          </cell>
          <cell r="E60">
            <v>0</v>
          </cell>
          <cell r="F60">
            <v>269</v>
          </cell>
          <cell r="G60">
            <v>27386.889999999992</v>
          </cell>
          <cell r="H60">
            <v>8524.6099999999988</v>
          </cell>
        </row>
        <row r="61">
          <cell r="C61">
            <v>2058</v>
          </cell>
          <cell r="D61" t="str">
            <v>Hunter's Bar Junior School</v>
          </cell>
          <cell r="E61">
            <v>0</v>
          </cell>
          <cell r="F61">
            <v>362</v>
          </cell>
          <cell r="G61">
            <v>36855.219999999994</v>
          </cell>
          <cell r="H61">
            <v>11471.779999999999</v>
          </cell>
        </row>
        <row r="62">
          <cell r="C62">
            <v>2063</v>
          </cell>
          <cell r="D62" t="str">
            <v>Intake Primary School</v>
          </cell>
          <cell r="E62">
            <v>0</v>
          </cell>
          <cell r="F62">
            <v>413</v>
          </cell>
          <cell r="G62">
            <v>42047.529999999992</v>
          </cell>
          <cell r="H62">
            <v>13087.97</v>
          </cell>
        </row>
        <row r="63">
          <cell r="C63">
            <v>2261</v>
          </cell>
          <cell r="D63" t="str">
            <v>Limpsfield Junior School</v>
          </cell>
          <cell r="E63">
            <v>0</v>
          </cell>
          <cell r="F63">
            <v>225</v>
          </cell>
          <cell r="G63">
            <v>22907.249999999993</v>
          </cell>
          <cell r="H63">
            <v>7130.2499999999991</v>
          </cell>
        </row>
        <row r="64">
          <cell r="C64">
            <v>2315</v>
          </cell>
          <cell r="D64" t="str">
            <v>Lound Infant School</v>
          </cell>
          <cell r="E64" t="str">
            <v>Recoupment Academy</v>
          </cell>
          <cell r="F64">
            <v>148</v>
          </cell>
          <cell r="G64">
            <v>15067.879999999996</v>
          </cell>
          <cell r="H64">
            <v>4690.12</v>
          </cell>
        </row>
        <row r="65">
          <cell r="C65">
            <v>2298</v>
          </cell>
          <cell r="D65" t="str">
            <v>Lound Junior School</v>
          </cell>
          <cell r="E65" t="str">
            <v>Recoupment Academy</v>
          </cell>
          <cell r="F65">
            <v>211</v>
          </cell>
          <cell r="G65">
            <v>21481.909999999996</v>
          </cell>
          <cell r="H65">
            <v>6686.5899999999992</v>
          </cell>
        </row>
        <row r="66">
          <cell r="C66">
            <v>2029</v>
          </cell>
          <cell r="D66" t="str">
            <v>Lowedges Junior Academy</v>
          </cell>
          <cell r="E66" t="str">
            <v>Recoupment Academy</v>
          </cell>
          <cell r="F66">
            <v>299</v>
          </cell>
          <cell r="G66">
            <v>30441.189999999991</v>
          </cell>
          <cell r="H66">
            <v>9475.31</v>
          </cell>
        </row>
        <row r="67">
          <cell r="C67">
            <v>2045</v>
          </cell>
          <cell r="D67" t="str">
            <v>Lower Meadow Primary School</v>
          </cell>
          <cell r="E67" t="str">
            <v>Recoupment Academy</v>
          </cell>
          <cell r="F67">
            <v>259</v>
          </cell>
          <cell r="G67">
            <v>26368.789999999994</v>
          </cell>
          <cell r="H67">
            <v>8207.7099999999991</v>
          </cell>
        </row>
        <row r="68">
          <cell r="C68">
            <v>2070</v>
          </cell>
          <cell r="D68" t="str">
            <v>Lowfield Community Primary School</v>
          </cell>
          <cell r="E68">
            <v>0</v>
          </cell>
          <cell r="F68">
            <v>379</v>
          </cell>
          <cell r="G68">
            <v>38585.989999999991</v>
          </cell>
          <cell r="H68">
            <v>12010.509999999998</v>
          </cell>
        </row>
        <row r="69">
          <cell r="C69">
            <v>2292</v>
          </cell>
          <cell r="D69" t="str">
            <v>Loxley Primary School</v>
          </cell>
          <cell r="E69" t="str">
            <v>Recoupment Academy</v>
          </cell>
          <cell r="F69">
            <v>210</v>
          </cell>
          <cell r="G69">
            <v>21380.099999999995</v>
          </cell>
          <cell r="H69">
            <v>6654.9</v>
          </cell>
        </row>
        <row r="70">
          <cell r="C70">
            <v>2072</v>
          </cell>
          <cell r="D70" t="str">
            <v>Lydgate Infant School</v>
          </cell>
          <cell r="E70">
            <v>0</v>
          </cell>
          <cell r="F70">
            <v>344</v>
          </cell>
          <cell r="G70">
            <v>35022.639999999992</v>
          </cell>
          <cell r="H70">
            <v>10901.359999999999</v>
          </cell>
        </row>
        <row r="71">
          <cell r="C71">
            <v>2071</v>
          </cell>
          <cell r="D71" t="str">
            <v>Lydgate Junior School</v>
          </cell>
          <cell r="E71">
            <v>0</v>
          </cell>
          <cell r="F71">
            <v>479</v>
          </cell>
          <cell r="G71">
            <v>48766.989999999991</v>
          </cell>
          <cell r="H71">
            <v>15179.509999999998</v>
          </cell>
        </row>
        <row r="72">
          <cell r="C72">
            <v>2358</v>
          </cell>
          <cell r="D72" t="str">
            <v>Malin Bridge Primary School</v>
          </cell>
          <cell r="E72" t="str">
            <v>Recoupment Academy</v>
          </cell>
          <cell r="F72">
            <v>517</v>
          </cell>
          <cell r="G72">
            <v>52635.76999999999</v>
          </cell>
          <cell r="H72">
            <v>16383.73</v>
          </cell>
        </row>
        <row r="73">
          <cell r="C73">
            <v>2359</v>
          </cell>
          <cell r="D73" t="str">
            <v>Manor Lodge Community Primary and Nursery School</v>
          </cell>
          <cell r="E73" t="str">
            <v>Recoupment Academy</v>
          </cell>
          <cell r="F73">
            <v>333</v>
          </cell>
          <cell r="G73">
            <v>33902.729999999989</v>
          </cell>
          <cell r="H73">
            <v>10552.769999999999</v>
          </cell>
        </row>
        <row r="74">
          <cell r="C74">
            <v>2012</v>
          </cell>
          <cell r="D74" t="str">
            <v>Mansel Primary</v>
          </cell>
          <cell r="E74" t="str">
            <v>Recoupment Academy</v>
          </cell>
          <cell r="F74">
            <v>399</v>
          </cell>
          <cell r="G74">
            <v>40622.189999999988</v>
          </cell>
          <cell r="H74">
            <v>12644.31</v>
          </cell>
        </row>
        <row r="75">
          <cell r="C75">
            <v>2079</v>
          </cell>
          <cell r="D75" t="str">
            <v>Marlcliffe Community Primary School</v>
          </cell>
          <cell r="E75">
            <v>0</v>
          </cell>
          <cell r="F75">
            <v>501</v>
          </cell>
          <cell r="G75">
            <v>51006.80999999999</v>
          </cell>
          <cell r="H75">
            <v>15876.689999999999</v>
          </cell>
        </row>
        <row r="76">
          <cell r="C76">
            <v>2081</v>
          </cell>
          <cell r="D76" t="str">
            <v>Meersbrook Bank Primary School</v>
          </cell>
          <cell r="E76">
            <v>0</v>
          </cell>
          <cell r="F76">
            <v>207</v>
          </cell>
          <cell r="G76">
            <v>21074.669999999995</v>
          </cell>
          <cell r="H76">
            <v>6559.83</v>
          </cell>
        </row>
        <row r="77">
          <cell r="C77">
            <v>2013</v>
          </cell>
          <cell r="D77" t="str">
            <v>Meynell Community Primary School</v>
          </cell>
          <cell r="E77" t="str">
            <v>Recoupment Academy</v>
          </cell>
          <cell r="F77">
            <v>368</v>
          </cell>
          <cell r="G77">
            <v>37466.079999999987</v>
          </cell>
          <cell r="H77">
            <v>11661.919999999998</v>
          </cell>
        </row>
        <row r="78">
          <cell r="C78">
            <v>2346</v>
          </cell>
          <cell r="D78" t="str">
            <v>Monteney Primary School</v>
          </cell>
          <cell r="E78" t="str">
            <v>Recoupment Academy</v>
          </cell>
          <cell r="F78">
            <v>404</v>
          </cell>
          <cell r="G78">
            <v>41131.239999999991</v>
          </cell>
          <cell r="H78">
            <v>12802.759999999998</v>
          </cell>
        </row>
        <row r="79">
          <cell r="C79">
            <v>2257</v>
          </cell>
          <cell r="D79" t="str">
            <v>Mosborough Primary School</v>
          </cell>
          <cell r="E79">
            <v>0</v>
          </cell>
          <cell r="F79">
            <v>418</v>
          </cell>
          <cell r="G79">
            <v>42556.579999999987</v>
          </cell>
          <cell r="H79">
            <v>13246.419999999998</v>
          </cell>
        </row>
        <row r="80">
          <cell r="C80">
            <v>2092</v>
          </cell>
          <cell r="D80" t="str">
            <v>Mundella Primary School</v>
          </cell>
          <cell r="E80">
            <v>0</v>
          </cell>
          <cell r="F80">
            <v>416</v>
          </cell>
          <cell r="G80">
            <v>42352.959999999992</v>
          </cell>
          <cell r="H80">
            <v>13183.039999999999</v>
          </cell>
        </row>
        <row r="81">
          <cell r="C81">
            <v>2002</v>
          </cell>
          <cell r="D81" t="str">
            <v>Nether Edge Primary School</v>
          </cell>
          <cell r="E81" t="str">
            <v>Recoupment Academy</v>
          </cell>
          <cell r="F81">
            <v>419</v>
          </cell>
          <cell r="G81">
            <v>42658.389999999992</v>
          </cell>
          <cell r="H81">
            <v>13278.109999999999</v>
          </cell>
        </row>
        <row r="82">
          <cell r="C82">
            <v>2221</v>
          </cell>
          <cell r="D82" t="str">
            <v>Nether Green Infant School</v>
          </cell>
          <cell r="E82">
            <v>0</v>
          </cell>
          <cell r="F82">
            <v>223</v>
          </cell>
          <cell r="G82">
            <v>22703.629999999994</v>
          </cell>
          <cell r="H82">
            <v>7066.87</v>
          </cell>
        </row>
        <row r="83">
          <cell r="C83">
            <v>2087</v>
          </cell>
          <cell r="D83" t="str">
            <v>Nether Green Junior School</v>
          </cell>
          <cell r="E83">
            <v>0</v>
          </cell>
          <cell r="F83">
            <v>377</v>
          </cell>
          <cell r="G83">
            <v>38382.369999999988</v>
          </cell>
          <cell r="H83">
            <v>11947.13</v>
          </cell>
        </row>
        <row r="84">
          <cell r="C84">
            <v>2272</v>
          </cell>
          <cell r="D84" t="str">
            <v>Netherthorpe Primary School</v>
          </cell>
          <cell r="E84">
            <v>0</v>
          </cell>
          <cell r="F84">
            <v>217</v>
          </cell>
          <cell r="G84">
            <v>22092.769999999993</v>
          </cell>
          <cell r="H84">
            <v>6876.73</v>
          </cell>
        </row>
        <row r="85">
          <cell r="C85">
            <v>2309</v>
          </cell>
          <cell r="D85" t="str">
            <v>Nook Lane Junior School</v>
          </cell>
          <cell r="E85" t="str">
            <v>Recoupment Academy</v>
          </cell>
          <cell r="F85">
            <v>243</v>
          </cell>
          <cell r="G85">
            <v>24739.829999999994</v>
          </cell>
          <cell r="H85">
            <v>7700.6699999999992</v>
          </cell>
        </row>
        <row r="86">
          <cell r="C86">
            <v>2051</v>
          </cell>
          <cell r="D86" t="str">
            <v>Norfolk Community Primary School</v>
          </cell>
          <cell r="E86" t="str">
            <v>Recoupment Academy</v>
          </cell>
          <cell r="F86">
            <v>384</v>
          </cell>
          <cell r="G86">
            <v>39095.039999999994</v>
          </cell>
          <cell r="H86">
            <v>12168.96</v>
          </cell>
        </row>
        <row r="87">
          <cell r="C87">
            <v>3010</v>
          </cell>
          <cell r="D87" t="str">
            <v>Norton Free Church of England Primary School</v>
          </cell>
          <cell r="E87">
            <v>0</v>
          </cell>
          <cell r="F87">
            <v>213</v>
          </cell>
          <cell r="G87">
            <v>21685.529999999995</v>
          </cell>
          <cell r="H87">
            <v>6749.9699999999993</v>
          </cell>
        </row>
        <row r="88">
          <cell r="C88">
            <v>2018</v>
          </cell>
          <cell r="D88" t="str">
            <v>Oasis Academy Fir Vale</v>
          </cell>
          <cell r="E88" t="str">
            <v>Recoupment Academy</v>
          </cell>
          <cell r="F88">
            <v>407</v>
          </cell>
          <cell r="G88">
            <v>41436.669999999991</v>
          </cell>
          <cell r="H88">
            <v>12897.83</v>
          </cell>
        </row>
        <row r="89">
          <cell r="C89">
            <v>2019</v>
          </cell>
          <cell r="D89" t="str">
            <v>Oasis Academy Watermead</v>
          </cell>
          <cell r="E89" t="str">
            <v>Recoupment Academy</v>
          </cell>
          <cell r="F89">
            <v>380</v>
          </cell>
          <cell r="G89">
            <v>38687.799999999988</v>
          </cell>
          <cell r="H89">
            <v>12042.199999999999</v>
          </cell>
        </row>
        <row r="90">
          <cell r="C90">
            <v>2313</v>
          </cell>
          <cell r="D90" t="str">
            <v>Oughtibridge Primary School</v>
          </cell>
          <cell r="E90" t="str">
            <v>Recoupment Academy</v>
          </cell>
          <cell r="F90">
            <v>417</v>
          </cell>
          <cell r="G90">
            <v>42454.76999999999</v>
          </cell>
          <cell r="H90">
            <v>13214.73</v>
          </cell>
        </row>
        <row r="91">
          <cell r="C91">
            <v>2093</v>
          </cell>
          <cell r="D91" t="str">
            <v>Owler Brook Primary School</v>
          </cell>
          <cell r="E91" t="str">
            <v>Recoupment Academy</v>
          </cell>
          <cell r="F91">
            <v>400</v>
          </cell>
          <cell r="G91">
            <v>40723.999999999993</v>
          </cell>
          <cell r="H91">
            <v>12676</v>
          </cell>
        </row>
        <row r="92">
          <cell r="C92">
            <v>3428</v>
          </cell>
          <cell r="D92" t="str">
            <v>Parson Cross Church of England Primary School</v>
          </cell>
          <cell r="E92">
            <v>0</v>
          </cell>
          <cell r="F92">
            <v>203</v>
          </cell>
          <cell r="G92">
            <v>20667.429999999993</v>
          </cell>
          <cell r="H92">
            <v>6433.07</v>
          </cell>
        </row>
        <row r="93">
          <cell r="C93">
            <v>2332</v>
          </cell>
          <cell r="D93" t="str">
            <v>Phillimore Community Primary School</v>
          </cell>
          <cell r="E93" t="str">
            <v>Recoupment Academy</v>
          </cell>
          <cell r="F93">
            <v>388</v>
          </cell>
          <cell r="G93">
            <v>39502.279999999992</v>
          </cell>
          <cell r="H93">
            <v>12295.72</v>
          </cell>
        </row>
        <row r="94">
          <cell r="C94">
            <v>3433</v>
          </cell>
          <cell r="D94" t="str">
            <v>Pipworth Community Primary School</v>
          </cell>
          <cell r="E94">
            <v>0</v>
          </cell>
          <cell r="F94">
            <v>394</v>
          </cell>
          <cell r="G94">
            <v>40113.139999999992</v>
          </cell>
          <cell r="H94">
            <v>12485.859999999999</v>
          </cell>
        </row>
        <row r="95">
          <cell r="C95">
            <v>3427</v>
          </cell>
          <cell r="D95" t="str">
            <v>Porter Croft Church of England Primary Academy</v>
          </cell>
          <cell r="E95" t="str">
            <v>Recoupment Academy</v>
          </cell>
          <cell r="F95">
            <v>214</v>
          </cell>
          <cell r="G95">
            <v>21787.339999999993</v>
          </cell>
          <cell r="H95">
            <v>6781.66</v>
          </cell>
        </row>
        <row r="96">
          <cell r="C96">
            <v>2347</v>
          </cell>
          <cell r="D96" t="str">
            <v>Prince Edward Primary School</v>
          </cell>
          <cell r="E96">
            <v>0</v>
          </cell>
          <cell r="F96">
            <v>407</v>
          </cell>
          <cell r="G96">
            <v>41436.669999999991</v>
          </cell>
          <cell r="H96">
            <v>12897.83</v>
          </cell>
        </row>
        <row r="97">
          <cell r="C97">
            <v>2366</v>
          </cell>
          <cell r="D97" t="str">
            <v>Pye Bank CofE Primary School</v>
          </cell>
          <cell r="E97" t="str">
            <v>Recoupment Academy</v>
          </cell>
          <cell r="F97">
            <v>423</v>
          </cell>
          <cell r="G97">
            <v>43065.62999999999</v>
          </cell>
          <cell r="H97">
            <v>13404.869999999999</v>
          </cell>
        </row>
        <row r="98">
          <cell r="C98">
            <v>2363</v>
          </cell>
          <cell r="D98" t="str">
            <v>Rainbow Forge Primary Academy</v>
          </cell>
          <cell r="E98" t="str">
            <v>Recoupment Academy</v>
          </cell>
          <cell r="F98">
            <v>297</v>
          </cell>
          <cell r="G98">
            <v>30237.569999999992</v>
          </cell>
          <cell r="H98">
            <v>9411.9299999999985</v>
          </cell>
        </row>
        <row r="99">
          <cell r="C99">
            <v>2334</v>
          </cell>
          <cell r="D99" t="str">
            <v>Reignhead Primary School</v>
          </cell>
          <cell r="E99">
            <v>0</v>
          </cell>
          <cell r="F99">
            <v>244</v>
          </cell>
          <cell r="G99">
            <v>24841.639999999992</v>
          </cell>
          <cell r="H99">
            <v>7732.36</v>
          </cell>
        </row>
        <row r="100">
          <cell r="C100">
            <v>2338</v>
          </cell>
          <cell r="D100" t="str">
            <v>Rivelin Primary School</v>
          </cell>
          <cell r="E100">
            <v>0</v>
          </cell>
          <cell r="F100">
            <v>351</v>
          </cell>
          <cell r="G100">
            <v>35735.30999999999</v>
          </cell>
          <cell r="H100">
            <v>11123.189999999999</v>
          </cell>
        </row>
        <row r="101">
          <cell r="C101">
            <v>2306</v>
          </cell>
          <cell r="D101" t="str">
            <v>Royd Nursery and Infant School</v>
          </cell>
          <cell r="E101">
            <v>0</v>
          </cell>
          <cell r="F101">
            <v>122</v>
          </cell>
          <cell r="G101">
            <v>12420.819999999996</v>
          </cell>
          <cell r="H101">
            <v>3866.18</v>
          </cell>
        </row>
        <row r="102">
          <cell r="C102">
            <v>3401</v>
          </cell>
          <cell r="D102" t="str">
            <v>Sacred Heart School, A Catholic Voluntary Academy</v>
          </cell>
          <cell r="E102" t="str">
            <v>Recoupment Academy</v>
          </cell>
          <cell r="F102">
            <v>200</v>
          </cell>
          <cell r="G102">
            <v>20361.999999999996</v>
          </cell>
          <cell r="H102">
            <v>6338</v>
          </cell>
        </row>
        <row r="103">
          <cell r="C103">
            <v>2369</v>
          </cell>
          <cell r="D103" t="str">
            <v>Sharrow Nursery, Infant and Junior School</v>
          </cell>
          <cell r="E103">
            <v>0</v>
          </cell>
          <cell r="F103">
            <v>417</v>
          </cell>
          <cell r="G103">
            <v>42454.76999999999</v>
          </cell>
          <cell r="H103">
            <v>13214.73</v>
          </cell>
        </row>
        <row r="104">
          <cell r="C104">
            <v>2349</v>
          </cell>
          <cell r="D104" t="str">
            <v>Shooter's Grove Primary School</v>
          </cell>
          <cell r="E104">
            <v>0</v>
          </cell>
          <cell r="F104">
            <v>359</v>
          </cell>
          <cell r="G104">
            <v>36549.789999999994</v>
          </cell>
          <cell r="H104">
            <v>11376.71</v>
          </cell>
        </row>
        <row r="105">
          <cell r="C105">
            <v>2360</v>
          </cell>
          <cell r="D105" t="str">
            <v>Shortbrook Primary School</v>
          </cell>
          <cell r="E105">
            <v>0</v>
          </cell>
          <cell r="F105">
            <v>84</v>
          </cell>
          <cell r="G105">
            <v>8552.0399999999972</v>
          </cell>
          <cell r="H105">
            <v>2661.96</v>
          </cell>
        </row>
        <row r="106">
          <cell r="C106">
            <v>2009</v>
          </cell>
          <cell r="D106" t="str">
            <v>Southey Green Primary School and Nurseries</v>
          </cell>
          <cell r="E106" t="str">
            <v>Recoupment Academy</v>
          </cell>
          <cell r="F106">
            <v>611</v>
          </cell>
          <cell r="G106">
            <v>62205.909999999982</v>
          </cell>
          <cell r="H106">
            <v>19362.59</v>
          </cell>
        </row>
        <row r="107">
          <cell r="C107">
            <v>2329</v>
          </cell>
          <cell r="D107" t="str">
            <v>Springfield Primary School</v>
          </cell>
          <cell r="E107">
            <v>0</v>
          </cell>
          <cell r="F107">
            <v>208</v>
          </cell>
          <cell r="G107">
            <v>21176.479999999996</v>
          </cell>
          <cell r="H107">
            <v>6591.5199999999995</v>
          </cell>
        </row>
        <row r="108">
          <cell r="C108">
            <v>5202</v>
          </cell>
          <cell r="D108" t="str">
            <v>St Ann's Catholic Primary School, A Voluntary Academy</v>
          </cell>
          <cell r="E108" t="str">
            <v>Recoupment Academy</v>
          </cell>
          <cell r="F108">
            <v>99</v>
          </cell>
          <cell r="G108">
            <v>10079.189999999997</v>
          </cell>
          <cell r="H108">
            <v>3137.31</v>
          </cell>
        </row>
        <row r="109">
          <cell r="C109">
            <v>3402</v>
          </cell>
          <cell r="D109" t="str">
            <v>St Catherine's Catholic Primary School (Hallam)</v>
          </cell>
          <cell r="E109" t="str">
            <v>Recoupment Academy</v>
          </cell>
          <cell r="F109">
            <v>421</v>
          </cell>
          <cell r="G109">
            <v>42862.009999999987</v>
          </cell>
          <cell r="H109">
            <v>13341.49</v>
          </cell>
        </row>
        <row r="110">
          <cell r="C110">
            <v>2017</v>
          </cell>
          <cell r="D110" t="str">
            <v>St John Fisher Primary, A Catholic Voluntary Academy</v>
          </cell>
          <cell r="E110" t="str">
            <v>Recoupment Academy</v>
          </cell>
          <cell r="F110">
            <v>208</v>
          </cell>
          <cell r="G110">
            <v>21176.479999999996</v>
          </cell>
          <cell r="H110">
            <v>6591.5199999999995</v>
          </cell>
        </row>
        <row r="111">
          <cell r="C111">
            <v>5203</v>
          </cell>
          <cell r="D111" t="str">
            <v>St Joseph's Primary School</v>
          </cell>
          <cell r="E111" t="str">
            <v>Recoupment Academy</v>
          </cell>
          <cell r="F111">
            <v>207</v>
          </cell>
          <cell r="G111">
            <v>21074.669999999995</v>
          </cell>
          <cell r="H111">
            <v>6559.83</v>
          </cell>
        </row>
        <row r="112">
          <cell r="C112">
            <v>3406</v>
          </cell>
          <cell r="D112" t="str">
            <v>St Marie's School, A Catholic Voluntary Academy</v>
          </cell>
          <cell r="E112" t="str">
            <v>Recoupment Academy</v>
          </cell>
          <cell r="F112">
            <v>216</v>
          </cell>
          <cell r="G112">
            <v>21990.959999999995</v>
          </cell>
          <cell r="H112">
            <v>6845.0399999999991</v>
          </cell>
        </row>
        <row r="113">
          <cell r="C113">
            <v>2020</v>
          </cell>
          <cell r="D113" t="str">
            <v>St Mary's Church of England Primary School</v>
          </cell>
          <cell r="E113" t="str">
            <v>Recoupment Academy</v>
          </cell>
          <cell r="F113">
            <v>204</v>
          </cell>
          <cell r="G113">
            <v>20769.239999999994</v>
          </cell>
          <cell r="H113">
            <v>6464.7599999999993</v>
          </cell>
        </row>
        <row r="114">
          <cell r="C114">
            <v>3423</v>
          </cell>
          <cell r="D114" t="str">
            <v>St Mary's Primary School, A Catholic Voluntary Academy</v>
          </cell>
          <cell r="E114" t="str">
            <v>Recoupment Academy</v>
          </cell>
          <cell r="F114">
            <v>176</v>
          </cell>
          <cell r="G114">
            <v>17918.559999999994</v>
          </cell>
          <cell r="H114">
            <v>5577.44</v>
          </cell>
        </row>
        <row r="115">
          <cell r="C115">
            <v>5207</v>
          </cell>
          <cell r="D115" t="str">
            <v>St Patrick's Catholic Voluntary Academy</v>
          </cell>
          <cell r="E115" t="str">
            <v>Recoupment Academy</v>
          </cell>
          <cell r="F115">
            <v>279</v>
          </cell>
          <cell r="G115">
            <v>28404.989999999994</v>
          </cell>
          <cell r="H115">
            <v>8841.51</v>
          </cell>
        </row>
        <row r="116">
          <cell r="C116">
            <v>5208</v>
          </cell>
          <cell r="D116" t="str">
            <v>St Theresa's Catholic Primary School</v>
          </cell>
          <cell r="E116">
            <v>0</v>
          </cell>
          <cell r="F116">
            <v>207</v>
          </cell>
          <cell r="G116">
            <v>21074.669999999995</v>
          </cell>
          <cell r="H116">
            <v>6559.83</v>
          </cell>
        </row>
        <row r="117">
          <cell r="C117">
            <v>3424</v>
          </cell>
          <cell r="D117" t="str">
            <v>St Thomas More Catholic Primary, A Voluntary Academy</v>
          </cell>
          <cell r="E117" t="str">
            <v>Recoupment Academy</v>
          </cell>
          <cell r="F117">
            <v>208</v>
          </cell>
          <cell r="G117">
            <v>21176.479999999996</v>
          </cell>
          <cell r="H117">
            <v>6591.5199999999995</v>
          </cell>
        </row>
        <row r="118">
          <cell r="C118">
            <v>3414</v>
          </cell>
          <cell r="D118" t="str">
            <v>St Thomas of Canterbury School, a Catholic Voluntary Academy</v>
          </cell>
          <cell r="E118" t="str">
            <v>Recoupment Academy</v>
          </cell>
          <cell r="F118">
            <v>210</v>
          </cell>
          <cell r="G118">
            <v>21380.099999999995</v>
          </cell>
          <cell r="H118">
            <v>6654.9</v>
          </cell>
        </row>
        <row r="119">
          <cell r="C119">
            <v>3412</v>
          </cell>
          <cell r="D119" t="str">
            <v>St Wilfrid's Catholic Primary School</v>
          </cell>
          <cell r="E119" t="str">
            <v>Recoupment Academy</v>
          </cell>
          <cell r="F119">
            <v>297</v>
          </cell>
          <cell r="G119">
            <v>30237.569999999992</v>
          </cell>
          <cell r="H119">
            <v>9411.9299999999985</v>
          </cell>
        </row>
        <row r="120">
          <cell r="C120">
            <v>2294</v>
          </cell>
          <cell r="D120" t="str">
            <v>Stannington Infant School</v>
          </cell>
          <cell r="E120" t="str">
            <v>Recoupment Academy</v>
          </cell>
          <cell r="F120">
            <v>181</v>
          </cell>
          <cell r="G120">
            <v>18427.609999999997</v>
          </cell>
          <cell r="H120">
            <v>5735.8899999999994</v>
          </cell>
        </row>
        <row r="121">
          <cell r="C121">
            <v>2303</v>
          </cell>
          <cell r="D121" t="str">
            <v>Stocksbridge Junior School</v>
          </cell>
          <cell r="E121">
            <v>0</v>
          </cell>
          <cell r="F121">
            <v>295</v>
          </cell>
          <cell r="G121">
            <v>30033.949999999993</v>
          </cell>
          <cell r="H121">
            <v>9348.5499999999993</v>
          </cell>
        </row>
        <row r="122">
          <cell r="C122">
            <v>2302</v>
          </cell>
          <cell r="D122" t="str">
            <v>Stocksbridge Nursery Infant School</v>
          </cell>
          <cell r="E122" t="str">
            <v>Recoupment Academy</v>
          </cell>
          <cell r="F122">
            <v>198</v>
          </cell>
          <cell r="G122">
            <v>20158.379999999994</v>
          </cell>
          <cell r="H122">
            <v>6274.62</v>
          </cell>
        </row>
        <row r="123">
          <cell r="C123">
            <v>2350</v>
          </cell>
          <cell r="D123" t="str">
            <v>Stradbroke Primary School</v>
          </cell>
          <cell r="E123">
            <v>0</v>
          </cell>
          <cell r="F123">
            <v>411</v>
          </cell>
          <cell r="G123">
            <v>41843.909999999989</v>
          </cell>
          <cell r="H123">
            <v>13024.589999999998</v>
          </cell>
        </row>
        <row r="124">
          <cell r="C124">
            <v>2230</v>
          </cell>
          <cell r="D124" t="str">
            <v>Tinsley Meadows Primary School</v>
          </cell>
          <cell r="E124" t="str">
            <v>Recoupment Academy</v>
          </cell>
          <cell r="F124">
            <v>545</v>
          </cell>
          <cell r="G124">
            <v>55486.449999999983</v>
          </cell>
          <cell r="H124">
            <v>17271.05</v>
          </cell>
        </row>
        <row r="125">
          <cell r="C125">
            <v>5206</v>
          </cell>
          <cell r="D125" t="str">
            <v>Totley All Saints Church of England Voluntary Aided Primary School</v>
          </cell>
          <cell r="E125" t="str">
            <v>Recoupment Academy</v>
          </cell>
          <cell r="F125">
            <v>211</v>
          </cell>
          <cell r="G125">
            <v>21481.909999999996</v>
          </cell>
          <cell r="H125">
            <v>6686.5899999999992</v>
          </cell>
        </row>
        <row r="126">
          <cell r="C126">
            <v>2203</v>
          </cell>
          <cell r="D126" t="str">
            <v>Totley Primary School</v>
          </cell>
          <cell r="E126" t="str">
            <v>Recoupment Academy</v>
          </cell>
          <cell r="F126">
            <v>423</v>
          </cell>
          <cell r="G126">
            <v>43065.62999999999</v>
          </cell>
          <cell r="H126">
            <v>13404.869999999999</v>
          </cell>
        </row>
        <row r="127">
          <cell r="C127">
            <v>2351</v>
          </cell>
          <cell r="D127" t="str">
            <v>Walkley Primary School</v>
          </cell>
          <cell r="E127">
            <v>0</v>
          </cell>
          <cell r="F127">
            <v>377</v>
          </cell>
          <cell r="G127">
            <v>38382.369999999988</v>
          </cell>
          <cell r="H127">
            <v>11947.13</v>
          </cell>
        </row>
        <row r="128">
          <cell r="C128">
            <v>3432</v>
          </cell>
          <cell r="D128" t="str">
            <v>Watercliffe Meadow Community Primary School</v>
          </cell>
          <cell r="E128">
            <v>0</v>
          </cell>
          <cell r="F128">
            <v>417</v>
          </cell>
          <cell r="G128">
            <v>42454.76999999999</v>
          </cell>
          <cell r="H128">
            <v>13214.73</v>
          </cell>
        </row>
        <row r="129">
          <cell r="C129">
            <v>2319</v>
          </cell>
          <cell r="D129" t="str">
            <v>Waterthorpe Infant School</v>
          </cell>
          <cell r="E129">
            <v>0</v>
          </cell>
          <cell r="F129">
            <v>134</v>
          </cell>
          <cell r="G129">
            <v>13642.539999999997</v>
          </cell>
          <cell r="H129">
            <v>4246.46</v>
          </cell>
        </row>
        <row r="130">
          <cell r="C130">
            <v>2352</v>
          </cell>
          <cell r="D130" t="str">
            <v>Westways Primary School</v>
          </cell>
          <cell r="E130">
            <v>0</v>
          </cell>
          <cell r="F130">
            <v>580</v>
          </cell>
          <cell r="G130">
            <v>59049.799999999988</v>
          </cell>
          <cell r="H130">
            <v>18380.199999999997</v>
          </cell>
        </row>
        <row r="131">
          <cell r="C131">
            <v>2311</v>
          </cell>
          <cell r="D131" t="str">
            <v>Wharncliffe Side Primary School</v>
          </cell>
          <cell r="E131" t="str">
            <v>Recoupment Academy</v>
          </cell>
          <cell r="F131">
            <v>142</v>
          </cell>
          <cell r="G131">
            <v>14457.019999999997</v>
          </cell>
          <cell r="H131">
            <v>4499.9799999999996</v>
          </cell>
        </row>
        <row r="132">
          <cell r="C132">
            <v>2040</v>
          </cell>
          <cell r="D132" t="str">
            <v>Whiteways Primary School</v>
          </cell>
          <cell r="E132" t="str">
            <v>Recoupment Academy</v>
          </cell>
          <cell r="F132">
            <v>406</v>
          </cell>
          <cell r="G132">
            <v>41334.859999999986</v>
          </cell>
          <cell r="H132">
            <v>12866.14</v>
          </cell>
        </row>
        <row r="133">
          <cell r="C133">
            <v>2027</v>
          </cell>
          <cell r="D133" t="str">
            <v>Wincobank Nursery and Infant School</v>
          </cell>
          <cell r="E133" t="str">
            <v>Recoupment Academy</v>
          </cell>
          <cell r="F133">
            <v>137</v>
          </cell>
          <cell r="G133">
            <v>13947.969999999996</v>
          </cell>
          <cell r="H133">
            <v>4341.53</v>
          </cell>
        </row>
        <row r="134">
          <cell r="C134">
            <v>2361</v>
          </cell>
          <cell r="D134" t="str">
            <v>Windmill Hill Primary School</v>
          </cell>
          <cell r="E134" t="str">
            <v>Recoupment Academy</v>
          </cell>
          <cell r="F134">
            <v>315</v>
          </cell>
          <cell r="G134">
            <v>32070.149999999991</v>
          </cell>
          <cell r="H134">
            <v>9982.3499999999985</v>
          </cell>
        </row>
        <row r="135">
          <cell r="C135">
            <v>2043</v>
          </cell>
          <cell r="D135" t="str">
            <v>Wisewood Community Primary School</v>
          </cell>
          <cell r="E135" t="str">
            <v>Recoupment Academy</v>
          </cell>
          <cell r="F135">
            <v>156</v>
          </cell>
          <cell r="G135">
            <v>15882.359999999995</v>
          </cell>
          <cell r="H135">
            <v>4943.6399999999994</v>
          </cell>
        </row>
        <row r="136">
          <cell r="C136">
            <v>2139</v>
          </cell>
          <cell r="D136" t="str">
            <v>Woodhouse West Primary School</v>
          </cell>
          <cell r="E136" t="str">
            <v>Recoupment Academy</v>
          </cell>
          <cell r="F136">
            <v>360</v>
          </cell>
          <cell r="G136">
            <v>36651.599999999991</v>
          </cell>
          <cell r="H136">
            <v>11408.4</v>
          </cell>
        </row>
        <row r="137">
          <cell r="C137">
            <v>2034</v>
          </cell>
          <cell r="D137" t="str">
            <v>Woodlands Primary School</v>
          </cell>
          <cell r="E137" t="str">
            <v>Recoupment Academy</v>
          </cell>
          <cell r="F137">
            <v>395</v>
          </cell>
          <cell r="G137">
            <v>40214.94999999999</v>
          </cell>
          <cell r="H137">
            <v>12517.55</v>
          </cell>
        </row>
        <row r="138">
          <cell r="C138">
            <v>2324</v>
          </cell>
          <cell r="D138" t="str">
            <v>Woodseats Primary School</v>
          </cell>
          <cell r="E138" t="str">
            <v>Recoupment Academy</v>
          </cell>
          <cell r="F138">
            <v>363</v>
          </cell>
          <cell r="G138">
            <v>36957.029999999992</v>
          </cell>
          <cell r="H138">
            <v>11503.47</v>
          </cell>
        </row>
        <row r="139">
          <cell r="C139">
            <v>2327</v>
          </cell>
          <cell r="D139" t="str">
            <v>Woodthorpe Primary School</v>
          </cell>
          <cell r="E139" t="str">
            <v>Recoupment Academy</v>
          </cell>
          <cell r="F139">
            <v>406</v>
          </cell>
          <cell r="G139">
            <v>41334.859999999986</v>
          </cell>
          <cell r="H139">
            <v>12866.14</v>
          </cell>
        </row>
        <row r="140">
          <cell r="C140">
            <v>2321</v>
          </cell>
          <cell r="D140" t="str">
            <v>Wybourn Community Primary &amp; Nursery School</v>
          </cell>
          <cell r="E140" t="str">
            <v>Recoupment Academy</v>
          </cell>
          <cell r="F140">
            <v>424</v>
          </cell>
          <cell r="G140">
            <v>43167.439999999988</v>
          </cell>
          <cell r="H140">
            <v>13436.56</v>
          </cell>
        </row>
        <row r="142">
          <cell r="D142">
            <v>0</v>
          </cell>
          <cell r="F142">
            <v>43411</v>
          </cell>
          <cell r="G142">
            <v>4419673.9100000011</v>
          </cell>
          <cell r="H142">
            <v>1375694.5899999996</v>
          </cell>
        </row>
        <row r="143">
          <cell r="F143">
            <v>0</v>
          </cell>
        </row>
        <row r="144">
          <cell r="D144">
            <v>0</v>
          </cell>
          <cell r="G144">
            <v>68.41</v>
          </cell>
          <cell r="H144">
            <v>26.689999999999998</v>
          </cell>
        </row>
        <row r="145">
          <cell r="C145">
            <v>5401</v>
          </cell>
          <cell r="D145" t="str">
            <v>All Saints' Catholic High School</v>
          </cell>
          <cell r="E145" t="str">
            <v>Recoupment Academy</v>
          </cell>
          <cell r="F145">
            <v>1034</v>
          </cell>
          <cell r="G145">
            <v>70735.94</v>
          </cell>
          <cell r="H145">
            <v>27597.46</v>
          </cell>
        </row>
        <row r="146">
          <cell r="C146">
            <v>4017</v>
          </cell>
          <cell r="D146" t="str">
            <v>Bradfield School</v>
          </cell>
          <cell r="E146" t="str">
            <v>Recoupment Academy</v>
          </cell>
          <cell r="F146">
            <v>1065</v>
          </cell>
          <cell r="G146">
            <v>72856.649999999994</v>
          </cell>
          <cell r="H146">
            <v>28424.85</v>
          </cell>
        </row>
        <row r="147">
          <cell r="C147">
            <v>4000</v>
          </cell>
          <cell r="D147" t="str">
            <v>Chaucer School</v>
          </cell>
          <cell r="E147" t="str">
            <v>Recoupment Academy</v>
          </cell>
          <cell r="F147">
            <v>842</v>
          </cell>
          <cell r="G147">
            <v>57601.219999999994</v>
          </cell>
          <cell r="H147">
            <v>22472.98</v>
          </cell>
        </row>
        <row r="148">
          <cell r="C148">
            <v>4012</v>
          </cell>
          <cell r="D148" t="str">
            <v>Ecclesfield School</v>
          </cell>
          <cell r="E148" t="str">
            <v>Recoupment Academy</v>
          </cell>
          <cell r="F148">
            <v>1701</v>
          </cell>
          <cell r="G148">
            <v>116365.40999999999</v>
          </cell>
          <cell r="H148">
            <v>45399.689999999995</v>
          </cell>
        </row>
        <row r="149">
          <cell r="C149">
            <v>4280</v>
          </cell>
          <cell r="D149" t="str">
            <v>Fir Vale School</v>
          </cell>
          <cell r="E149" t="str">
            <v>Recoupment Academy</v>
          </cell>
          <cell r="F149">
            <v>1025</v>
          </cell>
          <cell r="G149">
            <v>70120.25</v>
          </cell>
          <cell r="H149">
            <v>27357.249999999996</v>
          </cell>
        </row>
        <row r="150">
          <cell r="C150">
            <v>4003</v>
          </cell>
          <cell r="D150" t="str">
            <v>Firth Park Academy</v>
          </cell>
          <cell r="E150" t="str">
            <v>Recoupment Academy</v>
          </cell>
          <cell r="F150">
            <v>1166</v>
          </cell>
          <cell r="G150">
            <v>79766.06</v>
          </cell>
          <cell r="H150">
            <v>31120.539999999997</v>
          </cell>
        </row>
        <row r="151">
          <cell r="C151">
            <v>4007</v>
          </cell>
          <cell r="D151" t="str">
            <v>Forge Valley School</v>
          </cell>
          <cell r="E151" t="str">
            <v>Recoupment Academy</v>
          </cell>
          <cell r="F151">
            <v>1243</v>
          </cell>
          <cell r="G151">
            <v>85033.62999999999</v>
          </cell>
          <cell r="H151">
            <v>33175.67</v>
          </cell>
        </row>
        <row r="152">
          <cell r="C152">
            <v>4278</v>
          </cell>
          <cell r="D152" t="str">
            <v>Handsworth Grange Community Sports College</v>
          </cell>
          <cell r="E152" t="str">
            <v>Recoupment Academy</v>
          </cell>
          <cell r="F152">
            <v>1015</v>
          </cell>
          <cell r="G152">
            <v>69436.149999999994</v>
          </cell>
          <cell r="H152">
            <v>27090.35</v>
          </cell>
        </row>
        <row r="153">
          <cell r="C153">
            <v>4257</v>
          </cell>
          <cell r="D153" t="str">
            <v>High Storrs School</v>
          </cell>
          <cell r="E153" t="str">
            <v>Recoupment Academy</v>
          </cell>
          <cell r="F153">
            <v>1214</v>
          </cell>
          <cell r="G153">
            <v>83049.739999999991</v>
          </cell>
          <cell r="H153">
            <v>32401.659999999996</v>
          </cell>
        </row>
        <row r="154">
          <cell r="C154">
            <v>4230</v>
          </cell>
          <cell r="D154" t="str">
            <v>King Ecgbert School</v>
          </cell>
          <cell r="E154" t="str">
            <v>Recoupment Academy</v>
          </cell>
          <cell r="F154">
            <v>1030</v>
          </cell>
          <cell r="G154">
            <v>70462.3</v>
          </cell>
          <cell r="H154">
            <v>27490.699999999997</v>
          </cell>
        </row>
        <row r="155">
          <cell r="C155">
            <v>4259</v>
          </cell>
          <cell r="D155" t="str">
            <v>King Edward VII School</v>
          </cell>
          <cell r="E155">
            <v>0</v>
          </cell>
          <cell r="F155">
            <v>1141</v>
          </cell>
          <cell r="G155">
            <v>78055.81</v>
          </cell>
          <cell r="H155">
            <v>30453.289999999997</v>
          </cell>
        </row>
        <row r="156">
          <cell r="C156">
            <v>4279</v>
          </cell>
          <cell r="D156" t="str">
            <v>Meadowhead School Academy Trust</v>
          </cell>
          <cell r="E156" t="str">
            <v>Recoupment Academy</v>
          </cell>
          <cell r="F156">
            <v>1640</v>
          </cell>
          <cell r="G156">
            <v>112192.4</v>
          </cell>
          <cell r="H156">
            <v>43771.6</v>
          </cell>
        </row>
        <row r="157">
          <cell r="C157">
            <v>4015</v>
          </cell>
          <cell r="D157" t="str">
            <v>Mercia School</v>
          </cell>
          <cell r="E157" t="str">
            <v>Recoupment Academy</v>
          </cell>
          <cell r="F157">
            <v>786</v>
          </cell>
          <cell r="G157">
            <v>53770.259999999995</v>
          </cell>
          <cell r="H157">
            <v>20978.339999999997</v>
          </cell>
        </row>
        <row r="158">
          <cell r="C158">
            <v>4008</v>
          </cell>
          <cell r="D158" t="str">
            <v>Newfield Secondary School</v>
          </cell>
          <cell r="E158" t="str">
            <v>Recoupment Academy</v>
          </cell>
          <cell r="F158">
            <v>1055</v>
          </cell>
          <cell r="G158">
            <v>72172.55</v>
          </cell>
          <cell r="H158">
            <v>28157.949999999997</v>
          </cell>
        </row>
        <row r="159">
          <cell r="C159">
            <v>5400</v>
          </cell>
          <cell r="D159" t="str">
            <v>Notre Dame High School</v>
          </cell>
          <cell r="E159" t="str">
            <v>Recoupment Academy</v>
          </cell>
          <cell r="F159">
            <v>1067</v>
          </cell>
          <cell r="G159">
            <v>72993.47</v>
          </cell>
          <cell r="H159">
            <v>28478.229999999996</v>
          </cell>
        </row>
        <row r="160">
          <cell r="C160">
            <v>4006</v>
          </cell>
          <cell r="D160" t="str">
            <v>Outwood Academy City</v>
          </cell>
          <cell r="E160" t="str">
            <v>Recoupment Academy</v>
          </cell>
          <cell r="F160">
            <v>1126</v>
          </cell>
          <cell r="G160">
            <v>77029.659999999989</v>
          </cell>
          <cell r="H160">
            <v>30052.94</v>
          </cell>
        </row>
        <row r="161">
          <cell r="C161">
            <v>6907</v>
          </cell>
          <cell r="D161" t="str">
            <v>Parkwood E-ACT Academy</v>
          </cell>
          <cell r="E161" t="str">
            <v>Recoupment Academy</v>
          </cell>
          <cell r="F161">
            <v>793</v>
          </cell>
          <cell r="G161">
            <v>54249.13</v>
          </cell>
          <cell r="H161">
            <v>21165.17</v>
          </cell>
        </row>
        <row r="162">
          <cell r="C162">
            <v>6905</v>
          </cell>
          <cell r="D162" t="str">
            <v>Sheffield Park Academy</v>
          </cell>
          <cell r="E162" t="str">
            <v>Recoupment Academy</v>
          </cell>
          <cell r="F162">
            <v>1029</v>
          </cell>
          <cell r="G162">
            <v>70393.89</v>
          </cell>
          <cell r="H162">
            <v>27464.01</v>
          </cell>
        </row>
        <row r="163">
          <cell r="C163">
            <v>6906</v>
          </cell>
          <cell r="D163" t="str">
            <v>Sheffield Springs Academy</v>
          </cell>
          <cell r="E163" t="str">
            <v>Recoupment Academy</v>
          </cell>
          <cell r="F163">
            <v>981</v>
          </cell>
          <cell r="G163">
            <v>67110.209999999992</v>
          </cell>
          <cell r="H163">
            <v>26182.89</v>
          </cell>
        </row>
        <row r="164">
          <cell r="C164">
            <v>4229</v>
          </cell>
          <cell r="D164" t="str">
            <v>Silverdale School</v>
          </cell>
          <cell r="E164" t="str">
            <v>Recoupment Academy</v>
          </cell>
          <cell r="F164">
            <v>1021</v>
          </cell>
          <cell r="G164">
            <v>69846.61</v>
          </cell>
          <cell r="H164">
            <v>27250.489999999998</v>
          </cell>
        </row>
        <row r="165">
          <cell r="C165">
            <v>4271</v>
          </cell>
          <cell r="D165" t="str">
            <v>Stocksbridge High School</v>
          </cell>
          <cell r="E165" t="str">
            <v>Recoupment Academy</v>
          </cell>
          <cell r="F165">
            <v>793</v>
          </cell>
          <cell r="G165">
            <v>54249.13</v>
          </cell>
          <cell r="H165">
            <v>21165.17</v>
          </cell>
        </row>
        <row r="166">
          <cell r="C166">
            <v>4234</v>
          </cell>
          <cell r="D166" t="str">
            <v>Tapton School</v>
          </cell>
          <cell r="E166" t="str">
            <v>Recoupment Academy</v>
          </cell>
          <cell r="F166">
            <v>1357</v>
          </cell>
          <cell r="G166">
            <v>92832.37</v>
          </cell>
          <cell r="H166">
            <v>36218.329999999994</v>
          </cell>
        </row>
        <row r="167">
          <cell r="C167">
            <v>4276</v>
          </cell>
          <cell r="D167" t="str">
            <v>The Birley Academy</v>
          </cell>
          <cell r="E167" t="str">
            <v>Recoupment Academy</v>
          </cell>
          <cell r="F167">
            <v>1076</v>
          </cell>
          <cell r="G167">
            <v>73609.16</v>
          </cell>
          <cell r="H167">
            <v>28718.44</v>
          </cell>
        </row>
        <row r="168">
          <cell r="C168">
            <v>4004</v>
          </cell>
          <cell r="D168" t="str">
            <v>UTC Sheffield City Centre</v>
          </cell>
          <cell r="E168" t="str">
            <v>Recoupment Academy</v>
          </cell>
          <cell r="F168">
            <v>312</v>
          </cell>
          <cell r="G168">
            <v>21343.919999999998</v>
          </cell>
          <cell r="H168">
            <v>8327.2799999999988</v>
          </cell>
        </row>
        <row r="169">
          <cell r="C169">
            <v>4010</v>
          </cell>
          <cell r="D169" t="str">
            <v>UTC Sheffield Olympic Legacy Park</v>
          </cell>
          <cell r="E169" t="str">
            <v>Recoupment Academy</v>
          </cell>
          <cell r="F169">
            <v>301</v>
          </cell>
          <cell r="G169">
            <v>20591.41</v>
          </cell>
          <cell r="H169">
            <v>8033.69</v>
          </cell>
        </row>
        <row r="170">
          <cell r="C170">
            <v>4013</v>
          </cell>
          <cell r="D170" t="str">
            <v>Westfield School</v>
          </cell>
          <cell r="E170" t="str">
            <v>Recoupment Academy</v>
          </cell>
          <cell r="F170">
            <v>1245</v>
          </cell>
          <cell r="G170">
            <v>85170.45</v>
          </cell>
          <cell r="H170">
            <v>33229.049999999996</v>
          </cell>
        </row>
        <row r="171">
          <cell r="C171">
            <v>4016</v>
          </cell>
          <cell r="D171" t="str">
            <v>Yewlands Academy</v>
          </cell>
          <cell r="E171" t="str">
            <v>Recoupment Academy</v>
          </cell>
          <cell r="F171">
            <v>901</v>
          </cell>
          <cell r="G171">
            <v>61637.409999999996</v>
          </cell>
          <cell r="H171">
            <v>24047.69</v>
          </cell>
        </row>
        <row r="173">
          <cell r="D173" t="str">
            <v>Total Secondary</v>
          </cell>
          <cell r="F173">
            <v>27959</v>
          </cell>
          <cell r="G173">
            <v>1912675.189999999</v>
          </cell>
          <cell r="H173">
            <v>746225.70999999985</v>
          </cell>
        </row>
        <row r="174">
          <cell r="F174">
            <v>0</v>
          </cell>
        </row>
        <row r="175">
          <cell r="D175" t="str">
            <v>Middle Deemed Secondary</v>
          </cell>
        </row>
        <row r="177">
          <cell r="C177">
            <v>4014</v>
          </cell>
          <cell r="D177" t="str">
            <v>Astrea Academy Sheffield</v>
          </cell>
          <cell r="E177" t="str">
            <v>Recoupment Academy</v>
          </cell>
          <cell r="F177">
            <v>979</v>
          </cell>
          <cell r="G177">
            <v>75089.59</v>
          </cell>
          <cell r="H177">
            <v>27344.509999999995</v>
          </cell>
        </row>
        <row r="178">
          <cell r="C178">
            <v>4225</v>
          </cell>
          <cell r="D178" t="str">
            <v>Hinde House 2-16 School</v>
          </cell>
          <cell r="E178" t="str">
            <v>Recoupment Academy</v>
          </cell>
          <cell r="F178">
            <v>1322</v>
          </cell>
          <cell r="G178">
            <v>104432.62</v>
          </cell>
          <cell r="H178">
            <v>37379.18</v>
          </cell>
        </row>
        <row r="179">
          <cell r="C179">
            <v>4005</v>
          </cell>
          <cell r="D179" t="str">
            <v>Oasis Academy Don Valley</v>
          </cell>
          <cell r="E179" t="str">
            <v>Recoupment Academy</v>
          </cell>
          <cell r="F179">
            <v>1061</v>
          </cell>
          <cell r="G179">
            <v>86410.609999999986</v>
          </cell>
          <cell r="H179">
            <v>30388.09</v>
          </cell>
        </row>
        <row r="181">
          <cell r="F181">
            <v>3362</v>
          </cell>
          <cell r="G181">
            <v>265932.81999999995</v>
          </cell>
          <cell r="H181">
            <v>95111.78</v>
          </cell>
        </row>
        <row r="183">
          <cell r="D183" t="str">
            <v>Total Middle Deemed Secondary</v>
          </cell>
          <cell r="F183">
            <v>74732</v>
          </cell>
          <cell r="G183">
            <v>6598281.9199999999</v>
          </cell>
          <cell r="H183">
            <v>2217032.0799999996</v>
          </cell>
        </row>
        <row r="184">
          <cell r="F184">
            <v>0</v>
          </cell>
          <cell r="G184">
            <v>0</v>
          </cell>
          <cell r="H184">
            <v>0</v>
          </cell>
        </row>
        <row r="185">
          <cell r="D185" t="str">
            <v>Total All Schools</v>
          </cell>
        </row>
        <row r="187">
          <cell r="C187">
            <v>4998</v>
          </cell>
          <cell r="D187" t="str">
            <v>Astrea Academy - Woodside x 7/12</v>
          </cell>
          <cell r="E187" t="str">
            <v>Recoupment Academy</v>
          </cell>
          <cell r="F187">
            <v>243</v>
          </cell>
          <cell r="G187">
            <v>24739.829999999994</v>
          </cell>
          <cell r="H187">
            <v>7700.6699999999992</v>
          </cell>
        </row>
        <row r="188">
          <cell r="C188">
            <v>4998</v>
          </cell>
          <cell r="D188" t="str">
            <v>Astrea Academy - Woodside x 7/12</v>
          </cell>
          <cell r="E188" t="str">
            <v>Recoupment Academy</v>
          </cell>
          <cell r="F188">
            <v>736</v>
          </cell>
          <cell r="G188">
            <v>50349.759999999995</v>
          </cell>
          <cell r="H188">
            <v>19643.839999999997</v>
          </cell>
        </row>
        <row r="189">
          <cell r="F189">
            <v>979</v>
          </cell>
          <cell r="G189">
            <v>75089.59</v>
          </cell>
          <cell r="H189">
            <v>27344.509999999995</v>
          </cell>
        </row>
        <row r="190">
          <cell r="F190">
            <v>0</v>
          </cell>
          <cell r="G190">
            <v>0</v>
          </cell>
          <cell r="H190">
            <v>0</v>
          </cell>
        </row>
        <row r="191">
          <cell r="C191">
            <v>4225</v>
          </cell>
          <cell r="D191" t="str">
            <v>Hinde House - Primary</v>
          </cell>
          <cell r="E191" t="str">
            <v>Recoupment Academy</v>
          </cell>
          <cell r="F191">
            <v>419</v>
          </cell>
          <cell r="G191">
            <v>42658.389999999992</v>
          </cell>
          <cell r="H191">
            <v>13278.109999999999</v>
          </cell>
        </row>
        <row r="192">
          <cell r="C192">
            <v>4225</v>
          </cell>
          <cell r="D192" t="str">
            <v>Hinde House - Secondary</v>
          </cell>
          <cell r="E192" t="str">
            <v>Recoupment Academy</v>
          </cell>
          <cell r="F192">
            <v>903</v>
          </cell>
          <cell r="G192">
            <v>61774.229999999996</v>
          </cell>
          <cell r="H192">
            <v>24101.07</v>
          </cell>
        </row>
        <row r="193">
          <cell r="F193">
            <v>1322</v>
          </cell>
          <cell r="G193">
            <v>104432.62</v>
          </cell>
          <cell r="H193">
            <v>37379.18</v>
          </cell>
        </row>
        <row r="195">
          <cell r="C195">
            <v>4005</v>
          </cell>
          <cell r="D195" t="str">
            <v>Oasis Academy Don Valley</v>
          </cell>
          <cell r="E195" t="str">
            <v>Recoupment Academy</v>
          </cell>
          <cell r="F195">
            <v>414</v>
          </cell>
          <cell r="G195">
            <v>42149.339999999989</v>
          </cell>
          <cell r="H195">
            <v>13119.66</v>
          </cell>
        </row>
        <row r="196">
          <cell r="C196">
            <v>4005</v>
          </cell>
          <cell r="D196" t="str">
            <v>Oasis Academy Don Valley</v>
          </cell>
          <cell r="E196" t="str">
            <v>Recoupment Academy</v>
          </cell>
          <cell r="F196">
            <v>647</v>
          </cell>
          <cell r="G196">
            <v>44261.27</v>
          </cell>
          <cell r="H196">
            <v>17268.43</v>
          </cell>
        </row>
        <row r="197">
          <cell r="F197">
            <v>1061</v>
          </cell>
          <cell r="G197">
            <v>86410.609999999986</v>
          </cell>
          <cell r="H197">
            <v>30388.09</v>
          </cell>
        </row>
        <row r="199">
          <cell r="F199" t="str">
            <v>Special Swimming</v>
          </cell>
          <cell r="G199">
            <v>8.3000000000000007</v>
          </cell>
        </row>
        <row r="200">
          <cell r="D200" t="str">
            <v>Special</v>
          </cell>
          <cell r="E200" t="str">
            <v>Pri Places</v>
          </cell>
          <cell r="G200">
            <v>115.17999999999998</v>
          </cell>
          <cell r="H200">
            <v>22.04</v>
          </cell>
        </row>
        <row r="201">
          <cell r="G201">
            <v>1.0000000000000002</v>
          </cell>
          <cell r="H201">
            <v>0.19135266539329748</v>
          </cell>
        </row>
        <row r="202">
          <cell r="C202">
            <v>7023</v>
          </cell>
          <cell r="D202" t="str">
            <v>Archdale (Norfolk Park) NIJ</v>
          </cell>
          <cell r="E202">
            <v>95</v>
          </cell>
          <cell r="F202">
            <v>95</v>
          </cell>
          <cell r="G202">
            <v>10942.099999999999</v>
          </cell>
          <cell r="H202">
            <v>2093.7999999999997</v>
          </cell>
        </row>
        <row r="203">
          <cell r="C203">
            <v>7038</v>
          </cell>
          <cell r="D203" t="str">
            <v>Becton</v>
          </cell>
          <cell r="E203">
            <v>14</v>
          </cell>
          <cell r="F203">
            <v>65</v>
          </cell>
          <cell r="G203">
            <v>7063.3999999999987</v>
          </cell>
          <cell r="H203">
            <v>1432.6</v>
          </cell>
        </row>
        <row r="204">
          <cell r="D204" t="str">
            <v>Kenwood</v>
          </cell>
          <cell r="F204">
            <v>119.25</v>
          </cell>
          <cell r="G204">
            <v>12745.439999999997</v>
          </cell>
          <cell r="H204">
            <v>2628.27</v>
          </cell>
        </row>
        <row r="205">
          <cell r="C205">
            <v>7010</v>
          </cell>
          <cell r="D205" t="str">
            <v>Bents Green</v>
          </cell>
          <cell r="E205">
            <v>0</v>
          </cell>
          <cell r="F205">
            <v>306</v>
          </cell>
          <cell r="G205">
            <v>32705.279999999995</v>
          </cell>
          <cell r="H205">
            <v>6744.24</v>
          </cell>
        </row>
        <row r="206">
          <cell r="C206">
            <v>7000</v>
          </cell>
          <cell r="D206" t="str">
            <v>Discovery</v>
          </cell>
          <cell r="F206">
            <v>71.666666666666657</v>
          </cell>
          <cell r="G206">
            <v>7659.7333333333308</v>
          </cell>
          <cell r="H206">
            <v>1579.5333333333331</v>
          </cell>
        </row>
        <row r="207">
          <cell r="C207">
            <v>7040</v>
          </cell>
          <cell r="D207" t="str">
            <v>Heritage Park Community</v>
          </cell>
          <cell r="E207">
            <v>0</v>
          </cell>
          <cell r="F207">
            <v>100</v>
          </cell>
          <cell r="G207">
            <v>10687.999999999998</v>
          </cell>
          <cell r="H207">
            <v>2204</v>
          </cell>
        </row>
        <row r="208">
          <cell r="C208">
            <v>7041</v>
          </cell>
          <cell r="D208" t="str">
            <v>Holgate Meadows Community</v>
          </cell>
          <cell r="E208">
            <v>0</v>
          </cell>
          <cell r="F208">
            <v>95</v>
          </cell>
          <cell r="G208">
            <v>10153.599999999999</v>
          </cell>
          <cell r="H208">
            <v>2093.7999999999997</v>
          </cell>
        </row>
        <row r="209">
          <cell r="C209">
            <v>7036</v>
          </cell>
          <cell r="D209" t="str">
            <v>Mossbrook IJ</v>
          </cell>
          <cell r="E209">
            <v>160</v>
          </cell>
          <cell r="F209">
            <v>161</v>
          </cell>
          <cell r="G209">
            <v>18535.679999999997</v>
          </cell>
          <cell r="H209">
            <v>3548.44</v>
          </cell>
        </row>
        <row r="210">
          <cell r="C210">
            <v>7043</v>
          </cell>
          <cell r="D210" t="str">
            <v>Seven Hills</v>
          </cell>
          <cell r="E210">
            <v>0</v>
          </cell>
          <cell r="F210">
            <v>212</v>
          </cell>
          <cell r="G210">
            <v>22658.559999999998</v>
          </cell>
          <cell r="H210">
            <v>4672.4799999999996</v>
          </cell>
        </row>
        <row r="211">
          <cell r="C211">
            <v>7024</v>
          </cell>
          <cell r="D211" t="str">
            <v>Talbot Sec</v>
          </cell>
          <cell r="E211">
            <v>0</v>
          </cell>
          <cell r="F211">
            <v>219</v>
          </cell>
          <cell r="G211">
            <v>23406.719999999998</v>
          </cell>
          <cell r="H211">
            <v>4826.76</v>
          </cell>
        </row>
        <row r="212">
          <cell r="C212">
            <v>7013</v>
          </cell>
          <cell r="D212" t="str">
            <v>The Rowan IJ</v>
          </cell>
          <cell r="E212">
            <v>98</v>
          </cell>
          <cell r="F212">
            <v>98</v>
          </cell>
          <cell r="G212">
            <v>11287.639999999998</v>
          </cell>
          <cell r="H212">
            <v>2159.92</v>
          </cell>
        </row>
        <row r="213">
          <cell r="C213">
            <v>7026</v>
          </cell>
          <cell r="D213" t="str">
            <v>Woolley  Wood NIJ</v>
          </cell>
          <cell r="E213">
            <v>103</v>
          </cell>
          <cell r="F213">
            <v>103</v>
          </cell>
          <cell r="G213">
            <v>11863.539999999997</v>
          </cell>
          <cell r="H213">
            <v>2270.12</v>
          </cell>
        </row>
        <row r="215">
          <cell r="D215" t="str">
            <v>Total Special</v>
          </cell>
          <cell r="E215">
            <v>470</v>
          </cell>
          <cell r="F215">
            <v>1644.9166666666665</v>
          </cell>
          <cell r="G215">
            <v>179709.6933333333</v>
          </cell>
          <cell r="H215">
            <v>36253.963333333333</v>
          </cell>
        </row>
        <row r="216">
          <cell r="F216">
            <v>-17.583333333333258</v>
          </cell>
          <cell r="G216">
            <v>0</v>
          </cell>
          <cell r="H216">
            <v>0</v>
          </cell>
        </row>
        <row r="217">
          <cell r="D217" t="str">
            <v>TOTAL ALL SCHOOLS</v>
          </cell>
          <cell r="F217">
            <v>76376.916666666672</v>
          </cell>
          <cell r="G217">
            <v>6777991.6133333333</v>
          </cell>
          <cell r="H217">
            <v>2253286.043333333</v>
          </cell>
        </row>
        <row r="218">
          <cell r="G218">
            <v>0</v>
          </cell>
        </row>
        <row r="220">
          <cell r="G220" t="str">
            <v>Add Deleg</v>
          </cell>
          <cell r="H220" t="str">
            <v>De-deleg</v>
          </cell>
        </row>
        <row r="221">
          <cell r="D221" t="str">
            <v>Maintained</v>
          </cell>
          <cell r="E221">
            <v>0</v>
          </cell>
          <cell r="F221">
            <v>22598</v>
          </cell>
          <cell r="G221">
            <v>2273420.0099999998</v>
          </cell>
          <cell r="H221">
            <v>697021.76999999967</v>
          </cell>
        </row>
        <row r="222">
          <cell r="D222" t="str">
            <v>Academies</v>
          </cell>
          <cell r="F222">
            <v>53778.916666666664</v>
          </cell>
          <cell r="G222">
            <v>4504571.6033333335</v>
          </cell>
          <cell r="H222">
            <v>1556264.2733333334</v>
          </cell>
        </row>
        <row r="223">
          <cell r="D223" t="str">
            <v>Total</v>
          </cell>
          <cell r="F223">
            <v>76376.916666666657</v>
          </cell>
          <cell r="G223">
            <v>6777991.6133333333</v>
          </cell>
          <cell r="H223">
            <v>2253286.043333333</v>
          </cell>
        </row>
        <row r="229">
          <cell r="D229" t="str">
            <v>Primary</v>
          </cell>
          <cell r="F229">
            <v>44487</v>
          </cell>
          <cell r="G229">
            <v>4529221.4700000007</v>
          </cell>
          <cell r="H229">
            <v>1409793.0299999996</v>
          </cell>
        </row>
        <row r="230">
          <cell r="D230" t="str">
            <v>Secondary</v>
          </cell>
          <cell r="F230">
            <v>30245</v>
          </cell>
          <cell r="G230">
            <v>2069060.449999999</v>
          </cell>
          <cell r="H230">
            <v>807239.04999999981</v>
          </cell>
        </row>
        <row r="231">
          <cell r="D231" t="str">
            <v>Special</v>
          </cell>
          <cell r="F231">
            <v>1644.9166666666665</v>
          </cell>
          <cell r="G231">
            <v>179709.6933333333</v>
          </cell>
          <cell r="H231">
            <v>36253.963333333333</v>
          </cell>
        </row>
        <row r="232">
          <cell r="F232">
            <v>76376.916666666672</v>
          </cell>
          <cell r="G232">
            <v>6777991.6133333333</v>
          </cell>
          <cell r="H232">
            <v>2253286.0433333325</v>
          </cell>
        </row>
        <row r="233">
          <cell r="F233">
            <v>0</v>
          </cell>
          <cell r="G233">
            <v>0</v>
          </cell>
          <cell r="H233">
            <v>0</v>
          </cell>
        </row>
        <row r="234">
          <cell r="D234" t="str">
            <v>Primary</v>
          </cell>
        </row>
        <row r="235">
          <cell r="D235" t="str">
            <v>Maintained</v>
          </cell>
          <cell r="F235">
            <v>20068</v>
          </cell>
          <cell r="G235">
            <v>2043123.0799999994</v>
          </cell>
          <cell r="H235">
            <v>635954.91999999958</v>
          </cell>
        </row>
        <row r="236">
          <cell r="D236" t="str">
            <v>Academies</v>
          </cell>
          <cell r="F236">
            <v>24419</v>
          </cell>
          <cell r="G236">
            <v>2486098.3899999997</v>
          </cell>
          <cell r="H236">
            <v>773838.11000000022</v>
          </cell>
        </row>
        <row r="237">
          <cell r="D237" t="str">
            <v>Total</v>
          </cell>
          <cell r="F237">
            <v>44487</v>
          </cell>
          <cell r="G237">
            <v>4529221.4699999988</v>
          </cell>
          <cell r="H237">
            <v>1409793.0299999998</v>
          </cell>
        </row>
        <row r="238">
          <cell r="F238">
            <v>0</v>
          </cell>
          <cell r="G238">
            <v>-2.2409949451684952E-9</v>
          </cell>
          <cell r="H238">
            <v>1.7826096154749393E-10</v>
          </cell>
        </row>
        <row r="239">
          <cell r="D239" t="str">
            <v>Secondary</v>
          </cell>
        </row>
        <row r="240">
          <cell r="D240" t="str">
            <v>Maintained</v>
          </cell>
          <cell r="F240">
            <v>1141</v>
          </cell>
          <cell r="G240">
            <v>78055.81</v>
          </cell>
          <cell r="H240">
            <v>30453.289999999997</v>
          </cell>
        </row>
        <row r="241">
          <cell r="D241" t="str">
            <v>Academies</v>
          </cell>
          <cell r="F241">
            <v>29104</v>
          </cell>
          <cell r="G241">
            <v>1991004.6399999994</v>
          </cell>
          <cell r="H241">
            <v>776785.75999999978</v>
          </cell>
        </row>
        <row r="242">
          <cell r="D242" t="str">
            <v>Total</v>
          </cell>
          <cell r="F242">
            <v>30245</v>
          </cell>
          <cell r="G242">
            <v>2069060.4499999995</v>
          </cell>
          <cell r="H242">
            <v>807239.04999999981</v>
          </cell>
        </row>
        <row r="243">
          <cell r="F243">
            <v>0</v>
          </cell>
          <cell r="G243">
            <v>4.8748916015028954E-10</v>
          </cell>
          <cell r="H243">
            <v>-2.9103830456733704E-11</v>
          </cell>
        </row>
        <row r="245">
          <cell r="D245" t="str">
            <v>Primary</v>
          </cell>
        </row>
        <row r="246">
          <cell r="D246" t="str">
            <v>Maintained</v>
          </cell>
          <cell r="F246">
            <v>20068</v>
          </cell>
          <cell r="G246">
            <v>2043123.0799999994</v>
          </cell>
          <cell r="H246">
            <v>635954.91999999958</v>
          </cell>
        </row>
        <row r="247">
          <cell r="D247" t="str">
            <v>Academies</v>
          </cell>
          <cell r="F247">
            <v>24419</v>
          </cell>
          <cell r="G247">
            <v>2486098.3899999997</v>
          </cell>
          <cell r="H247">
            <v>773838.11000000022</v>
          </cell>
        </row>
        <row r="248">
          <cell r="D248" t="str">
            <v>Total</v>
          </cell>
          <cell r="F248">
            <v>44487</v>
          </cell>
          <cell r="G248">
            <v>4529221.4699999988</v>
          </cell>
          <cell r="H248">
            <v>1409793.0299999998</v>
          </cell>
        </row>
        <row r="249">
          <cell r="F249">
            <v>0</v>
          </cell>
          <cell r="G249">
            <v>-2.2409949451684952E-9</v>
          </cell>
          <cell r="H249">
            <v>1.7826096154749393E-10</v>
          </cell>
        </row>
        <row r="250">
          <cell r="D250" t="str">
            <v>Secondary</v>
          </cell>
        </row>
        <row r="251">
          <cell r="D251" t="str">
            <v>Maintained</v>
          </cell>
          <cell r="F251">
            <v>1141</v>
          </cell>
          <cell r="G251">
            <v>78055.81</v>
          </cell>
          <cell r="H251">
            <v>30453.289999999997</v>
          </cell>
        </row>
        <row r="252">
          <cell r="D252" t="str">
            <v>Academies</v>
          </cell>
          <cell r="F252">
            <v>29104</v>
          </cell>
          <cell r="G252">
            <v>1991004.6399999994</v>
          </cell>
          <cell r="H252">
            <v>776785.75999999978</v>
          </cell>
        </row>
        <row r="253">
          <cell r="D253" t="str">
            <v>Total</v>
          </cell>
          <cell r="F253">
            <v>30245</v>
          </cell>
          <cell r="G253">
            <v>2069060.4499999995</v>
          </cell>
          <cell r="H253">
            <v>807239.04999999981</v>
          </cell>
        </row>
        <row r="255">
          <cell r="D255" t="str">
            <v>Total All Schools Excl. Special</v>
          </cell>
          <cell r="F255">
            <v>74732</v>
          </cell>
          <cell r="G255">
            <v>6598281.9199999981</v>
          </cell>
          <cell r="H255">
            <v>2217032.0799999996</v>
          </cell>
        </row>
        <row r="256">
          <cell r="F256">
            <v>74732</v>
          </cell>
          <cell r="G256">
            <v>6598281.9199999999</v>
          </cell>
          <cell r="H256">
            <v>2217032.0799999996</v>
          </cell>
        </row>
        <row r="257">
          <cell r="G257">
            <v>0</v>
          </cell>
          <cell r="H257">
            <v>0</v>
          </cell>
        </row>
        <row r="258">
          <cell r="D258" t="str">
            <v>Maintained</v>
          </cell>
          <cell r="F258">
            <v>22598</v>
          </cell>
          <cell r="G258">
            <v>2273420.0099999998</v>
          </cell>
          <cell r="H258">
            <v>697021.76999999967</v>
          </cell>
        </row>
        <row r="259">
          <cell r="D259" t="str">
            <v>Academies</v>
          </cell>
          <cell r="F259">
            <v>53778.916666666664</v>
          </cell>
          <cell r="G259">
            <v>4504571.6033333335</v>
          </cell>
          <cell r="H259">
            <v>1556264.2733333334</v>
          </cell>
        </row>
        <row r="260">
          <cell r="D260" t="str">
            <v>Total</v>
          </cell>
          <cell r="F260">
            <v>76376.916666666657</v>
          </cell>
          <cell r="G260">
            <v>6777991.6133333333</v>
          </cell>
          <cell r="H260">
            <v>2253286.043333333</v>
          </cell>
        </row>
        <row r="261">
          <cell r="F261">
            <v>0</v>
          </cell>
          <cell r="G261">
            <v>0</v>
          </cell>
          <cell r="H261">
            <v>0</v>
          </cell>
        </row>
        <row r="263">
          <cell r="H263">
            <v>660767.80666666629</v>
          </cell>
        </row>
      </sheetData>
      <sheetData sheetId="15"/>
      <sheetData sheetId="16"/>
      <sheetData sheetId="17"/>
      <sheetData sheetId="18">
        <row r="1">
          <cell r="F1" t="str">
            <v>Secondary AWPU Funding</v>
          </cell>
          <cell r="G1" t="str">
            <v>2023-24</v>
          </cell>
        </row>
        <row r="3">
          <cell r="F3"/>
          <cell r="G3"/>
          <cell r="H3"/>
        </row>
        <row r="4">
          <cell r="E4" t="str">
            <v>DfE</v>
          </cell>
          <cell r="F4" t="str">
            <v>School</v>
          </cell>
          <cell r="G4" t="str">
            <v>KS3</v>
          </cell>
          <cell r="H4" t="str">
            <v>KS4</v>
          </cell>
          <cell r="I4" t="str">
            <v>Total</v>
          </cell>
        </row>
        <row r="7">
          <cell r="E7">
            <v>5401</v>
          </cell>
          <cell r="F7" t="str">
            <v>All Saints' Catholic High School</v>
          </cell>
          <cell r="G7">
            <v>621</v>
          </cell>
          <cell r="H7">
            <v>413</v>
          </cell>
          <cell r="I7">
            <v>1034</v>
          </cell>
        </row>
        <row r="8">
          <cell r="E8">
            <v>4017</v>
          </cell>
          <cell r="F8" t="str">
            <v>Bradfield School</v>
          </cell>
          <cell r="G8">
            <v>638</v>
          </cell>
          <cell r="H8">
            <v>427</v>
          </cell>
          <cell r="I8">
            <v>1065</v>
          </cell>
        </row>
        <row r="9">
          <cell r="E9">
            <v>4000</v>
          </cell>
          <cell r="F9" t="str">
            <v>Chaucer School</v>
          </cell>
          <cell r="G9">
            <v>510</v>
          </cell>
          <cell r="H9">
            <v>332</v>
          </cell>
          <cell r="I9">
            <v>842</v>
          </cell>
        </row>
        <row r="10">
          <cell r="E10">
            <v>4012</v>
          </cell>
          <cell r="F10" t="str">
            <v>Ecclesfield School</v>
          </cell>
          <cell r="G10">
            <v>1046</v>
          </cell>
          <cell r="H10">
            <v>655</v>
          </cell>
          <cell r="I10">
            <v>1701</v>
          </cell>
        </row>
        <row r="11">
          <cell r="E11">
            <v>4280</v>
          </cell>
          <cell r="F11" t="str">
            <v>Fir Vale School</v>
          </cell>
          <cell r="G11">
            <v>623</v>
          </cell>
          <cell r="H11">
            <v>402</v>
          </cell>
          <cell r="I11">
            <v>1025</v>
          </cell>
        </row>
        <row r="12">
          <cell r="E12">
            <v>4003</v>
          </cell>
          <cell r="F12" t="str">
            <v>Firth Park Academy</v>
          </cell>
          <cell r="G12">
            <v>727</v>
          </cell>
          <cell r="H12">
            <v>439</v>
          </cell>
          <cell r="I12">
            <v>1166</v>
          </cell>
        </row>
        <row r="13">
          <cell r="E13">
            <v>4007</v>
          </cell>
          <cell r="F13" t="str">
            <v>Forge Valley School</v>
          </cell>
          <cell r="G13">
            <v>770</v>
          </cell>
          <cell r="H13">
            <v>473</v>
          </cell>
          <cell r="I13">
            <v>1243</v>
          </cell>
        </row>
        <row r="14">
          <cell r="E14">
            <v>4278</v>
          </cell>
          <cell r="F14" t="str">
            <v>Handsworth Grange Community Sports College</v>
          </cell>
          <cell r="G14">
            <v>615</v>
          </cell>
          <cell r="H14">
            <v>400</v>
          </cell>
          <cell r="I14">
            <v>1015</v>
          </cell>
        </row>
        <row r="15">
          <cell r="E15">
            <v>4257</v>
          </cell>
          <cell r="F15" t="str">
            <v>High Storrs School</v>
          </cell>
          <cell r="G15">
            <v>730</v>
          </cell>
          <cell r="H15">
            <v>484</v>
          </cell>
          <cell r="I15">
            <v>1214</v>
          </cell>
        </row>
        <row r="16">
          <cell r="E16">
            <v>4230</v>
          </cell>
          <cell r="F16" t="str">
            <v>King Ecgbert School</v>
          </cell>
          <cell r="G16">
            <v>623</v>
          </cell>
          <cell r="H16">
            <v>407</v>
          </cell>
          <cell r="I16">
            <v>1030</v>
          </cell>
        </row>
        <row r="17">
          <cell r="E17">
            <v>4259</v>
          </cell>
          <cell r="F17" t="str">
            <v>King Edward VII School</v>
          </cell>
          <cell r="G17">
            <v>684</v>
          </cell>
          <cell r="H17">
            <v>457</v>
          </cell>
          <cell r="I17">
            <v>1141</v>
          </cell>
        </row>
        <row r="18">
          <cell r="E18">
            <v>4279</v>
          </cell>
          <cell r="F18" t="str">
            <v>Meadowhead School Academy Trust</v>
          </cell>
          <cell r="G18">
            <v>989</v>
          </cell>
          <cell r="H18">
            <v>651</v>
          </cell>
          <cell r="I18">
            <v>1640</v>
          </cell>
        </row>
        <row r="19">
          <cell r="E19">
            <v>4015</v>
          </cell>
          <cell r="F19" t="str">
            <v>Mercia School</v>
          </cell>
          <cell r="G19">
            <v>548</v>
          </cell>
          <cell r="H19">
            <v>238</v>
          </cell>
          <cell r="I19">
            <v>786</v>
          </cell>
        </row>
        <row r="20">
          <cell r="E20">
            <v>4008</v>
          </cell>
          <cell r="F20" t="str">
            <v>Newfield Secondary School</v>
          </cell>
          <cell r="G20">
            <v>647</v>
          </cell>
          <cell r="H20">
            <v>408</v>
          </cell>
          <cell r="I20">
            <v>1055</v>
          </cell>
        </row>
        <row r="21">
          <cell r="E21">
            <v>5400</v>
          </cell>
          <cell r="F21" t="str">
            <v>Notre Dame High School</v>
          </cell>
          <cell r="G21">
            <v>642</v>
          </cell>
          <cell r="H21">
            <v>425</v>
          </cell>
          <cell r="I21">
            <v>1067</v>
          </cell>
        </row>
        <row r="22">
          <cell r="E22">
            <v>4006</v>
          </cell>
          <cell r="F22" t="str">
            <v>Outwood Academy City</v>
          </cell>
          <cell r="G22">
            <v>687</v>
          </cell>
          <cell r="H22">
            <v>439</v>
          </cell>
          <cell r="I22">
            <v>1126</v>
          </cell>
        </row>
        <row r="23">
          <cell r="E23">
            <v>6907</v>
          </cell>
          <cell r="F23" t="str">
            <v>Parkwood E-ACT Academy</v>
          </cell>
          <cell r="G23">
            <v>517</v>
          </cell>
          <cell r="H23">
            <v>276</v>
          </cell>
          <cell r="I23">
            <v>793</v>
          </cell>
        </row>
        <row r="24">
          <cell r="E24">
            <v>6905</v>
          </cell>
          <cell r="F24" t="str">
            <v>Sheffield Park Academy</v>
          </cell>
          <cell r="G24">
            <v>616</v>
          </cell>
          <cell r="H24">
            <v>413</v>
          </cell>
          <cell r="I24">
            <v>1029</v>
          </cell>
        </row>
        <row r="25">
          <cell r="E25">
            <v>6906</v>
          </cell>
          <cell r="F25" t="str">
            <v>Sheffield Springs Academy</v>
          </cell>
          <cell r="G25">
            <v>609</v>
          </cell>
          <cell r="H25">
            <v>372</v>
          </cell>
          <cell r="I25">
            <v>981</v>
          </cell>
        </row>
        <row r="26">
          <cell r="E26">
            <v>4229</v>
          </cell>
          <cell r="F26" t="str">
            <v>Silverdale School</v>
          </cell>
          <cell r="G26">
            <v>550</v>
          </cell>
          <cell r="H26">
            <v>471</v>
          </cell>
          <cell r="I26">
            <v>1021</v>
          </cell>
        </row>
        <row r="27">
          <cell r="E27">
            <v>4271</v>
          </cell>
          <cell r="F27" t="str">
            <v>Stocksbridge High School</v>
          </cell>
          <cell r="G27">
            <v>457</v>
          </cell>
          <cell r="H27">
            <v>336</v>
          </cell>
          <cell r="I27">
            <v>793</v>
          </cell>
        </row>
        <row r="28">
          <cell r="E28">
            <v>4234</v>
          </cell>
          <cell r="F28" t="str">
            <v>Tapton School</v>
          </cell>
          <cell r="G28">
            <v>806</v>
          </cell>
          <cell r="H28">
            <v>551</v>
          </cell>
          <cell r="I28">
            <v>1357</v>
          </cell>
        </row>
        <row r="29">
          <cell r="E29">
            <v>4276</v>
          </cell>
          <cell r="F29" t="str">
            <v>The Birley Academy</v>
          </cell>
          <cell r="G29">
            <v>669</v>
          </cell>
          <cell r="H29">
            <v>407</v>
          </cell>
          <cell r="I29">
            <v>1076</v>
          </cell>
        </row>
        <row r="30">
          <cell r="E30">
            <v>4004</v>
          </cell>
          <cell r="F30" t="str">
            <v>UTC Sheffield City Centre</v>
          </cell>
          <cell r="G30">
            <v>104</v>
          </cell>
          <cell r="H30">
            <v>208</v>
          </cell>
          <cell r="I30">
            <v>312</v>
          </cell>
        </row>
        <row r="31">
          <cell r="E31">
            <v>4010</v>
          </cell>
          <cell r="F31" t="str">
            <v>UTC Sheffield Olympic Legacy Park</v>
          </cell>
          <cell r="G31">
            <v>100</v>
          </cell>
          <cell r="H31">
            <v>201</v>
          </cell>
          <cell r="I31">
            <v>301</v>
          </cell>
        </row>
        <row r="32">
          <cell r="E32">
            <v>4013</v>
          </cell>
          <cell r="F32" t="str">
            <v>Westfield School</v>
          </cell>
          <cell r="G32">
            <v>770</v>
          </cell>
          <cell r="H32">
            <v>475</v>
          </cell>
          <cell r="I32">
            <v>1245</v>
          </cell>
        </row>
        <row r="33">
          <cell r="E33">
            <v>4016</v>
          </cell>
          <cell r="F33" t="str">
            <v>Yewlands Academy</v>
          </cell>
          <cell r="G33">
            <v>578</v>
          </cell>
          <cell r="H33">
            <v>323</v>
          </cell>
          <cell r="I33">
            <v>901</v>
          </cell>
        </row>
        <row r="34">
          <cell r="E34"/>
          <cell r="F34"/>
          <cell r="G34"/>
          <cell r="H34"/>
          <cell r="I34"/>
        </row>
        <row r="35">
          <cell r="E35"/>
          <cell r="F35" t="str">
            <v>Total Secondary</v>
          </cell>
          <cell r="G35">
            <v>16876</v>
          </cell>
          <cell r="H35">
            <v>11083</v>
          </cell>
          <cell r="I35">
            <v>27959</v>
          </cell>
        </row>
        <row r="36">
          <cell r="E36"/>
          <cell r="F36"/>
          <cell r="G36"/>
          <cell r="H36"/>
          <cell r="I36"/>
        </row>
        <row r="37">
          <cell r="E37"/>
          <cell r="F37" t="str">
            <v>Middle Deemed Secondary</v>
          </cell>
          <cell r="G37"/>
          <cell r="H37"/>
          <cell r="I37"/>
        </row>
        <row r="38">
          <cell r="E38"/>
          <cell r="F38"/>
          <cell r="G38"/>
          <cell r="H38"/>
          <cell r="I38"/>
        </row>
        <row r="39">
          <cell r="E39">
            <v>4014</v>
          </cell>
          <cell r="F39" t="str">
            <v>Astrea Academy Sheffield</v>
          </cell>
          <cell r="G39">
            <v>440</v>
          </cell>
          <cell r="H39">
            <v>296</v>
          </cell>
          <cell r="I39">
            <v>736</v>
          </cell>
        </row>
        <row r="40">
          <cell r="E40">
            <v>4225</v>
          </cell>
          <cell r="F40" t="str">
            <v>Hinde House 2-16 School</v>
          </cell>
          <cell r="G40">
            <v>578</v>
          </cell>
          <cell r="H40">
            <v>325</v>
          </cell>
          <cell r="I40">
            <v>903</v>
          </cell>
        </row>
        <row r="41">
          <cell r="E41">
            <v>4005</v>
          </cell>
          <cell r="F41" t="str">
            <v>Oasis Academy Don Valley</v>
          </cell>
          <cell r="G41">
            <v>406</v>
          </cell>
          <cell r="H41">
            <v>241</v>
          </cell>
          <cell r="I41">
            <v>647</v>
          </cell>
        </row>
        <row r="43">
          <cell r="F43" t="str">
            <v>Total Middle Deemed Secondary</v>
          </cell>
          <cell r="G43">
            <v>1424</v>
          </cell>
          <cell r="H43">
            <v>862</v>
          </cell>
          <cell r="I43">
            <v>2286</v>
          </cell>
        </row>
        <row r="45">
          <cell r="F45" t="str">
            <v>Total Secondary</v>
          </cell>
          <cell r="G45">
            <v>18300</v>
          </cell>
          <cell r="H45">
            <v>11945</v>
          </cell>
          <cell r="I45">
            <v>30245</v>
          </cell>
        </row>
        <row r="46">
          <cell r="I46">
            <v>0</v>
          </cell>
        </row>
        <row r="47">
          <cell r="G47"/>
          <cell r="H47"/>
          <cell r="I47"/>
        </row>
      </sheetData>
      <sheetData sheetId="19"/>
      <sheetData sheetId="20">
        <row r="1">
          <cell r="O1"/>
          <cell r="U1"/>
          <cell r="V1"/>
          <cell r="W1"/>
          <cell r="X1"/>
          <cell r="Y1"/>
          <cell r="AA1"/>
        </row>
        <row r="2">
          <cell r="P2"/>
          <cell r="Q2"/>
          <cell r="R2"/>
          <cell r="S2"/>
          <cell r="T2"/>
          <cell r="U2"/>
          <cell r="V2"/>
          <cell r="W2"/>
          <cell r="X2"/>
          <cell r="Y2"/>
        </row>
        <row r="3">
          <cell r="E3"/>
          <cell r="F3" t="str">
            <v>High Incidence SEN</v>
          </cell>
          <cell r="G3" t="str">
            <v>2023-24</v>
          </cell>
          <cell r="H3"/>
          <cell r="I3"/>
          <cell r="J3"/>
          <cell r="K3"/>
          <cell r="L3"/>
          <cell r="M3"/>
          <cell r="O3"/>
          <cell r="S3"/>
          <cell r="T3"/>
          <cell r="U3"/>
          <cell r="V3"/>
          <cell r="W3"/>
          <cell r="X3"/>
          <cell r="Y3"/>
          <cell r="Z3"/>
          <cell r="AA3"/>
        </row>
        <row r="4">
          <cell r="E4"/>
          <cell r="F4" t="str">
            <v xml:space="preserve">Funding Allocated by Low Prior Attainment </v>
          </cell>
          <cell r="G4"/>
          <cell r="H4"/>
          <cell r="I4"/>
          <cell r="J4"/>
          <cell r="K4"/>
          <cell r="L4"/>
          <cell r="M4"/>
          <cell r="N4"/>
          <cell r="O4"/>
          <cell r="S4"/>
          <cell r="T4"/>
          <cell r="U4"/>
          <cell r="V4"/>
          <cell r="W4"/>
          <cell r="X4"/>
          <cell r="Y4"/>
          <cell r="Z4"/>
          <cell r="AA4"/>
        </row>
        <row r="5">
          <cell r="E5">
            <v>1</v>
          </cell>
          <cell r="F5">
            <v>2</v>
          </cell>
          <cell r="G5">
            <v>3</v>
          </cell>
          <cell r="H5">
            <v>4</v>
          </cell>
          <cell r="I5">
            <v>5</v>
          </cell>
          <cell r="J5">
            <v>6</v>
          </cell>
          <cell r="K5">
            <v>7</v>
          </cell>
          <cell r="L5"/>
          <cell r="M5"/>
          <cell r="N5">
            <v>8</v>
          </cell>
          <cell r="O5">
            <v>9</v>
          </cell>
          <cell r="P5">
            <v>10</v>
          </cell>
          <cell r="Q5">
            <v>11</v>
          </cell>
          <cell r="R5">
            <v>12</v>
          </cell>
          <cell r="S5">
            <v>13</v>
          </cell>
          <cell r="T5"/>
          <cell r="U5">
            <v>14</v>
          </cell>
          <cell r="V5">
            <v>15</v>
          </cell>
          <cell r="W5">
            <v>16</v>
          </cell>
          <cell r="X5">
            <v>17</v>
          </cell>
          <cell r="Y5"/>
          <cell r="Z5">
            <v>18</v>
          </cell>
          <cell r="AA5">
            <v>19</v>
          </cell>
        </row>
        <row r="6">
          <cell r="E6" t="str">
            <v>DfE No.</v>
          </cell>
          <cell r="F6" t="str">
            <v>School</v>
          </cell>
          <cell r="G6" t="str">
            <v>Pupils NOR</v>
          </cell>
          <cell r="H6" t="str">
            <v>Recep</v>
          </cell>
          <cell r="I6" t="str">
            <v>NOR Y1-6</v>
          </cell>
          <cell r="J6"/>
          <cell r="K6"/>
          <cell r="L6"/>
          <cell r="M6"/>
          <cell r="N6" t="str">
            <v>check breakdown &lt;&gt; NOR</v>
          </cell>
          <cell r="O6" t="str">
            <v>Orig. Low Attain Y1-6 under new EYSFP %</v>
          </cell>
          <cell r="P6" t="str">
            <v>Low Attain Y1-6 under new EYSFP %</v>
          </cell>
          <cell r="Q6"/>
          <cell r="R6"/>
          <cell r="S6" t="str">
            <v>No. of Low Attain Pupils Y1-6</v>
          </cell>
          <cell r="T6"/>
          <cell r="U6"/>
          <cell r="V6"/>
          <cell r="W6"/>
          <cell r="X6"/>
          <cell r="Y6"/>
          <cell r="Z6" t="str">
            <v>Low Attaining Pupils</v>
          </cell>
          <cell r="AA6" t="str">
            <v>2023-24 Allocation</v>
          </cell>
        </row>
        <row r="7">
          <cell r="E7"/>
          <cell r="G7"/>
          <cell r="H7"/>
          <cell r="I7"/>
          <cell r="J7"/>
          <cell r="K7"/>
          <cell r="L7"/>
          <cell r="M7"/>
          <cell r="N7"/>
          <cell r="O7">
            <v>1</v>
          </cell>
          <cell r="P7">
            <v>1</v>
          </cell>
          <cell r="Q7"/>
          <cell r="R7"/>
          <cell r="S7"/>
          <cell r="T7"/>
          <cell r="U7"/>
          <cell r="V7"/>
          <cell r="W7"/>
          <cell r="X7"/>
          <cell r="Y7"/>
          <cell r="Z7"/>
          <cell r="AA7" t="str">
            <v>£</v>
          </cell>
        </row>
        <row r="8">
          <cell r="G8">
            <v>6</v>
          </cell>
          <cell r="H8">
            <v>14</v>
          </cell>
          <cell r="I8">
            <v>15</v>
          </cell>
          <cell r="O8">
            <v>45</v>
          </cell>
          <cell r="P8" t="str">
            <v>Weighted</v>
          </cell>
          <cell r="Q8"/>
          <cell r="R8"/>
          <cell r="S8"/>
          <cell r="T8"/>
          <cell r="U8"/>
          <cell r="V8"/>
          <cell r="W8"/>
          <cell r="X8" t="str">
            <v>check apt</v>
          </cell>
          <cell r="Y8"/>
          <cell r="AA8"/>
        </row>
        <row r="9">
          <cell r="E9">
            <v>2001</v>
          </cell>
          <cell r="F9" t="str">
            <v>Abbey Lane Primary School</v>
          </cell>
          <cell r="G9">
            <v>546</v>
          </cell>
          <cell r="H9">
            <v>68</v>
          </cell>
          <cell r="I9">
            <v>478</v>
          </cell>
          <cell r="J9"/>
          <cell r="K9"/>
          <cell r="L9"/>
          <cell r="M9"/>
          <cell r="N9">
            <v>0</v>
          </cell>
          <cell r="O9">
            <v>0.21130636604774511</v>
          </cell>
          <cell r="P9">
            <v>0.21130636604774511</v>
          </cell>
          <cell r="Q9"/>
          <cell r="R9"/>
          <cell r="S9">
            <v>101.00444297082217</v>
          </cell>
          <cell r="T9"/>
          <cell r="U9">
            <v>0</v>
          </cell>
          <cell r="V9"/>
          <cell r="W9">
            <v>0</v>
          </cell>
          <cell r="X9">
            <v>115.37327586206882</v>
          </cell>
          <cell r="Y9"/>
          <cell r="Z9">
            <v>115.37327586206882</v>
          </cell>
          <cell r="AA9">
            <v>133256.13362068948</v>
          </cell>
        </row>
        <row r="10">
          <cell r="E10">
            <v>2046</v>
          </cell>
          <cell r="F10" t="str">
            <v>Abbeyfield Primary Academy</v>
          </cell>
          <cell r="G10">
            <v>372</v>
          </cell>
          <cell r="H10">
            <v>49</v>
          </cell>
          <cell r="I10">
            <v>323</v>
          </cell>
          <cell r="J10"/>
          <cell r="K10"/>
          <cell r="L10"/>
          <cell r="M10"/>
          <cell r="N10">
            <v>0</v>
          </cell>
          <cell r="O10">
            <v>0.29778990930703497</v>
          </cell>
          <cell r="P10">
            <v>0.29778990930703497</v>
          </cell>
          <cell r="Q10"/>
          <cell r="R10"/>
          <cell r="S10">
            <v>96.186140706172296</v>
          </cell>
          <cell r="T10"/>
          <cell r="U10">
            <v>0</v>
          </cell>
          <cell r="V10"/>
          <cell r="W10">
            <v>0</v>
          </cell>
          <cell r="X10">
            <v>110.77784626221701</v>
          </cell>
          <cell r="Y10"/>
          <cell r="Z10">
            <v>110.77784626221701</v>
          </cell>
          <cell r="AA10">
            <v>127948.41243286064</v>
          </cell>
        </row>
        <row r="11">
          <cell r="E11">
            <v>2048</v>
          </cell>
          <cell r="F11" t="str">
            <v>Acres Hill Community Primary School</v>
          </cell>
          <cell r="G11">
            <v>205</v>
          </cell>
          <cell r="H11">
            <v>28</v>
          </cell>
          <cell r="I11">
            <v>177</v>
          </cell>
          <cell r="J11"/>
          <cell r="K11"/>
          <cell r="L11"/>
          <cell r="M11"/>
          <cell r="N11">
            <v>0</v>
          </cell>
          <cell r="O11">
            <v>0.47572115384615393</v>
          </cell>
          <cell r="P11">
            <v>0.47572115384615393</v>
          </cell>
          <cell r="Q11"/>
          <cell r="R11"/>
          <cell r="S11">
            <v>84.202644230769252</v>
          </cell>
          <cell r="T11"/>
          <cell r="U11">
            <v>0</v>
          </cell>
          <cell r="V11"/>
          <cell r="W11">
            <v>0</v>
          </cell>
          <cell r="X11">
            <v>97.522836538461561</v>
          </cell>
          <cell r="Y11"/>
          <cell r="Z11">
            <v>97.522836538461561</v>
          </cell>
          <cell r="AA11">
            <v>112638.87620192311</v>
          </cell>
        </row>
        <row r="12">
          <cell r="E12">
            <v>2342</v>
          </cell>
          <cell r="F12" t="str">
            <v>Angram Bank Primary School</v>
          </cell>
          <cell r="G12">
            <v>184</v>
          </cell>
          <cell r="H12">
            <v>16</v>
          </cell>
          <cell r="I12">
            <v>168</v>
          </cell>
          <cell r="J12"/>
          <cell r="K12"/>
          <cell r="L12"/>
          <cell r="M12"/>
          <cell r="N12">
            <v>0</v>
          </cell>
          <cell r="O12">
            <v>0.2723442004879128</v>
          </cell>
          <cell r="P12">
            <v>0.2723442004879128</v>
          </cell>
          <cell r="Q12"/>
          <cell r="R12"/>
          <cell r="S12">
            <v>45.753825681969353</v>
          </cell>
          <cell r="T12"/>
          <cell r="U12">
            <v>0</v>
          </cell>
          <cell r="V12"/>
          <cell r="W12">
            <v>0</v>
          </cell>
          <cell r="X12">
            <v>50.111332889775959</v>
          </cell>
          <cell r="Y12"/>
          <cell r="Z12">
            <v>50.111332889775959</v>
          </cell>
          <cell r="AA12">
            <v>57878.589487691235</v>
          </cell>
        </row>
        <row r="13">
          <cell r="E13">
            <v>2343</v>
          </cell>
          <cell r="F13" t="str">
            <v>Anns Grove Primary School</v>
          </cell>
          <cell r="G13">
            <v>334</v>
          </cell>
          <cell r="H13">
            <v>60</v>
          </cell>
          <cell r="I13">
            <v>274</v>
          </cell>
          <cell r="J13"/>
          <cell r="K13"/>
          <cell r="L13"/>
          <cell r="M13"/>
          <cell r="N13">
            <v>0</v>
          </cell>
          <cell r="O13">
            <v>0.27689544337303845</v>
          </cell>
          <cell r="P13">
            <v>0.27689544337303845</v>
          </cell>
          <cell r="Q13"/>
          <cell r="R13"/>
          <cell r="S13">
            <v>75.86935148421253</v>
          </cell>
          <cell r="T13"/>
          <cell r="U13">
            <v>0</v>
          </cell>
          <cell r="V13"/>
          <cell r="W13">
            <v>0</v>
          </cell>
          <cell r="X13">
            <v>92.483078086594844</v>
          </cell>
          <cell r="Y13"/>
          <cell r="Z13">
            <v>92.483078086594844</v>
          </cell>
          <cell r="AA13">
            <v>106817.95519001705</v>
          </cell>
        </row>
        <row r="14">
          <cell r="E14">
            <v>3429</v>
          </cell>
          <cell r="F14" t="str">
            <v>Arbourthorne Community Primary School</v>
          </cell>
          <cell r="G14">
            <v>420</v>
          </cell>
          <cell r="H14">
            <v>62</v>
          </cell>
          <cell r="I14">
            <v>358</v>
          </cell>
          <cell r="J14"/>
          <cell r="K14"/>
          <cell r="L14"/>
          <cell r="M14"/>
          <cell r="N14">
            <v>0</v>
          </cell>
          <cell r="O14">
            <v>0.56744277433932622</v>
          </cell>
          <cell r="P14">
            <v>0.56744277433932622</v>
          </cell>
          <cell r="Q14"/>
          <cell r="R14"/>
          <cell r="S14">
            <v>203.14451321347877</v>
          </cell>
          <cell r="T14"/>
          <cell r="U14">
            <v>0</v>
          </cell>
          <cell r="V14"/>
          <cell r="W14">
            <v>0</v>
          </cell>
          <cell r="X14">
            <v>238.325965222517</v>
          </cell>
          <cell r="Y14"/>
          <cell r="Z14">
            <v>238.325965222517</v>
          </cell>
          <cell r="AA14">
            <v>275266.48983200715</v>
          </cell>
        </row>
        <row r="15">
          <cell r="E15">
            <v>2340</v>
          </cell>
          <cell r="F15" t="str">
            <v>Athelstan Primary School</v>
          </cell>
          <cell r="G15">
            <v>614</v>
          </cell>
          <cell r="H15">
            <v>89</v>
          </cell>
          <cell r="I15">
            <v>525</v>
          </cell>
          <cell r="J15"/>
          <cell r="K15"/>
          <cell r="L15"/>
          <cell r="M15"/>
          <cell r="N15">
            <v>0</v>
          </cell>
          <cell r="O15">
            <v>0.28463390261627908</v>
          </cell>
          <cell r="P15">
            <v>0.28463390261627908</v>
          </cell>
          <cell r="Q15"/>
          <cell r="R15"/>
          <cell r="S15">
            <v>149.43279887354652</v>
          </cell>
          <cell r="T15"/>
          <cell r="U15">
            <v>0</v>
          </cell>
          <cell r="V15"/>
          <cell r="W15">
            <v>0</v>
          </cell>
          <cell r="X15">
            <v>174.76521620639537</v>
          </cell>
          <cell r="Y15"/>
          <cell r="Z15">
            <v>174.76521620639537</v>
          </cell>
          <cell r="AA15">
            <v>201853.82471838663</v>
          </cell>
        </row>
        <row r="16">
          <cell r="E16">
            <v>2281</v>
          </cell>
          <cell r="F16" t="str">
            <v>Ballifield Primary School</v>
          </cell>
          <cell r="G16">
            <v>415</v>
          </cell>
          <cell r="H16">
            <v>60</v>
          </cell>
          <cell r="I16">
            <v>355</v>
          </cell>
          <cell r="J16"/>
          <cell r="K16"/>
          <cell r="L16"/>
          <cell r="M16"/>
          <cell r="N16">
            <v>0</v>
          </cell>
          <cell r="O16">
            <v>0.30709566216604406</v>
          </cell>
          <cell r="P16">
            <v>0.30709566216604406</v>
          </cell>
          <cell r="Q16"/>
          <cell r="R16"/>
          <cell r="S16">
            <v>109.01896006894565</v>
          </cell>
          <cell r="T16"/>
          <cell r="U16">
            <v>0</v>
          </cell>
          <cell r="V16"/>
          <cell r="W16">
            <v>0</v>
          </cell>
          <cell r="X16">
            <v>127.44469979890829</v>
          </cell>
          <cell r="Y16"/>
          <cell r="Z16">
            <v>127.44469979890829</v>
          </cell>
          <cell r="AA16">
            <v>147198.62826773908</v>
          </cell>
        </row>
        <row r="17">
          <cell r="E17">
            <v>2322</v>
          </cell>
          <cell r="F17" t="str">
            <v>Bankwood Community Primary School</v>
          </cell>
          <cell r="G17">
            <v>384</v>
          </cell>
          <cell r="H17">
            <v>51</v>
          </cell>
          <cell r="I17">
            <v>333</v>
          </cell>
          <cell r="J17"/>
          <cell r="K17"/>
          <cell r="L17"/>
          <cell r="M17"/>
          <cell r="N17">
            <v>0</v>
          </cell>
          <cell r="O17">
            <v>0.44931773879142278</v>
          </cell>
          <cell r="P17">
            <v>0.44931773879142278</v>
          </cell>
          <cell r="Q17"/>
          <cell r="R17"/>
          <cell r="S17">
            <v>149.62280701754378</v>
          </cell>
          <cell r="T17"/>
          <cell r="U17">
            <v>0</v>
          </cell>
          <cell r="V17"/>
          <cell r="W17">
            <v>0</v>
          </cell>
          <cell r="X17">
            <v>172.53801169590633</v>
          </cell>
          <cell r="Y17"/>
          <cell r="Z17">
            <v>172.53801169590633</v>
          </cell>
          <cell r="AA17">
            <v>199281.40350877182</v>
          </cell>
        </row>
        <row r="18">
          <cell r="E18">
            <v>2274</v>
          </cell>
          <cell r="F18" t="str">
            <v>Beck Primary School</v>
          </cell>
          <cell r="G18">
            <v>615</v>
          </cell>
          <cell r="H18">
            <v>86</v>
          </cell>
          <cell r="I18">
            <v>529</v>
          </cell>
          <cell r="J18"/>
          <cell r="K18"/>
          <cell r="L18"/>
          <cell r="M18"/>
          <cell r="N18">
            <v>0</v>
          </cell>
          <cell r="O18">
            <v>0.38119481710812969</v>
          </cell>
          <cell r="P18">
            <v>0.38119481710812969</v>
          </cell>
          <cell r="Q18"/>
          <cell r="R18"/>
          <cell r="S18">
            <v>201.65205825020061</v>
          </cell>
          <cell r="T18"/>
          <cell r="U18">
            <v>0</v>
          </cell>
          <cell r="V18"/>
          <cell r="W18">
            <v>0</v>
          </cell>
          <cell r="X18">
            <v>234.43481252149977</v>
          </cell>
          <cell r="Y18"/>
          <cell r="Z18">
            <v>234.43481252149977</v>
          </cell>
          <cell r="AA18">
            <v>270772.2084623322</v>
          </cell>
        </row>
        <row r="19">
          <cell r="E19">
            <v>2241</v>
          </cell>
          <cell r="F19" t="str">
            <v>Beighton Nursery Infant School</v>
          </cell>
          <cell r="G19">
            <v>242</v>
          </cell>
          <cell r="H19">
            <v>82</v>
          </cell>
          <cell r="I19">
            <v>160</v>
          </cell>
          <cell r="J19"/>
          <cell r="K19"/>
          <cell r="L19"/>
          <cell r="M19"/>
          <cell r="N19">
            <v>0</v>
          </cell>
          <cell r="O19">
            <v>0.24699069959676101</v>
          </cell>
          <cell r="P19">
            <v>0.24699069959676101</v>
          </cell>
          <cell r="Q19"/>
          <cell r="R19"/>
          <cell r="S19">
            <v>39.518511935481762</v>
          </cell>
          <cell r="T19"/>
          <cell r="U19">
            <v>0</v>
          </cell>
          <cell r="V19"/>
          <cell r="W19">
            <v>0</v>
          </cell>
          <cell r="X19">
            <v>59.771749302416161</v>
          </cell>
          <cell r="Y19"/>
          <cell r="Z19">
            <v>59.771749302416161</v>
          </cell>
          <cell r="AA19">
            <v>69036.37044429066</v>
          </cell>
        </row>
        <row r="20">
          <cell r="E20">
            <v>2353</v>
          </cell>
          <cell r="F20" t="str">
            <v>Birley Primary Academy</v>
          </cell>
          <cell r="G20">
            <v>528</v>
          </cell>
          <cell r="H20">
            <v>59</v>
          </cell>
          <cell r="I20">
            <v>469</v>
          </cell>
          <cell r="J20"/>
          <cell r="K20"/>
          <cell r="L20"/>
          <cell r="M20"/>
          <cell r="N20">
            <v>0</v>
          </cell>
          <cell r="O20">
            <v>0.25456989247311829</v>
          </cell>
          <cell r="P20">
            <v>0.25456989247311829</v>
          </cell>
          <cell r="Q20"/>
          <cell r="R20"/>
          <cell r="S20">
            <v>119.39327956989247</v>
          </cell>
          <cell r="T20"/>
          <cell r="U20">
            <v>0</v>
          </cell>
          <cell r="V20"/>
          <cell r="W20">
            <v>0</v>
          </cell>
          <cell r="X20">
            <v>134.41290322580645</v>
          </cell>
          <cell r="Y20"/>
          <cell r="Z20">
            <v>134.41290322580645</v>
          </cell>
          <cell r="AA20">
            <v>155246.90322580645</v>
          </cell>
        </row>
        <row r="21">
          <cell r="E21">
            <v>2323</v>
          </cell>
          <cell r="F21" t="str">
            <v>Birley Spa Primary Academy</v>
          </cell>
          <cell r="G21">
            <v>337</v>
          </cell>
          <cell r="H21">
            <v>37</v>
          </cell>
          <cell r="I21">
            <v>300</v>
          </cell>
          <cell r="J21"/>
          <cell r="K21"/>
          <cell r="L21"/>
          <cell r="M21"/>
          <cell r="N21">
            <v>0</v>
          </cell>
          <cell r="O21">
            <v>0.30338983050847446</v>
          </cell>
          <cell r="P21">
            <v>0.30338983050847446</v>
          </cell>
          <cell r="Q21"/>
          <cell r="R21"/>
          <cell r="S21">
            <v>91.016949152542338</v>
          </cell>
          <cell r="T21"/>
          <cell r="U21">
            <v>0</v>
          </cell>
          <cell r="V21"/>
          <cell r="W21">
            <v>0</v>
          </cell>
          <cell r="X21">
            <v>102.24237288135589</v>
          </cell>
          <cell r="Y21"/>
          <cell r="Z21">
            <v>102.24237288135589</v>
          </cell>
          <cell r="AA21">
            <v>118089.94067796605</v>
          </cell>
        </row>
        <row r="22">
          <cell r="E22">
            <v>2328</v>
          </cell>
          <cell r="F22" t="str">
            <v>Bradfield Dungworth Primary School</v>
          </cell>
          <cell r="G22">
            <v>137</v>
          </cell>
          <cell r="H22">
            <v>20</v>
          </cell>
          <cell r="I22">
            <v>117</v>
          </cell>
          <cell r="J22"/>
          <cell r="K22"/>
          <cell r="L22"/>
          <cell r="M22"/>
          <cell r="N22">
            <v>0</v>
          </cell>
          <cell r="O22">
            <v>0.16521739130434776</v>
          </cell>
          <cell r="P22">
            <v>0.16521739130434776</v>
          </cell>
          <cell r="Q22"/>
          <cell r="R22"/>
          <cell r="S22">
            <v>19.330434782608688</v>
          </cell>
          <cell r="T22"/>
          <cell r="U22">
            <v>0</v>
          </cell>
          <cell r="V22"/>
          <cell r="W22">
            <v>0</v>
          </cell>
          <cell r="X22">
            <v>22.634782608695645</v>
          </cell>
          <cell r="Y22"/>
          <cell r="Z22">
            <v>22.634782608695645</v>
          </cell>
          <cell r="AA22">
            <v>26143.173913043469</v>
          </cell>
        </row>
        <row r="23">
          <cell r="E23">
            <v>2233</v>
          </cell>
          <cell r="F23" t="str">
            <v>Bradway Primary School</v>
          </cell>
          <cell r="G23">
            <v>414</v>
          </cell>
          <cell r="H23">
            <v>60</v>
          </cell>
          <cell r="I23">
            <v>354</v>
          </cell>
          <cell r="J23"/>
          <cell r="K23"/>
          <cell r="L23"/>
          <cell r="M23"/>
          <cell r="N23">
            <v>0</v>
          </cell>
          <cell r="O23">
            <v>0.22138009049773752</v>
          </cell>
          <cell r="P23">
            <v>0.22138009049773752</v>
          </cell>
          <cell r="Q23"/>
          <cell r="R23"/>
          <cell r="S23">
            <v>78.368552036199077</v>
          </cell>
          <cell r="T23"/>
          <cell r="U23">
            <v>0</v>
          </cell>
          <cell r="V23"/>
          <cell r="W23">
            <v>0</v>
          </cell>
          <cell r="X23">
            <v>91.651357466063317</v>
          </cell>
          <cell r="Y23"/>
          <cell r="Z23">
            <v>91.651357466063317</v>
          </cell>
          <cell r="AA23">
            <v>105857.31787330312</v>
          </cell>
        </row>
        <row r="24">
          <cell r="E24">
            <v>2014</v>
          </cell>
          <cell r="F24" t="str">
            <v>Brightside Nursery and Infant School</v>
          </cell>
          <cell r="G24">
            <v>173</v>
          </cell>
          <cell r="H24">
            <v>60</v>
          </cell>
          <cell r="I24">
            <v>113</v>
          </cell>
          <cell r="J24"/>
          <cell r="K24"/>
          <cell r="L24"/>
          <cell r="M24"/>
          <cell r="N24">
            <v>0</v>
          </cell>
          <cell r="O24">
            <v>0.33631911705040696</v>
          </cell>
          <cell r="P24">
            <v>0.33631911705040696</v>
          </cell>
          <cell r="Q24"/>
          <cell r="R24"/>
          <cell r="S24">
            <v>38.004060226695984</v>
          </cell>
          <cell r="T24"/>
          <cell r="U24">
            <v>0</v>
          </cell>
          <cell r="V24"/>
          <cell r="W24">
            <v>0</v>
          </cell>
          <cell r="X24">
            <v>58.183207249720404</v>
          </cell>
          <cell r="Y24"/>
          <cell r="Z24">
            <v>58.183207249720404</v>
          </cell>
          <cell r="AA24">
            <v>67201.604373427064</v>
          </cell>
        </row>
        <row r="25">
          <cell r="E25">
            <v>2246</v>
          </cell>
          <cell r="F25" t="str">
            <v>Brook House Junior</v>
          </cell>
          <cell r="G25">
            <v>340</v>
          </cell>
          <cell r="H25">
            <v>0</v>
          </cell>
          <cell r="I25">
            <v>340</v>
          </cell>
          <cell r="J25"/>
          <cell r="K25"/>
          <cell r="L25"/>
          <cell r="M25"/>
          <cell r="N25">
            <v>0</v>
          </cell>
          <cell r="O25">
            <v>0.24144816154309834</v>
          </cell>
          <cell r="P25">
            <v>0.24144816154309834</v>
          </cell>
          <cell r="Q25"/>
          <cell r="R25"/>
          <cell r="S25">
            <v>82.092374924653441</v>
          </cell>
          <cell r="T25"/>
          <cell r="U25">
            <v>0</v>
          </cell>
          <cell r="V25"/>
          <cell r="W25">
            <v>0</v>
          </cell>
          <cell r="X25">
            <v>82.092374924653441</v>
          </cell>
          <cell r="Y25"/>
          <cell r="Z25">
            <v>82.092374924653441</v>
          </cell>
          <cell r="AA25">
            <v>94816.693037974721</v>
          </cell>
        </row>
        <row r="26">
          <cell r="E26">
            <v>5204</v>
          </cell>
          <cell r="F26" t="str">
            <v>Broomhill Infant School</v>
          </cell>
          <cell r="G26">
            <v>119</v>
          </cell>
          <cell r="H26">
            <v>38</v>
          </cell>
          <cell r="I26">
            <v>81</v>
          </cell>
          <cell r="J26"/>
          <cell r="K26"/>
          <cell r="L26"/>
          <cell r="M26"/>
          <cell r="N26">
            <v>0</v>
          </cell>
          <cell r="O26">
            <v>0.25228227141416254</v>
          </cell>
          <cell r="P26">
            <v>0.25228227141416254</v>
          </cell>
          <cell r="Q26"/>
          <cell r="R26"/>
          <cell r="S26">
            <v>20.434863984547167</v>
          </cell>
          <cell r="T26"/>
          <cell r="U26">
            <v>0</v>
          </cell>
          <cell r="V26"/>
          <cell r="W26">
            <v>0</v>
          </cell>
          <cell r="X26">
            <v>30.021590298285343</v>
          </cell>
          <cell r="Y26"/>
          <cell r="Z26">
            <v>30.021590298285343</v>
          </cell>
          <cell r="AA26">
            <v>34674.93679451957</v>
          </cell>
        </row>
        <row r="27">
          <cell r="E27">
            <v>2325</v>
          </cell>
          <cell r="F27" t="str">
            <v>Brunswick Community Primary School</v>
          </cell>
          <cell r="G27">
            <v>417</v>
          </cell>
          <cell r="H27">
            <v>60</v>
          </cell>
          <cell r="I27">
            <v>357</v>
          </cell>
          <cell r="J27"/>
          <cell r="K27"/>
          <cell r="L27"/>
          <cell r="M27"/>
          <cell r="N27">
            <v>0</v>
          </cell>
          <cell r="O27">
            <v>0.33135775862068984</v>
          </cell>
          <cell r="P27">
            <v>0.33135775862068984</v>
          </cell>
          <cell r="Q27"/>
          <cell r="R27"/>
          <cell r="S27">
            <v>118.29471982758628</v>
          </cell>
          <cell r="T27"/>
          <cell r="U27">
            <v>0</v>
          </cell>
          <cell r="V27"/>
          <cell r="W27">
            <v>0</v>
          </cell>
          <cell r="X27">
            <v>138.17618534482767</v>
          </cell>
          <cell r="Y27"/>
          <cell r="Z27">
            <v>138.17618534482767</v>
          </cell>
          <cell r="AA27">
            <v>159593.49407327597</v>
          </cell>
        </row>
        <row r="28">
          <cell r="E28">
            <v>2095</v>
          </cell>
          <cell r="F28" t="str">
            <v>Byron Wood Primary Academy</v>
          </cell>
          <cell r="G28">
            <v>395</v>
          </cell>
          <cell r="H28">
            <v>53</v>
          </cell>
          <cell r="I28">
            <v>342</v>
          </cell>
          <cell r="J28"/>
          <cell r="K28"/>
          <cell r="L28"/>
          <cell r="M28"/>
          <cell r="N28">
            <v>0</v>
          </cell>
          <cell r="O28">
            <v>0.31311047746162679</v>
          </cell>
          <cell r="P28">
            <v>0.31311047746162679</v>
          </cell>
          <cell r="Q28"/>
          <cell r="R28"/>
          <cell r="S28">
            <v>107.08378329187636</v>
          </cell>
          <cell r="T28"/>
          <cell r="U28">
            <v>0</v>
          </cell>
          <cell r="V28"/>
          <cell r="W28">
            <v>0</v>
          </cell>
          <cell r="X28">
            <v>123.67863859734258</v>
          </cell>
          <cell r="Y28"/>
          <cell r="Z28">
            <v>123.67863859734258</v>
          </cell>
          <cell r="AA28">
            <v>142848.82757993069</v>
          </cell>
        </row>
        <row r="29">
          <cell r="E29">
            <v>2344</v>
          </cell>
          <cell r="F29" t="str">
            <v>Carfield Primary School</v>
          </cell>
          <cell r="G29">
            <v>570</v>
          </cell>
          <cell r="H29">
            <v>84</v>
          </cell>
          <cell r="I29">
            <v>486</v>
          </cell>
          <cell r="J29"/>
          <cell r="K29"/>
          <cell r="L29"/>
          <cell r="M29"/>
          <cell r="N29">
            <v>0</v>
          </cell>
          <cell r="O29">
            <v>0.19607843137254902</v>
          </cell>
          <cell r="P29">
            <v>0.19607843137254902</v>
          </cell>
          <cell r="Q29"/>
          <cell r="R29"/>
          <cell r="S29">
            <v>95.294117647058826</v>
          </cell>
          <cell r="T29"/>
          <cell r="U29">
            <v>0</v>
          </cell>
          <cell r="V29"/>
          <cell r="W29">
            <v>0</v>
          </cell>
          <cell r="X29">
            <v>111.76470588235294</v>
          </cell>
          <cell r="Y29"/>
          <cell r="Z29">
            <v>111.76470588235294</v>
          </cell>
          <cell r="AA29">
            <v>129088.23529411765</v>
          </cell>
        </row>
        <row r="30">
          <cell r="E30">
            <v>2023</v>
          </cell>
          <cell r="F30" t="str">
            <v>Carter Knowle Junior School</v>
          </cell>
          <cell r="G30">
            <v>236</v>
          </cell>
          <cell r="H30">
            <v>0</v>
          </cell>
          <cell r="I30">
            <v>236</v>
          </cell>
          <cell r="J30"/>
          <cell r="K30"/>
          <cell r="L30"/>
          <cell r="M30"/>
          <cell r="N30">
            <v>0</v>
          </cell>
          <cell r="O30">
            <v>0.20483966494627306</v>
          </cell>
          <cell r="P30">
            <v>0.20483966494627306</v>
          </cell>
          <cell r="Q30"/>
          <cell r="R30"/>
          <cell r="S30">
            <v>48.342160927320442</v>
          </cell>
          <cell r="T30"/>
          <cell r="U30">
            <v>0</v>
          </cell>
          <cell r="V30"/>
          <cell r="W30">
            <v>0</v>
          </cell>
          <cell r="X30">
            <v>48.342160927320442</v>
          </cell>
          <cell r="Y30"/>
          <cell r="Z30">
            <v>48.342160927320442</v>
          </cell>
          <cell r="AA30">
            <v>55835.195871055112</v>
          </cell>
        </row>
        <row r="31">
          <cell r="E31">
            <v>2354</v>
          </cell>
          <cell r="F31" t="str">
            <v>Charnock Hall Primary Academy</v>
          </cell>
          <cell r="G31">
            <v>407</v>
          </cell>
          <cell r="H31">
            <v>60</v>
          </cell>
          <cell r="I31">
            <v>347</v>
          </cell>
          <cell r="J31"/>
          <cell r="K31"/>
          <cell r="L31"/>
          <cell r="M31"/>
          <cell r="N31">
            <v>0</v>
          </cell>
          <cell r="O31">
            <v>0.28195878835795818</v>
          </cell>
          <cell r="P31">
            <v>0.28195878835795818</v>
          </cell>
          <cell r="Q31"/>
          <cell r="R31"/>
          <cell r="S31">
            <v>97.839699560211486</v>
          </cell>
          <cell r="T31"/>
          <cell r="U31">
            <v>0</v>
          </cell>
          <cell r="V31"/>
          <cell r="W31">
            <v>0</v>
          </cell>
          <cell r="X31">
            <v>114.75722686168898</v>
          </cell>
          <cell r="Y31"/>
          <cell r="Z31">
            <v>114.75722686168898</v>
          </cell>
          <cell r="AA31">
            <v>132544.59702525078</v>
          </cell>
        </row>
        <row r="32">
          <cell r="E32">
            <v>5200</v>
          </cell>
          <cell r="F32" t="str">
            <v>Clifford All Saints CofE Primary School</v>
          </cell>
          <cell r="G32">
            <v>184</v>
          </cell>
          <cell r="H32">
            <v>18</v>
          </cell>
          <cell r="I32">
            <v>166</v>
          </cell>
          <cell r="J32"/>
          <cell r="K32"/>
          <cell r="L32"/>
          <cell r="M32"/>
          <cell r="N32">
            <v>0</v>
          </cell>
          <cell r="O32">
            <v>0.22845336481700104</v>
          </cell>
          <cell r="P32">
            <v>0.22845336481700104</v>
          </cell>
          <cell r="Q32"/>
          <cell r="R32"/>
          <cell r="S32">
            <v>37.92325855962217</v>
          </cell>
          <cell r="T32"/>
          <cell r="U32">
            <v>0</v>
          </cell>
          <cell r="V32"/>
          <cell r="W32">
            <v>0</v>
          </cell>
          <cell r="X32">
            <v>42.035419126328186</v>
          </cell>
          <cell r="Y32"/>
          <cell r="Z32">
            <v>42.035419126328186</v>
          </cell>
          <cell r="AA32">
            <v>48550.909090909052</v>
          </cell>
        </row>
        <row r="33">
          <cell r="E33">
            <v>2312</v>
          </cell>
          <cell r="F33" t="str">
            <v>Coit Primary School</v>
          </cell>
          <cell r="G33">
            <v>205</v>
          </cell>
          <cell r="H33">
            <v>30</v>
          </cell>
          <cell r="I33">
            <v>175</v>
          </cell>
          <cell r="J33"/>
          <cell r="K33"/>
          <cell r="L33"/>
          <cell r="M33"/>
          <cell r="N33">
            <v>0</v>
          </cell>
          <cell r="O33">
            <v>0.24153592072667202</v>
          </cell>
          <cell r="P33">
            <v>0.24153592072667202</v>
          </cell>
          <cell r="Q33"/>
          <cell r="R33"/>
          <cell r="S33">
            <v>42.268786127167601</v>
          </cell>
          <cell r="T33"/>
          <cell r="U33">
            <v>0</v>
          </cell>
          <cell r="V33"/>
          <cell r="W33">
            <v>0</v>
          </cell>
          <cell r="X33">
            <v>49.514863748967763</v>
          </cell>
          <cell r="Y33"/>
          <cell r="Z33">
            <v>49.514863748967763</v>
          </cell>
          <cell r="AA33">
            <v>57189.667630057767</v>
          </cell>
        </row>
        <row r="34">
          <cell r="E34">
            <v>2026</v>
          </cell>
          <cell r="F34" t="str">
            <v>Concord Junior School</v>
          </cell>
          <cell r="G34">
            <v>198</v>
          </cell>
          <cell r="H34">
            <v>0</v>
          </cell>
          <cell r="I34">
            <v>198</v>
          </cell>
          <cell r="J34"/>
          <cell r="K34"/>
          <cell r="L34"/>
          <cell r="M34"/>
          <cell r="N34">
            <v>0</v>
          </cell>
          <cell r="O34">
            <v>0.38922155688622739</v>
          </cell>
          <cell r="P34">
            <v>0.38922155688622739</v>
          </cell>
          <cell r="Q34"/>
          <cell r="R34"/>
          <cell r="S34">
            <v>77.065868263473021</v>
          </cell>
          <cell r="T34"/>
          <cell r="U34">
            <v>0</v>
          </cell>
          <cell r="V34"/>
          <cell r="W34">
            <v>0</v>
          </cell>
          <cell r="X34">
            <v>77.065868263473021</v>
          </cell>
          <cell r="Y34"/>
          <cell r="Z34">
            <v>77.065868263473021</v>
          </cell>
          <cell r="AA34">
            <v>89011.077844311338</v>
          </cell>
        </row>
        <row r="35">
          <cell r="E35">
            <v>3422</v>
          </cell>
          <cell r="F35" t="str">
            <v>Deepcar St John's Church of England Junior School</v>
          </cell>
          <cell r="G35">
            <v>175</v>
          </cell>
          <cell r="H35">
            <v>0</v>
          </cell>
          <cell r="I35">
            <v>175</v>
          </cell>
          <cell r="J35"/>
          <cell r="K35"/>
          <cell r="L35"/>
          <cell r="M35"/>
          <cell r="N35">
            <v>0</v>
          </cell>
          <cell r="O35">
            <v>0.27025009331840216</v>
          </cell>
          <cell r="P35">
            <v>0.27025009331840216</v>
          </cell>
          <cell r="Q35"/>
          <cell r="R35"/>
          <cell r="S35">
            <v>47.293766330720381</v>
          </cell>
          <cell r="T35"/>
          <cell r="U35">
            <v>0</v>
          </cell>
          <cell r="V35"/>
          <cell r="W35">
            <v>0</v>
          </cell>
          <cell r="X35">
            <v>47.293766330720381</v>
          </cell>
          <cell r="Y35"/>
          <cell r="Z35">
            <v>47.293766330720381</v>
          </cell>
          <cell r="AA35">
            <v>54624.30011198204</v>
          </cell>
        </row>
        <row r="36">
          <cell r="E36">
            <v>2283</v>
          </cell>
          <cell r="F36" t="str">
            <v>Dobcroft Infant School</v>
          </cell>
          <cell r="G36">
            <v>269</v>
          </cell>
          <cell r="H36">
            <v>90</v>
          </cell>
          <cell r="I36">
            <v>179</v>
          </cell>
          <cell r="J36"/>
          <cell r="K36"/>
          <cell r="L36"/>
          <cell r="M36"/>
          <cell r="N36">
            <v>0</v>
          </cell>
          <cell r="O36">
            <v>0.24127632507898814</v>
          </cell>
          <cell r="P36">
            <v>0.24127632507898814</v>
          </cell>
          <cell r="Q36"/>
          <cell r="R36"/>
          <cell r="S36">
            <v>43.188462189138875</v>
          </cell>
          <cell r="T36"/>
          <cell r="U36">
            <v>0</v>
          </cell>
          <cell r="V36"/>
          <cell r="W36">
            <v>0</v>
          </cell>
          <cell r="X36">
            <v>64.903331446247805</v>
          </cell>
          <cell r="Y36"/>
          <cell r="Z36">
            <v>64.903331446247805</v>
          </cell>
          <cell r="AA36">
            <v>74963.347820416209</v>
          </cell>
        </row>
        <row r="37">
          <cell r="E37">
            <v>2239</v>
          </cell>
          <cell r="F37" t="str">
            <v>Dobcroft Junior School</v>
          </cell>
          <cell r="G37">
            <v>382</v>
          </cell>
          <cell r="H37">
            <v>0</v>
          </cell>
          <cell r="I37">
            <v>382</v>
          </cell>
          <cell r="J37"/>
          <cell r="K37"/>
          <cell r="L37"/>
          <cell r="M37"/>
          <cell r="N37">
            <v>0</v>
          </cell>
          <cell r="O37">
            <v>0.13984168865435354</v>
          </cell>
          <cell r="P37">
            <v>0.13984168865435354</v>
          </cell>
          <cell r="Q37"/>
          <cell r="R37"/>
          <cell r="S37">
            <v>53.41952506596305</v>
          </cell>
          <cell r="T37"/>
          <cell r="U37">
            <v>0</v>
          </cell>
          <cell r="V37"/>
          <cell r="W37">
            <v>0</v>
          </cell>
          <cell r="X37">
            <v>53.41952506596305</v>
          </cell>
          <cell r="Y37"/>
          <cell r="Z37">
            <v>53.41952506596305</v>
          </cell>
          <cell r="AA37">
            <v>61699.551451187326</v>
          </cell>
        </row>
        <row r="38">
          <cell r="E38">
            <v>2364</v>
          </cell>
          <cell r="F38" t="str">
            <v>Dore Primary School</v>
          </cell>
          <cell r="G38">
            <v>448</v>
          </cell>
          <cell r="H38">
            <v>59</v>
          </cell>
          <cell r="I38">
            <v>389</v>
          </cell>
          <cell r="J38"/>
          <cell r="K38"/>
          <cell r="L38"/>
          <cell r="M38"/>
          <cell r="N38">
            <v>0</v>
          </cell>
          <cell r="O38">
            <v>0.20245687625732967</v>
          </cell>
          <cell r="P38">
            <v>0.20245687625732967</v>
          </cell>
          <cell r="Q38"/>
          <cell r="R38"/>
          <cell r="S38">
            <v>78.755724864101239</v>
          </cell>
          <cell r="T38"/>
          <cell r="U38">
            <v>0</v>
          </cell>
          <cell r="V38"/>
          <cell r="W38">
            <v>0</v>
          </cell>
          <cell r="X38">
            <v>90.700680563283697</v>
          </cell>
          <cell r="Y38"/>
          <cell r="Z38">
            <v>90.700680563283697</v>
          </cell>
          <cell r="AA38">
            <v>104759.28605059267</v>
          </cell>
        </row>
        <row r="39">
          <cell r="E39">
            <v>2016</v>
          </cell>
          <cell r="F39" t="str">
            <v>E-ACT Pathways Academy</v>
          </cell>
          <cell r="G39">
            <v>365</v>
          </cell>
          <cell r="H39">
            <v>42</v>
          </cell>
          <cell r="I39">
            <v>323</v>
          </cell>
          <cell r="J39"/>
          <cell r="K39"/>
          <cell r="L39"/>
          <cell r="M39"/>
          <cell r="N39">
            <v>0</v>
          </cell>
          <cell r="O39">
            <v>0.3813559322033897</v>
          </cell>
          <cell r="P39">
            <v>0.3813559322033897</v>
          </cell>
          <cell r="Q39"/>
          <cell r="R39"/>
          <cell r="S39">
            <v>123.17796610169488</v>
          </cell>
          <cell r="T39"/>
          <cell r="U39">
            <v>0</v>
          </cell>
          <cell r="V39"/>
          <cell r="W39">
            <v>0</v>
          </cell>
          <cell r="X39">
            <v>139.19491525423723</v>
          </cell>
          <cell r="Y39"/>
          <cell r="Z39">
            <v>139.19491525423723</v>
          </cell>
          <cell r="AA39">
            <v>160770.12711864401</v>
          </cell>
        </row>
        <row r="40">
          <cell r="E40">
            <v>2206</v>
          </cell>
          <cell r="F40" t="str">
            <v>Ecclesall Primary School</v>
          </cell>
          <cell r="G40">
            <v>620</v>
          </cell>
          <cell r="H40">
            <v>78</v>
          </cell>
          <cell r="I40">
            <v>542</v>
          </cell>
          <cell r="J40"/>
          <cell r="K40"/>
          <cell r="L40"/>
          <cell r="M40"/>
          <cell r="N40">
            <v>0</v>
          </cell>
          <cell r="O40">
            <v>0.11774237105049951</v>
          </cell>
          <cell r="P40">
            <v>0.11774237105049951</v>
          </cell>
          <cell r="Q40"/>
          <cell r="R40"/>
          <cell r="S40">
            <v>63.816365109370729</v>
          </cell>
          <cell r="T40"/>
          <cell r="U40">
            <v>0</v>
          </cell>
          <cell r="V40"/>
          <cell r="W40">
            <v>0</v>
          </cell>
          <cell r="X40">
            <v>73.000270051309698</v>
          </cell>
          <cell r="Y40"/>
          <cell r="Z40">
            <v>73.000270051309698</v>
          </cell>
          <cell r="AA40">
            <v>84315.311909262702</v>
          </cell>
        </row>
        <row r="41">
          <cell r="E41">
            <v>2080</v>
          </cell>
          <cell r="F41" t="str">
            <v>Ecclesfield Primary School</v>
          </cell>
          <cell r="G41">
            <v>395</v>
          </cell>
          <cell r="H41">
            <v>59</v>
          </cell>
          <cell r="I41">
            <v>336</v>
          </cell>
          <cell r="J41"/>
          <cell r="K41"/>
          <cell r="L41"/>
          <cell r="M41"/>
          <cell r="N41">
            <v>0</v>
          </cell>
          <cell r="O41">
            <v>0.26352391267172115</v>
          </cell>
          <cell r="P41">
            <v>0.26352391267172115</v>
          </cell>
          <cell r="Q41"/>
          <cell r="R41"/>
          <cell r="S41">
            <v>88.544034657698305</v>
          </cell>
          <cell r="T41"/>
          <cell r="U41">
            <v>0</v>
          </cell>
          <cell r="V41"/>
          <cell r="W41">
            <v>0</v>
          </cell>
          <cell r="X41">
            <v>104.09194550532986</v>
          </cell>
          <cell r="Y41"/>
          <cell r="Z41">
            <v>104.09194550532986</v>
          </cell>
          <cell r="AA41">
            <v>120226.19705865599</v>
          </cell>
        </row>
        <row r="42">
          <cell r="E42">
            <v>2024</v>
          </cell>
          <cell r="F42" t="str">
            <v>Emmanuel Anglican/Methodist Junior School</v>
          </cell>
          <cell r="G42">
            <v>173</v>
          </cell>
          <cell r="H42">
            <v>0</v>
          </cell>
          <cell r="I42">
            <v>173</v>
          </cell>
          <cell r="J42"/>
          <cell r="K42"/>
          <cell r="L42"/>
          <cell r="M42"/>
          <cell r="N42">
            <v>0</v>
          </cell>
          <cell r="O42">
            <v>0.37211449676823632</v>
          </cell>
          <cell r="P42">
            <v>0.37211449676823632</v>
          </cell>
          <cell r="Q42"/>
          <cell r="R42"/>
          <cell r="S42">
            <v>64.375807940904878</v>
          </cell>
          <cell r="T42"/>
          <cell r="U42">
            <v>0</v>
          </cell>
          <cell r="V42"/>
          <cell r="W42">
            <v>0</v>
          </cell>
          <cell r="X42">
            <v>64.375807940904878</v>
          </cell>
          <cell r="Y42"/>
          <cell r="Z42">
            <v>64.375807940904878</v>
          </cell>
          <cell r="AA42">
            <v>74354.058171745128</v>
          </cell>
        </row>
        <row r="43">
          <cell r="E43">
            <v>2028</v>
          </cell>
          <cell r="F43" t="str">
            <v>Emmaus Catholic and CofE Primary School</v>
          </cell>
          <cell r="G43">
            <v>293</v>
          </cell>
          <cell r="H43">
            <v>33</v>
          </cell>
          <cell r="I43">
            <v>260</v>
          </cell>
          <cell r="J43"/>
          <cell r="K43"/>
          <cell r="L43"/>
          <cell r="M43"/>
          <cell r="N43">
            <v>0</v>
          </cell>
          <cell r="O43">
            <v>0.37483385024368604</v>
          </cell>
          <cell r="P43">
            <v>0.37483385024368604</v>
          </cell>
          <cell r="Q43"/>
          <cell r="R43"/>
          <cell r="S43">
            <v>97.45680106335837</v>
          </cell>
          <cell r="T43"/>
          <cell r="U43">
            <v>0</v>
          </cell>
          <cell r="V43"/>
          <cell r="W43">
            <v>0</v>
          </cell>
          <cell r="X43">
            <v>109.82631812140001</v>
          </cell>
          <cell r="Y43"/>
          <cell r="Z43">
            <v>109.82631812140001</v>
          </cell>
          <cell r="AA43">
            <v>126849.39743021701</v>
          </cell>
        </row>
        <row r="44">
          <cell r="E44">
            <v>2010</v>
          </cell>
          <cell r="F44" t="str">
            <v>Fox Hill Primary</v>
          </cell>
          <cell r="G44">
            <v>274</v>
          </cell>
          <cell r="H44">
            <v>37</v>
          </cell>
          <cell r="I44">
            <v>237</v>
          </cell>
          <cell r="J44"/>
          <cell r="K44"/>
          <cell r="L44"/>
          <cell r="M44"/>
          <cell r="N44">
            <v>0</v>
          </cell>
          <cell r="O44">
            <v>0.4438894438894439</v>
          </cell>
          <cell r="P44">
            <v>0.4438894438894439</v>
          </cell>
          <cell r="Q44"/>
          <cell r="R44"/>
          <cell r="S44">
            <v>105.2017982017982</v>
          </cell>
          <cell r="T44"/>
          <cell r="U44">
            <v>0</v>
          </cell>
          <cell r="V44"/>
          <cell r="W44">
            <v>0</v>
          </cell>
          <cell r="X44">
            <v>121.62570762570762</v>
          </cell>
          <cell r="Y44"/>
          <cell r="Z44">
            <v>121.62570762570762</v>
          </cell>
          <cell r="AA44">
            <v>140477.69230769231</v>
          </cell>
        </row>
        <row r="45">
          <cell r="E45">
            <v>2036</v>
          </cell>
          <cell r="F45" t="str">
            <v>Gleadless Primary School</v>
          </cell>
          <cell r="G45">
            <v>398</v>
          </cell>
          <cell r="H45">
            <v>53</v>
          </cell>
          <cell r="I45">
            <v>345</v>
          </cell>
          <cell r="J45"/>
          <cell r="K45"/>
          <cell r="L45"/>
          <cell r="M45"/>
          <cell r="N45">
            <v>0</v>
          </cell>
          <cell r="O45">
            <v>0.29813593998636029</v>
          </cell>
          <cell r="P45">
            <v>0.29813593998636029</v>
          </cell>
          <cell r="Q45"/>
          <cell r="R45"/>
          <cell r="S45">
            <v>102.8568992952943</v>
          </cell>
          <cell r="T45"/>
          <cell r="U45">
            <v>0</v>
          </cell>
          <cell r="V45"/>
          <cell r="W45">
            <v>0</v>
          </cell>
          <cell r="X45">
            <v>118.6581041145714</v>
          </cell>
          <cell r="Y45"/>
          <cell r="Z45">
            <v>118.6581041145714</v>
          </cell>
          <cell r="AA45">
            <v>137050.11025232996</v>
          </cell>
        </row>
        <row r="46">
          <cell r="E46">
            <v>2305</v>
          </cell>
          <cell r="F46" t="str">
            <v>Greengate Lane Academy</v>
          </cell>
          <cell r="G46">
            <v>190</v>
          </cell>
          <cell r="H46">
            <v>23</v>
          </cell>
          <cell r="I46">
            <v>167</v>
          </cell>
          <cell r="J46"/>
          <cell r="K46"/>
          <cell r="L46"/>
          <cell r="M46"/>
          <cell r="N46">
            <v>0</v>
          </cell>
          <cell r="O46">
            <v>0.24895104895104875</v>
          </cell>
          <cell r="P46">
            <v>0.24895104895104875</v>
          </cell>
          <cell r="Q46"/>
          <cell r="R46"/>
          <cell r="S46">
            <v>41.574825174825143</v>
          </cell>
          <cell r="T46"/>
          <cell r="U46">
            <v>0</v>
          </cell>
          <cell r="V46"/>
          <cell r="W46">
            <v>0</v>
          </cell>
          <cell r="X46">
            <v>47.300699300699264</v>
          </cell>
          <cell r="Y46"/>
          <cell r="Z46">
            <v>47.300699300699264</v>
          </cell>
          <cell r="AA46">
            <v>54632.307692307651</v>
          </cell>
        </row>
        <row r="47">
          <cell r="E47">
            <v>2341</v>
          </cell>
          <cell r="F47" t="str">
            <v>Greenhill Primary School</v>
          </cell>
          <cell r="G47">
            <v>468</v>
          </cell>
          <cell r="H47">
            <v>73</v>
          </cell>
          <cell r="I47">
            <v>395</v>
          </cell>
          <cell r="J47"/>
          <cell r="K47"/>
          <cell r="L47"/>
          <cell r="M47"/>
          <cell r="N47">
            <v>0</v>
          </cell>
          <cell r="O47">
            <v>0.2644110275689226</v>
          </cell>
          <cell r="P47">
            <v>0.2644110275689226</v>
          </cell>
          <cell r="Q47"/>
          <cell r="R47"/>
          <cell r="S47">
            <v>104.44235588972442</v>
          </cell>
          <cell r="T47"/>
          <cell r="U47">
            <v>0</v>
          </cell>
          <cell r="V47"/>
          <cell r="W47">
            <v>0</v>
          </cell>
          <cell r="X47">
            <v>123.74436090225578</v>
          </cell>
          <cell r="Y47"/>
          <cell r="Z47">
            <v>123.74436090225578</v>
          </cell>
          <cell r="AA47">
            <v>142924.73684210543</v>
          </cell>
        </row>
        <row r="48">
          <cell r="E48">
            <v>2296</v>
          </cell>
          <cell r="F48" t="str">
            <v>Grenoside Community Primary School</v>
          </cell>
          <cell r="G48">
            <v>322</v>
          </cell>
          <cell r="H48">
            <v>47</v>
          </cell>
          <cell r="I48">
            <v>275</v>
          </cell>
          <cell r="J48"/>
          <cell r="K48"/>
          <cell r="L48"/>
          <cell r="M48"/>
          <cell r="N48">
            <v>0</v>
          </cell>
          <cell r="O48">
            <v>0.1877289377289377</v>
          </cell>
          <cell r="P48">
            <v>0.1877289377289377</v>
          </cell>
          <cell r="Q48"/>
          <cell r="R48"/>
          <cell r="S48">
            <v>51.625457875457869</v>
          </cell>
          <cell r="T48"/>
          <cell r="U48">
            <v>0</v>
          </cell>
          <cell r="V48"/>
          <cell r="W48">
            <v>0</v>
          </cell>
          <cell r="X48">
            <v>60.448717948717942</v>
          </cell>
          <cell r="Y48"/>
          <cell r="Z48">
            <v>60.448717948717942</v>
          </cell>
          <cell r="AA48">
            <v>69818.26923076922</v>
          </cell>
        </row>
        <row r="49">
          <cell r="E49">
            <v>2356</v>
          </cell>
          <cell r="F49" t="str">
            <v>Greystones Primary School</v>
          </cell>
          <cell r="G49">
            <v>613</v>
          </cell>
          <cell r="H49">
            <v>83</v>
          </cell>
          <cell r="I49">
            <v>530</v>
          </cell>
          <cell r="J49"/>
          <cell r="K49"/>
          <cell r="L49"/>
          <cell r="M49"/>
          <cell r="N49">
            <v>0</v>
          </cell>
          <cell r="O49">
            <v>0.17330362944398003</v>
          </cell>
          <cell r="P49">
            <v>0.17330362944398003</v>
          </cell>
          <cell r="Q49"/>
          <cell r="R49"/>
          <cell r="S49">
            <v>91.850923605309418</v>
          </cell>
          <cell r="T49"/>
          <cell r="U49">
            <v>0</v>
          </cell>
          <cell r="V49"/>
          <cell r="W49">
            <v>0</v>
          </cell>
          <cell r="X49">
            <v>106.23512484915976</v>
          </cell>
          <cell r="Y49"/>
          <cell r="Z49">
            <v>106.23512484915976</v>
          </cell>
          <cell r="AA49">
            <v>122701.56920077953</v>
          </cell>
        </row>
        <row r="50">
          <cell r="E50">
            <v>2279</v>
          </cell>
          <cell r="F50" t="str">
            <v>Halfway Junior School</v>
          </cell>
          <cell r="G50">
            <v>206</v>
          </cell>
          <cell r="H50">
            <v>0</v>
          </cell>
          <cell r="I50">
            <v>206</v>
          </cell>
          <cell r="J50"/>
          <cell r="K50"/>
          <cell r="L50"/>
          <cell r="M50"/>
          <cell r="N50">
            <v>0</v>
          </cell>
          <cell r="O50">
            <v>0.22485080988917286</v>
          </cell>
          <cell r="P50">
            <v>0.22485080988917286</v>
          </cell>
          <cell r="Q50"/>
          <cell r="R50"/>
          <cell r="S50">
            <v>46.319266837169607</v>
          </cell>
          <cell r="T50"/>
          <cell r="U50">
            <v>0</v>
          </cell>
          <cell r="V50"/>
          <cell r="W50">
            <v>0</v>
          </cell>
          <cell r="X50">
            <v>46.319266837169607</v>
          </cell>
          <cell r="Y50"/>
          <cell r="Z50">
            <v>46.319266837169607</v>
          </cell>
          <cell r="AA50">
            <v>53498.753196930898</v>
          </cell>
        </row>
        <row r="51">
          <cell r="E51">
            <v>2252</v>
          </cell>
          <cell r="F51" t="str">
            <v>Halfway Nursery Infant School</v>
          </cell>
          <cell r="G51">
            <v>157</v>
          </cell>
          <cell r="H51">
            <v>51</v>
          </cell>
          <cell r="I51">
            <v>106</v>
          </cell>
          <cell r="J51"/>
          <cell r="K51"/>
          <cell r="L51"/>
          <cell r="M51"/>
          <cell r="N51">
            <v>0</v>
          </cell>
          <cell r="O51">
            <v>0.32164368957140971</v>
          </cell>
          <cell r="P51">
            <v>0.32164368957140971</v>
          </cell>
          <cell r="Q51"/>
          <cell r="R51"/>
          <cell r="S51">
            <v>34.09423109456943</v>
          </cell>
          <cell r="T51"/>
          <cell r="U51">
            <v>0</v>
          </cell>
          <cell r="V51"/>
          <cell r="W51">
            <v>0</v>
          </cell>
          <cell r="X51">
            <v>50.498059262711323</v>
          </cell>
          <cell r="Y51"/>
          <cell r="Z51">
            <v>50.498059262711323</v>
          </cell>
          <cell r="AA51">
            <v>58325.258448431574</v>
          </cell>
        </row>
        <row r="52">
          <cell r="E52">
            <v>2357</v>
          </cell>
          <cell r="F52" t="str">
            <v>Hallam Primary School</v>
          </cell>
          <cell r="G52">
            <v>633</v>
          </cell>
          <cell r="H52">
            <v>89</v>
          </cell>
          <cell r="I52">
            <v>544</v>
          </cell>
          <cell r="J52"/>
          <cell r="K52"/>
          <cell r="L52"/>
          <cell r="M52"/>
          <cell r="N52">
            <v>0</v>
          </cell>
          <cell r="O52">
            <v>0.20055391919813578</v>
          </cell>
          <cell r="P52">
            <v>0.20055391919813578</v>
          </cell>
          <cell r="Q52"/>
          <cell r="R52"/>
          <cell r="S52">
            <v>109.10133204378586</v>
          </cell>
          <cell r="T52"/>
          <cell r="U52">
            <v>0</v>
          </cell>
          <cell r="V52"/>
          <cell r="W52">
            <v>0</v>
          </cell>
          <cell r="X52">
            <v>126.95063085241995</v>
          </cell>
          <cell r="Y52"/>
          <cell r="Z52">
            <v>126.95063085241995</v>
          </cell>
          <cell r="AA52">
            <v>146627.97863454503</v>
          </cell>
        </row>
        <row r="53">
          <cell r="E53">
            <v>2050</v>
          </cell>
          <cell r="F53" t="str">
            <v>Hartley Brook Primary School</v>
          </cell>
          <cell r="G53">
            <v>570</v>
          </cell>
          <cell r="H53">
            <v>67</v>
          </cell>
          <cell r="I53">
            <v>503</v>
          </cell>
          <cell r="J53"/>
          <cell r="K53"/>
          <cell r="L53"/>
          <cell r="M53"/>
          <cell r="N53">
            <v>0</v>
          </cell>
          <cell r="O53">
            <v>0.40241998438719762</v>
          </cell>
          <cell r="P53">
            <v>0.40241998438719762</v>
          </cell>
          <cell r="Q53"/>
          <cell r="R53"/>
          <cell r="S53">
            <v>202.4172521467604</v>
          </cell>
          <cell r="T53"/>
          <cell r="U53">
            <v>0</v>
          </cell>
          <cell r="V53"/>
          <cell r="W53">
            <v>0</v>
          </cell>
          <cell r="X53">
            <v>229.37939110070263</v>
          </cell>
          <cell r="Y53"/>
          <cell r="Z53">
            <v>229.37939110070263</v>
          </cell>
          <cell r="AA53">
            <v>264933.19672131154</v>
          </cell>
        </row>
        <row r="54">
          <cell r="E54">
            <v>2049</v>
          </cell>
          <cell r="F54" t="str">
            <v>Hatfield Academy</v>
          </cell>
          <cell r="G54">
            <v>374</v>
          </cell>
          <cell r="H54">
            <v>51</v>
          </cell>
          <cell r="I54">
            <v>323</v>
          </cell>
          <cell r="J54"/>
          <cell r="K54"/>
          <cell r="L54"/>
          <cell r="M54"/>
          <cell r="N54">
            <v>0</v>
          </cell>
          <cell r="O54">
            <v>0.4191729323308272</v>
          </cell>
          <cell r="P54">
            <v>0.4191729323308272</v>
          </cell>
          <cell r="Q54"/>
          <cell r="R54"/>
          <cell r="S54">
            <v>135.3928571428572</v>
          </cell>
          <cell r="T54"/>
          <cell r="U54">
            <v>0</v>
          </cell>
          <cell r="V54"/>
          <cell r="W54">
            <v>0</v>
          </cell>
          <cell r="X54">
            <v>156.77067669172939</v>
          </cell>
          <cell r="Y54"/>
          <cell r="Z54">
            <v>156.77067669172939</v>
          </cell>
          <cell r="AA54">
            <v>181070.13157894745</v>
          </cell>
        </row>
        <row r="55">
          <cell r="E55">
            <v>2297</v>
          </cell>
          <cell r="F55" t="str">
            <v>High Green Primary School</v>
          </cell>
          <cell r="G55">
            <v>194</v>
          </cell>
          <cell r="H55">
            <v>19</v>
          </cell>
          <cell r="I55">
            <v>175</v>
          </cell>
          <cell r="J55"/>
          <cell r="K55"/>
          <cell r="L55"/>
          <cell r="M55"/>
          <cell r="N55">
            <v>0</v>
          </cell>
          <cell r="O55">
            <v>0.38644470868014269</v>
          </cell>
          <cell r="P55">
            <v>0.38644470868014269</v>
          </cell>
          <cell r="Q55"/>
          <cell r="R55"/>
          <cell r="S55">
            <v>67.62782401902497</v>
          </cell>
          <cell r="T55"/>
          <cell r="U55">
            <v>0</v>
          </cell>
          <cell r="V55"/>
          <cell r="W55">
            <v>0</v>
          </cell>
          <cell r="X55">
            <v>74.970273483947679</v>
          </cell>
          <cell r="Y55"/>
          <cell r="Z55">
            <v>74.970273483947679</v>
          </cell>
          <cell r="AA55">
            <v>86590.665873959573</v>
          </cell>
        </row>
        <row r="56">
          <cell r="E56">
            <v>2042</v>
          </cell>
          <cell r="F56" t="str">
            <v>High Hazels Junior School</v>
          </cell>
          <cell r="G56">
            <v>356</v>
          </cell>
          <cell r="H56">
            <v>0</v>
          </cell>
          <cell r="I56">
            <v>356</v>
          </cell>
          <cell r="J56"/>
          <cell r="K56"/>
          <cell r="L56"/>
          <cell r="M56"/>
          <cell r="N56">
            <v>0</v>
          </cell>
          <cell r="O56">
            <v>0.30455377756548069</v>
          </cell>
          <cell r="P56">
            <v>0.30455377756548069</v>
          </cell>
          <cell r="Q56"/>
          <cell r="R56"/>
          <cell r="S56">
            <v>108.42114481331113</v>
          </cell>
          <cell r="T56"/>
          <cell r="U56">
            <v>0</v>
          </cell>
          <cell r="V56"/>
          <cell r="W56">
            <v>0</v>
          </cell>
          <cell r="X56">
            <v>108.42114481331113</v>
          </cell>
          <cell r="Y56"/>
          <cell r="Z56">
            <v>108.42114481331113</v>
          </cell>
          <cell r="AA56">
            <v>125226.42225937436</v>
          </cell>
        </row>
        <row r="57">
          <cell r="E57">
            <v>2039</v>
          </cell>
          <cell r="F57" t="str">
            <v>High Hazels Nursery Infant Academy</v>
          </cell>
          <cell r="G57">
            <v>248</v>
          </cell>
          <cell r="H57">
            <v>84</v>
          </cell>
          <cell r="I57">
            <v>164</v>
          </cell>
          <cell r="J57"/>
          <cell r="K57"/>
          <cell r="L57"/>
          <cell r="M57"/>
          <cell r="N57">
            <v>0</v>
          </cell>
          <cell r="O57">
            <v>0.26933156283615772</v>
          </cell>
          <cell r="P57">
            <v>0.26933156283615772</v>
          </cell>
          <cell r="Q57"/>
          <cell r="R57"/>
          <cell r="S57">
            <v>44.170376305129864</v>
          </cell>
          <cell r="T57"/>
          <cell r="U57">
            <v>0</v>
          </cell>
          <cell r="V57"/>
          <cell r="W57">
            <v>0</v>
          </cell>
          <cell r="X57">
            <v>66.794227583367118</v>
          </cell>
          <cell r="Y57"/>
          <cell r="Z57">
            <v>66.794227583367118</v>
          </cell>
          <cell r="AA57">
            <v>77147.332858789014</v>
          </cell>
        </row>
        <row r="58">
          <cell r="E58">
            <v>2339</v>
          </cell>
          <cell r="F58" t="str">
            <v>Hillsborough Primary School</v>
          </cell>
          <cell r="G58">
            <v>340</v>
          </cell>
          <cell r="H58">
            <v>39</v>
          </cell>
          <cell r="I58">
            <v>301</v>
          </cell>
          <cell r="J58"/>
          <cell r="K58"/>
          <cell r="L58"/>
          <cell r="M58"/>
          <cell r="N58">
            <v>0</v>
          </cell>
          <cell r="O58">
            <v>0.35653650254668912</v>
          </cell>
          <cell r="P58">
            <v>0.35653650254668912</v>
          </cell>
          <cell r="Q58"/>
          <cell r="R58"/>
          <cell r="S58">
            <v>107.31748726655343</v>
          </cell>
          <cell r="T58"/>
          <cell r="U58">
            <v>0</v>
          </cell>
          <cell r="V58"/>
          <cell r="W58">
            <v>0</v>
          </cell>
          <cell r="X58">
            <v>121.22241086587429</v>
          </cell>
          <cell r="Y58"/>
          <cell r="Z58">
            <v>121.22241086587429</v>
          </cell>
          <cell r="AA58">
            <v>140011.8845500848</v>
          </cell>
        </row>
        <row r="59">
          <cell r="E59">
            <v>2213</v>
          </cell>
          <cell r="F59" t="str">
            <v>Holt House Infant School</v>
          </cell>
          <cell r="G59">
            <v>179</v>
          </cell>
          <cell r="H59">
            <v>59</v>
          </cell>
          <cell r="I59">
            <v>120</v>
          </cell>
          <cell r="J59"/>
          <cell r="K59"/>
          <cell r="L59"/>
          <cell r="M59"/>
          <cell r="N59">
            <v>0</v>
          </cell>
          <cell r="O59">
            <v>0.23877369385008063</v>
          </cell>
          <cell r="P59">
            <v>0.23877369385008063</v>
          </cell>
          <cell r="Q59"/>
          <cell r="R59"/>
          <cell r="S59">
            <v>28.652843262009675</v>
          </cell>
          <cell r="T59"/>
          <cell r="U59">
            <v>0</v>
          </cell>
          <cell r="V59"/>
          <cell r="W59">
            <v>0</v>
          </cell>
          <cell r="X59">
            <v>42.740491199164431</v>
          </cell>
          <cell r="Y59"/>
          <cell r="Z59">
            <v>42.740491199164431</v>
          </cell>
          <cell r="AA59">
            <v>49365.267335034921</v>
          </cell>
        </row>
        <row r="60">
          <cell r="E60">
            <v>2337</v>
          </cell>
          <cell r="F60" t="str">
            <v>Hucklow Primary School</v>
          </cell>
          <cell r="G60">
            <v>407</v>
          </cell>
          <cell r="H60">
            <v>58</v>
          </cell>
          <cell r="I60">
            <v>349</v>
          </cell>
          <cell r="J60"/>
          <cell r="K60"/>
          <cell r="L60"/>
          <cell r="M60"/>
          <cell r="N60">
            <v>0</v>
          </cell>
          <cell r="O60">
            <v>0.48223880597014895</v>
          </cell>
          <cell r="P60">
            <v>0.48223880597014895</v>
          </cell>
          <cell r="Q60"/>
          <cell r="R60"/>
          <cell r="S60">
            <v>168.30134328358199</v>
          </cell>
          <cell r="T60"/>
          <cell r="U60">
            <v>0</v>
          </cell>
          <cell r="V60"/>
          <cell r="W60">
            <v>0</v>
          </cell>
          <cell r="X60">
            <v>196.27119402985062</v>
          </cell>
          <cell r="Y60"/>
          <cell r="Z60">
            <v>196.27119402985062</v>
          </cell>
          <cell r="AA60">
            <v>226693.22910447748</v>
          </cell>
        </row>
        <row r="61">
          <cell r="E61">
            <v>2060</v>
          </cell>
          <cell r="F61" t="str">
            <v>Hunter's Bar Infant School</v>
          </cell>
          <cell r="G61">
            <v>269</v>
          </cell>
          <cell r="H61">
            <v>89</v>
          </cell>
          <cell r="I61">
            <v>180</v>
          </cell>
          <cell r="J61"/>
          <cell r="K61"/>
          <cell r="L61"/>
          <cell r="M61"/>
          <cell r="N61">
            <v>0</v>
          </cell>
          <cell r="O61">
            <v>0.28920035135106698</v>
          </cell>
          <cell r="P61">
            <v>0.28920035135106698</v>
          </cell>
          <cell r="Q61"/>
          <cell r="R61"/>
          <cell r="S61">
            <v>52.056063243192057</v>
          </cell>
          <cell r="T61"/>
          <cell r="U61">
            <v>0</v>
          </cell>
          <cell r="V61"/>
          <cell r="W61">
            <v>0</v>
          </cell>
          <cell r="X61">
            <v>77.794894513437015</v>
          </cell>
          <cell r="Y61"/>
          <cell r="Z61">
            <v>77.794894513437015</v>
          </cell>
          <cell r="AA61">
            <v>89853.103163019754</v>
          </cell>
        </row>
        <row r="62">
          <cell r="E62">
            <v>2058</v>
          </cell>
          <cell r="F62" t="str">
            <v>Hunter's Bar Junior School</v>
          </cell>
          <cell r="G62">
            <v>362</v>
          </cell>
          <cell r="H62">
            <v>0</v>
          </cell>
          <cell r="I62">
            <v>362</v>
          </cell>
          <cell r="J62"/>
          <cell r="K62"/>
          <cell r="L62"/>
          <cell r="M62"/>
          <cell r="N62">
            <v>0</v>
          </cell>
          <cell r="O62">
            <v>0.25224879157463431</v>
          </cell>
          <cell r="P62">
            <v>0.25224879157463431</v>
          </cell>
          <cell r="Q62"/>
          <cell r="R62"/>
          <cell r="S62">
            <v>91.314062550017624</v>
          </cell>
          <cell r="T62"/>
          <cell r="U62">
            <v>0</v>
          </cell>
          <cell r="V62"/>
          <cell r="W62">
            <v>0</v>
          </cell>
          <cell r="X62">
            <v>91.314062550017624</v>
          </cell>
          <cell r="Y62"/>
          <cell r="Z62">
            <v>91.314062550017624</v>
          </cell>
          <cell r="AA62">
            <v>105467.74224527036</v>
          </cell>
        </row>
        <row r="63">
          <cell r="E63">
            <v>2063</v>
          </cell>
          <cell r="F63" t="str">
            <v>Intake Primary School</v>
          </cell>
          <cell r="G63">
            <v>413</v>
          </cell>
          <cell r="H63">
            <v>60</v>
          </cell>
          <cell r="I63">
            <v>353</v>
          </cell>
          <cell r="J63"/>
          <cell r="K63"/>
          <cell r="L63"/>
          <cell r="M63"/>
          <cell r="N63">
            <v>0</v>
          </cell>
          <cell r="O63">
            <v>0.21479917558940348</v>
          </cell>
          <cell r="P63">
            <v>0.21479917558940348</v>
          </cell>
          <cell r="Q63"/>
          <cell r="R63"/>
          <cell r="S63">
            <v>75.824108983059432</v>
          </cell>
          <cell r="T63"/>
          <cell r="U63">
            <v>0</v>
          </cell>
          <cell r="V63"/>
          <cell r="W63">
            <v>0</v>
          </cell>
          <cell r="X63">
            <v>88.712059518423644</v>
          </cell>
          <cell r="Y63"/>
          <cell r="Z63">
            <v>88.712059518423644</v>
          </cell>
          <cell r="AA63">
            <v>102462.42874377931</v>
          </cell>
        </row>
        <row r="64">
          <cell r="E64">
            <v>2261</v>
          </cell>
          <cell r="F64" t="str">
            <v>Limpsfield Junior School</v>
          </cell>
          <cell r="G64">
            <v>225</v>
          </cell>
          <cell r="H64">
            <v>0</v>
          </cell>
          <cell r="I64">
            <v>225</v>
          </cell>
          <cell r="J64"/>
          <cell r="K64"/>
          <cell r="L64"/>
          <cell r="M64"/>
          <cell r="N64">
            <v>0</v>
          </cell>
          <cell r="O64">
            <v>0.35996585574050355</v>
          </cell>
          <cell r="P64">
            <v>0.35996585574050355</v>
          </cell>
          <cell r="Q64"/>
          <cell r="R64"/>
          <cell r="S64">
            <v>80.992317541613303</v>
          </cell>
          <cell r="T64"/>
          <cell r="U64">
            <v>0</v>
          </cell>
          <cell r="V64"/>
          <cell r="W64">
            <v>0</v>
          </cell>
          <cell r="X64">
            <v>80.992317541613303</v>
          </cell>
          <cell r="Y64"/>
          <cell r="Z64">
            <v>80.992317541613303</v>
          </cell>
          <cell r="AA64">
            <v>93546.126760563362</v>
          </cell>
        </row>
        <row r="65">
          <cell r="E65">
            <v>2315</v>
          </cell>
          <cell r="F65" t="str">
            <v>Lound Infant School</v>
          </cell>
          <cell r="G65">
            <v>148</v>
          </cell>
          <cell r="H65">
            <v>49</v>
          </cell>
          <cell r="I65">
            <v>99</v>
          </cell>
          <cell r="J65"/>
          <cell r="K65"/>
          <cell r="L65"/>
          <cell r="M65"/>
          <cell r="N65">
            <v>0</v>
          </cell>
          <cell r="O65">
            <v>0.34822810761056011</v>
          </cell>
          <cell r="P65">
            <v>0.34822810761056011</v>
          </cell>
          <cell r="Q65"/>
          <cell r="R65"/>
          <cell r="S65">
            <v>34.474582653445452</v>
          </cell>
          <cell r="T65"/>
          <cell r="U65">
            <v>0</v>
          </cell>
          <cell r="V65"/>
          <cell r="W65">
            <v>0</v>
          </cell>
          <cell r="X65">
            <v>51.537759926362895</v>
          </cell>
          <cell r="Y65"/>
          <cell r="Z65">
            <v>51.537759926362895</v>
          </cell>
          <cell r="AA65">
            <v>59526.112714949144</v>
          </cell>
        </row>
        <row r="66">
          <cell r="E66">
            <v>2298</v>
          </cell>
          <cell r="F66" t="str">
            <v>Lound Junior School</v>
          </cell>
          <cell r="G66">
            <v>211</v>
          </cell>
          <cell r="H66">
            <v>0</v>
          </cell>
          <cell r="I66">
            <v>211</v>
          </cell>
          <cell r="J66"/>
          <cell r="K66"/>
          <cell r="L66"/>
          <cell r="M66"/>
          <cell r="N66">
            <v>0</v>
          </cell>
          <cell r="O66">
            <v>0.25128498001142213</v>
          </cell>
          <cell r="P66">
            <v>0.25128498001142213</v>
          </cell>
          <cell r="Q66"/>
          <cell r="R66"/>
          <cell r="S66">
            <v>53.021130782410069</v>
          </cell>
          <cell r="T66"/>
          <cell r="U66">
            <v>0</v>
          </cell>
          <cell r="V66"/>
          <cell r="W66">
            <v>0</v>
          </cell>
          <cell r="X66">
            <v>53.021130782410069</v>
          </cell>
          <cell r="Y66"/>
          <cell r="Z66">
            <v>53.021130782410069</v>
          </cell>
          <cell r="AA66">
            <v>61239.406053683626</v>
          </cell>
        </row>
        <row r="67">
          <cell r="E67">
            <v>2029</v>
          </cell>
          <cell r="F67" t="str">
            <v>Lowedges Junior Academy</v>
          </cell>
          <cell r="G67">
            <v>299</v>
          </cell>
          <cell r="H67">
            <v>34</v>
          </cell>
          <cell r="I67">
            <v>265</v>
          </cell>
          <cell r="J67"/>
          <cell r="K67"/>
          <cell r="L67"/>
          <cell r="M67"/>
          <cell r="N67">
            <v>0</v>
          </cell>
          <cell r="O67">
            <v>0.3238095238095236</v>
          </cell>
          <cell r="P67">
            <v>0.3238095238095236</v>
          </cell>
          <cell r="Q67"/>
          <cell r="R67"/>
          <cell r="S67">
            <v>85.809523809523753</v>
          </cell>
          <cell r="T67"/>
          <cell r="U67">
            <v>0</v>
          </cell>
          <cell r="V67"/>
          <cell r="W67">
            <v>0</v>
          </cell>
          <cell r="X67">
            <v>96.819047619047552</v>
          </cell>
          <cell r="Y67"/>
          <cell r="Z67">
            <v>96.819047619047552</v>
          </cell>
          <cell r="AA67">
            <v>111825.99999999993</v>
          </cell>
        </row>
        <row r="68">
          <cell r="E68">
            <v>2045</v>
          </cell>
          <cell r="F68" t="str">
            <v>Lower Meadow Primary School</v>
          </cell>
          <cell r="G68">
            <v>259</v>
          </cell>
          <cell r="H68">
            <v>43</v>
          </cell>
          <cell r="I68">
            <v>216</v>
          </cell>
          <cell r="J68"/>
          <cell r="K68"/>
          <cell r="L68"/>
          <cell r="M68"/>
          <cell r="N68">
            <v>0</v>
          </cell>
          <cell r="O68">
            <v>0.41506410256410231</v>
          </cell>
          <cell r="P68">
            <v>0.41506410256410231</v>
          </cell>
          <cell r="Q68"/>
          <cell r="R68"/>
          <cell r="S68">
            <v>89.653846153846104</v>
          </cell>
          <cell r="T68"/>
          <cell r="U68">
            <v>0</v>
          </cell>
          <cell r="V68"/>
          <cell r="W68">
            <v>0</v>
          </cell>
          <cell r="X68">
            <v>107.5016025641025</v>
          </cell>
          <cell r="Y68"/>
          <cell r="Z68">
            <v>107.5016025641025</v>
          </cell>
          <cell r="AA68">
            <v>124164.35096153838</v>
          </cell>
        </row>
        <row r="69">
          <cell r="E69">
            <v>2070</v>
          </cell>
          <cell r="F69" t="str">
            <v>Lowfield Community Primary School</v>
          </cell>
          <cell r="G69">
            <v>379</v>
          </cell>
          <cell r="H69">
            <v>53</v>
          </cell>
          <cell r="I69">
            <v>326</v>
          </cell>
          <cell r="J69"/>
          <cell r="K69"/>
          <cell r="L69"/>
          <cell r="M69"/>
          <cell r="N69">
            <v>0</v>
          </cell>
          <cell r="O69">
            <v>0.29674185463659153</v>
          </cell>
          <cell r="P69">
            <v>0.29674185463659153</v>
          </cell>
          <cell r="Q69"/>
          <cell r="R69"/>
          <cell r="S69">
            <v>96.737844611528843</v>
          </cell>
          <cell r="T69"/>
          <cell r="U69">
            <v>0</v>
          </cell>
          <cell r="V69"/>
          <cell r="W69">
            <v>0</v>
          </cell>
          <cell r="X69">
            <v>112.46516290726819</v>
          </cell>
          <cell r="Y69"/>
          <cell r="Z69">
            <v>112.46516290726819</v>
          </cell>
          <cell r="AA69">
            <v>129897.26315789476</v>
          </cell>
        </row>
        <row r="70">
          <cell r="E70">
            <v>2292</v>
          </cell>
          <cell r="F70" t="str">
            <v>Loxley Primary School</v>
          </cell>
          <cell r="G70">
            <v>210</v>
          </cell>
          <cell r="H70">
            <v>30</v>
          </cell>
          <cell r="I70">
            <v>180</v>
          </cell>
          <cell r="J70"/>
          <cell r="K70"/>
          <cell r="L70"/>
          <cell r="M70"/>
          <cell r="N70">
            <v>0</v>
          </cell>
          <cell r="O70">
            <v>0.15284773343665239</v>
          </cell>
          <cell r="P70">
            <v>0.15284773343665239</v>
          </cell>
          <cell r="Q70"/>
          <cell r="R70"/>
          <cell r="S70">
            <v>27.512592018597431</v>
          </cell>
          <cell r="T70"/>
          <cell r="U70">
            <v>0</v>
          </cell>
          <cell r="V70"/>
          <cell r="W70">
            <v>0</v>
          </cell>
          <cell r="X70">
            <v>32.098024021697</v>
          </cell>
          <cell r="Y70"/>
          <cell r="Z70">
            <v>32.098024021697</v>
          </cell>
          <cell r="AA70">
            <v>37073.217745060036</v>
          </cell>
        </row>
        <row r="71">
          <cell r="E71">
            <v>2072</v>
          </cell>
          <cell r="F71" t="str">
            <v>Lydgate Infant School</v>
          </cell>
          <cell r="G71">
            <v>344</v>
          </cell>
          <cell r="H71">
            <v>108</v>
          </cell>
          <cell r="I71">
            <v>236</v>
          </cell>
          <cell r="J71"/>
          <cell r="K71"/>
          <cell r="L71"/>
          <cell r="M71"/>
          <cell r="N71">
            <v>0</v>
          </cell>
          <cell r="O71">
            <v>0.28166080116869496</v>
          </cell>
          <cell r="P71">
            <v>0.28166080116869496</v>
          </cell>
          <cell r="Q71"/>
          <cell r="R71"/>
          <cell r="S71">
            <v>66.471949075812006</v>
          </cell>
          <cell r="T71"/>
          <cell r="U71">
            <v>0</v>
          </cell>
          <cell r="V71"/>
          <cell r="W71">
            <v>0</v>
          </cell>
          <cell r="X71">
            <v>96.891315602031071</v>
          </cell>
          <cell r="Y71"/>
          <cell r="Z71">
            <v>96.891315602031071</v>
          </cell>
          <cell r="AA71">
            <v>111909.46952034588</v>
          </cell>
        </row>
        <row r="72">
          <cell r="E72">
            <v>2071</v>
          </cell>
          <cell r="F72" t="str">
            <v>Lydgate Junior School</v>
          </cell>
          <cell r="G72">
            <v>479</v>
          </cell>
          <cell r="H72">
            <v>0</v>
          </cell>
          <cell r="I72">
            <v>479</v>
          </cell>
          <cell r="J72"/>
          <cell r="K72"/>
          <cell r="L72"/>
          <cell r="M72"/>
          <cell r="N72">
            <v>0</v>
          </cell>
          <cell r="O72">
            <v>0.22529303608365894</v>
          </cell>
          <cell r="P72">
            <v>0.22529303608365894</v>
          </cell>
          <cell r="Q72"/>
          <cell r="R72"/>
          <cell r="S72">
            <v>107.91536428407264</v>
          </cell>
          <cell r="T72"/>
          <cell r="U72">
            <v>0</v>
          </cell>
          <cell r="V72"/>
          <cell r="W72">
            <v>0</v>
          </cell>
          <cell r="X72">
            <v>107.91536428407264</v>
          </cell>
          <cell r="Y72"/>
          <cell r="Z72">
            <v>107.91536428407264</v>
          </cell>
          <cell r="AA72">
            <v>124642.2457481039</v>
          </cell>
        </row>
        <row r="73">
          <cell r="E73">
            <v>2358</v>
          </cell>
          <cell r="F73" t="str">
            <v>Malin Bridge Primary School</v>
          </cell>
          <cell r="G73">
            <v>517</v>
          </cell>
          <cell r="H73">
            <v>72</v>
          </cell>
          <cell r="I73">
            <v>445</v>
          </cell>
          <cell r="J73"/>
          <cell r="K73"/>
          <cell r="L73"/>
          <cell r="M73"/>
          <cell r="N73">
            <v>0</v>
          </cell>
          <cell r="O73">
            <v>0.2062012987012985</v>
          </cell>
          <cell r="P73">
            <v>0.2062012987012985</v>
          </cell>
          <cell r="Q73"/>
          <cell r="R73"/>
          <cell r="S73">
            <v>91.759577922077824</v>
          </cell>
          <cell r="T73"/>
          <cell r="U73">
            <v>0</v>
          </cell>
          <cell r="V73"/>
          <cell r="W73">
            <v>0</v>
          </cell>
          <cell r="X73">
            <v>106.60607142857131</v>
          </cell>
          <cell r="Y73"/>
          <cell r="Z73">
            <v>106.60607142857131</v>
          </cell>
          <cell r="AA73">
            <v>123130.01249999987</v>
          </cell>
        </row>
        <row r="74">
          <cell r="E74">
            <v>2359</v>
          </cell>
          <cell r="F74" t="str">
            <v>Manor Lodge Community Primary and Nursery School</v>
          </cell>
          <cell r="G74">
            <v>333</v>
          </cell>
          <cell r="H74">
            <v>49</v>
          </cell>
          <cell r="I74">
            <v>284</v>
          </cell>
          <cell r="J74"/>
          <cell r="K74"/>
          <cell r="L74"/>
          <cell r="M74"/>
          <cell r="N74">
            <v>0</v>
          </cell>
          <cell r="O74">
            <v>0.40656565656565635</v>
          </cell>
          <cell r="P74">
            <v>0.40656565656565635</v>
          </cell>
          <cell r="Q74"/>
          <cell r="R74"/>
          <cell r="S74">
            <v>115.46464646464641</v>
          </cell>
          <cell r="T74"/>
          <cell r="U74">
            <v>0</v>
          </cell>
          <cell r="V74"/>
          <cell r="W74">
            <v>0</v>
          </cell>
          <cell r="X74">
            <v>135.38636363636357</v>
          </cell>
          <cell r="Y74"/>
          <cell r="Z74">
            <v>135.38636363636357</v>
          </cell>
          <cell r="AA74">
            <v>156371.24999999991</v>
          </cell>
        </row>
        <row r="75">
          <cell r="E75">
            <v>2012</v>
          </cell>
          <cell r="F75" t="str">
            <v>Mansel Primary</v>
          </cell>
          <cell r="G75">
            <v>399</v>
          </cell>
          <cell r="H75">
            <v>57</v>
          </cell>
          <cell r="I75">
            <v>342</v>
          </cell>
          <cell r="J75"/>
          <cell r="K75"/>
          <cell r="L75"/>
          <cell r="M75"/>
          <cell r="N75">
            <v>0</v>
          </cell>
          <cell r="O75">
            <v>0.34716859716859705</v>
          </cell>
          <cell r="P75">
            <v>0.34716859716859705</v>
          </cell>
          <cell r="Q75"/>
          <cell r="R75"/>
          <cell r="S75">
            <v>118.73166023166019</v>
          </cell>
          <cell r="T75"/>
          <cell r="U75">
            <v>0</v>
          </cell>
          <cell r="V75"/>
          <cell r="W75">
            <v>0</v>
          </cell>
          <cell r="X75">
            <v>138.52027027027023</v>
          </cell>
          <cell r="Y75"/>
          <cell r="Z75">
            <v>138.52027027027023</v>
          </cell>
          <cell r="AA75">
            <v>159990.91216216213</v>
          </cell>
        </row>
        <row r="76">
          <cell r="E76">
            <v>2079</v>
          </cell>
          <cell r="F76" t="str">
            <v>Marlcliffe Community Primary School</v>
          </cell>
          <cell r="G76">
            <v>501</v>
          </cell>
          <cell r="H76">
            <v>57</v>
          </cell>
          <cell r="I76">
            <v>444</v>
          </cell>
          <cell r="J76"/>
          <cell r="K76"/>
          <cell r="L76"/>
          <cell r="M76"/>
          <cell r="N76">
            <v>0</v>
          </cell>
          <cell r="O76">
            <v>0.2628175519630484</v>
          </cell>
          <cell r="P76">
            <v>0.2628175519630484</v>
          </cell>
          <cell r="Q76"/>
          <cell r="R76"/>
          <cell r="S76">
            <v>116.6909930715935</v>
          </cell>
          <cell r="T76"/>
          <cell r="U76">
            <v>0</v>
          </cell>
          <cell r="V76"/>
          <cell r="W76">
            <v>0</v>
          </cell>
          <cell r="X76">
            <v>131.67159353348725</v>
          </cell>
          <cell r="Y76"/>
          <cell r="Z76">
            <v>131.67159353348725</v>
          </cell>
          <cell r="AA76">
            <v>152080.69053117777</v>
          </cell>
        </row>
        <row r="77">
          <cell r="E77">
            <v>2081</v>
          </cell>
          <cell r="F77" t="str">
            <v>Meersbrook Bank Primary School</v>
          </cell>
          <cell r="G77">
            <v>207</v>
          </cell>
          <cell r="H77">
            <v>29</v>
          </cell>
          <cell r="I77">
            <v>178</v>
          </cell>
          <cell r="J77"/>
          <cell r="K77"/>
          <cell r="L77"/>
          <cell r="M77"/>
          <cell r="N77">
            <v>0</v>
          </cell>
          <cell r="O77">
            <v>0.17895362663495853</v>
          </cell>
          <cell r="P77">
            <v>0.17895362663495853</v>
          </cell>
          <cell r="Q77"/>
          <cell r="R77"/>
          <cell r="S77">
            <v>31.853745541022619</v>
          </cell>
          <cell r="T77"/>
          <cell r="U77">
            <v>0</v>
          </cell>
          <cell r="V77"/>
          <cell r="W77">
            <v>0</v>
          </cell>
          <cell r="X77">
            <v>37.043400713436419</v>
          </cell>
          <cell r="Y77"/>
          <cell r="Z77">
            <v>37.043400713436419</v>
          </cell>
          <cell r="AA77">
            <v>42785.127824019066</v>
          </cell>
        </row>
        <row r="78">
          <cell r="E78">
            <v>2013</v>
          </cell>
          <cell r="F78" t="str">
            <v>Meynell Community Primary School</v>
          </cell>
          <cell r="G78">
            <v>368</v>
          </cell>
          <cell r="H78">
            <v>60</v>
          </cell>
          <cell r="I78">
            <v>308</v>
          </cell>
          <cell r="J78"/>
          <cell r="K78"/>
          <cell r="L78"/>
          <cell r="M78"/>
          <cell r="N78">
            <v>0</v>
          </cell>
          <cell r="O78">
            <v>0.39998221906116643</v>
          </cell>
          <cell r="P78">
            <v>0.39998221906116643</v>
          </cell>
          <cell r="Q78"/>
          <cell r="R78"/>
          <cell r="S78">
            <v>123.19452347083926</v>
          </cell>
          <cell r="T78"/>
          <cell r="U78">
            <v>0</v>
          </cell>
          <cell r="V78"/>
          <cell r="W78">
            <v>0</v>
          </cell>
          <cell r="X78">
            <v>147.19345661450924</v>
          </cell>
          <cell r="Y78"/>
          <cell r="Z78">
            <v>147.19345661450924</v>
          </cell>
          <cell r="AA78">
            <v>170008.44238975819</v>
          </cell>
        </row>
        <row r="79">
          <cell r="E79">
            <v>2346</v>
          </cell>
          <cell r="F79" t="str">
            <v>Monteney Primary School</v>
          </cell>
          <cell r="G79">
            <v>404</v>
          </cell>
          <cell r="H79">
            <v>60</v>
          </cell>
          <cell r="I79">
            <v>344</v>
          </cell>
          <cell r="J79"/>
          <cell r="K79"/>
          <cell r="L79"/>
          <cell r="M79"/>
          <cell r="N79">
            <v>0</v>
          </cell>
          <cell r="O79">
            <v>0.28962188254223681</v>
          </cell>
          <cell r="P79">
            <v>0.28962188254223681</v>
          </cell>
          <cell r="Q79"/>
          <cell r="R79"/>
          <cell r="S79">
            <v>99.629927594529462</v>
          </cell>
          <cell r="T79"/>
          <cell r="U79">
            <v>0</v>
          </cell>
          <cell r="V79"/>
          <cell r="W79">
            <v>0</v>
          </cell>
          <cell r="X79">
            <v>117.00724054706367</v>
          </cell>
          <cell r="Y79"/>
          <cell r="Z79">
            <v>117.00724054706367</v>
          </cell>
          <cell r="AA79">
            <v>135143.36283185854</v>
          </cell>
        </row>
        <row r="80">
          <cell r="E80">
            <v>2257</v>
          </cell>
          <cell r="F80" t="str">
            <v>Mosborough Primary School</v>
          </cell>
          <cell r="G80">
            <v>418</v>
          </cell>
          <cell r="H80">
            <v>59</v>
          </cell>
          <cell r="I80">
            <v>359</v>
          </cell>
          <cell r="J80"/>
          <cell r="K80"/>
          <cell r="L80"/>
          <cell r="M80"/>
          <cell r="N80">
            <v>0</v>
          </cell>
          <cell r="O80">
            <v>0.16438547486033531</v>
          </cell>
          <cell r="P80">
            <v>0.16438547486033531</v>
          </cell>
          <cell r="Q80"/>
          <cell r="R80"/>
          <cell r="S80">
            <v>59.014385474860376</v>
          </cell>
          <cell r="T80"/>
          <cell r="U80">
            <v>0</v>
          </cell>
          <cell r="V80"/>
          <cell r="W80">
            <v>0</v>
          </cell>
          <cell r="X80">
            <v>68.713128491620154</v>
          </cell>
          <cell r="Y80"/>
          <cell r="Z80">
            <v>68.713128491620154</v>
          </cell>
          <cell r="AA80">
            <v>79363.663407821281</v>
          </cell>
        </row>
        <row r="81">
          <cell r="E81">
            <v>2092</v>
          </cell>
          <cell r="F81" t="str">
            <v>Mundella Primary School</v>
          </cell>
          <cell r="G81">
            <v>416</v>
          </cell>
          <cell r="H81">
            <v>60</v>
          </cell>
          <cell r="I81">
            <v>356</v>
          </cell>
          <cell r="J81"/>
          <cell r="K81"/>
          <cell r="L81"/>
          <cell r="M81"/>
          <cell r="N81">
            <v>0</v>
          </cell>
          <cell r="O81">
            <v>0.18130311614730887</v>
          </cell>
          <cell r="P81">
            <v>0.18130311614730887</v>
          </cell>
          <cell r="Q81"/>
          <cell r="R81"/>
          <cell r="S81">
            <v>64.543909348441957</v>
          </cell>
          <cell r="T81"/>
          <cell r="U81">
            <v>0</v>
          </cell>
          <cell r="V81"/>
          <cell r="W81">
            <v>0</v>
          </cell>
          <cell r="X81">
            <v>75.422096317280491</v>
          </cell>
          <cell r="Y81"/>
          <cell r="Z81">
            <v>75.422096317280491</v>
          </cell>
          <cell r="AA81">
            <v>87112.521246458971</v>
          </cell>
        </row>
        <row r="82">
          <cell r="E82">
            <v>2002</v>
          </cell>
          <cell r="F82" t="str">
            <v>Nether Edge Primary School</v>
          </cell>
          <cell r="G82">
            <v>419</v>
          </cell>
          <cell r="H82">
            <v>58</v>
          </cell>
          <cell r="I82">
            <v>361</v>
          </cell>
          <cell r="J82"/>
          <cell r="K82"/>
          <cell r="L82"/>
          <cell r="M82"/>
          <cell r="N82">
            <v>0</v>
          </cell>
          <cell r="O82">
            <v>0.35548589341692782</v>
          </cell>
          <cell r="P82">
            <v>0.35548589341692782</v>
          </cell>
          <cell r="Q82"/>
          <cell r="R82"/>
          <cell r="S82">
            <v>128.33040752351096</v>
          </cell>
          <cell r="T82"/>
          <cell r="U82">
            <v>0</v>
          </cell>
          <cell r="V82"/>
          <cell r="W82">
            <v>0</v>
          </cell>
          <cell r="X82">
            <v>148.94858934169278</v>
          </cell>
          <cell r="Y82"/>
          <cell r="Z82">
            <v>148.94858934169278</v>
          </cell>
          <cell r="AA82">
            <v>172035.62068965516</v>
          </cell>
        </row>
        <row r="83">
          <cell r="E83">
            <v>2221</v>
          </cell>
          <cell r="F83" t="str">
            <v>Nether Green Infant School</v>
          </cell>
          <cell r="G83">
            <v>223</v>
          </cell>
          <cell r="H83">
            <v>75</v>
          </cell>
          <cell r="I83">
            <v>148</v>
          </cell>
          <cell r="J83"/>
          <cell r="K83"/>
          <cell r="L83"/>
          <cell r="M83"/>
          <cell r="N83">
            <v>0</v>
          </cell>
          <cell r="O83">
            <v>0.23615001837602623</v>
          </cell>
          <cell r="P83">
            <v>0.23615001837602623</v>
          </cell>
          <cell r="Q83"/>
          <cell r="R83"/>
          <cell r="S83">
            <v>34.950202719651884</v>
          </cell>
          <cell r="T83"/>
          <cell r="U83">
            <v>0</v>
          </cell>
          <cell r="V83"/>
          <cell r="W83">
            <v>0</v>
          </cell>
          <cell r="X83">
            <v>52.661454097853856</v>
          </cell>
          <cell r="Y83"/>
          <cell r="Z83">
            <v>52.661454097853856</v>
          </cell>
          <cell r="AA83">
            <v>60823.979483021205</v>
          </cell>
        </row>
        <row r="84">
          <cell r="E84">
            <v>2087</v>
          </cell>
          <cell r="F84" t="str">
            <v>Nether Green Junior School</v>
          </cell>
          <cell r="G84">
            <v>377</v>
          </cell>
          <cell r="H84">
            <v>0</v>
          </cell>
          <cell r="I84">
            <v>377</v>
          </cell>
          <cell r="J84"/>
          <cell r="K84"/>
          <cell r="L84"/>
          <cell r="M84"/>
          <cell r="N84">
            <v>0</v>
          </cell>
          <cell r="O84">
            <v>0.2168115942028985</v>
          </cell>
          <cell r="P84">
            <v>0.2168115942028985</v>
          </cell>
          <cell r="Q84"/>
          <cell r="R84"/>
          <cell r="S84">
            <v>81.737971014492729</v>
          </cell>
          <cell r="T84"/>
          <cell r="U84">
            <v>0</v>
          </cell>
          <cell r="V84"/>
          <cell r="W84">
            <v>0</v>
          </cell>
          <cell r="X84">
            <v>81.737971014492729</v>
          </cell>
          <cell r="Y84"/>
          <cell r="Z84">
            <v>81.737971014492729</v>
          </cell>
          <cell r="AA84">
            <v>94407.356521739101</v>
          </cell>
        </row>
        <row r="85">
          <cell r="E85">
            <v>2272</v>
          </cell>
          <cell r="F85" t="str">
            <v>Netherthorpe Primary School</v>
          </cell>
          <cell r="G85">
            <v>217</v>
          </cell>
          <cell r="H85">
            <v>31</v>
          </cell>
          <cell r="I85">
            <v>186</v>
          </cell>
          <cell r="J85"/>
          <cell r="K85"/>
          <cell r="L85"/>
          <cell r="M85"/>
          <cell r="N85">
            <v>0</v>
          </cell>
          <cell r="O85">
            <v>0.56339712918660312</v>
          </cell>
          <cell r="P85">
            <v>0.56339712918660312</v>
          </cell>
          <cell r="Q85"/>
          <cell r="R85"/>
          <cell r="S85">
            <v>104.79186602870818</v>
          </cell>
          <cell r="T85"/>
          <cell r="U85">
            <v>0</v>
          </cell>
          <cell r="V85"/>
          <cell r="W85">
            <v>0</v>
          </cell>
          <cell r="X85">
            <v>122.25717703349288</v>
          </cell>
          <cell r="Y85"/>
          <cell r="Z85">
            <v>122.25717703349288</v>
          </cell>
          <cell r="AA85">
            <v>141207.03947368427</v>
          </cell>
        </row>
        <row r="86">
          <cell r="E86">
            <v>2309</v>
          </cell>
          <cell r="F86" t="str">
            <v>Nook Lane Junior School</v>
          </cell>
          <cell r="G86">
            <v>243</v>
          </cell>
          <cell r="H86">
            <v>0</v>
          </cell>
          <cell r="I86">
            <v>243</v>
          </cell>
          <cell r="J86"/>
          <cell r="K86"/>
          <cell r="L86"/>
          <cell r="M86"/>
          <cell r="N86">
            <v>0</v>
          </cell>
          <cell r="O86">
            <v>0.22909371060372577</v>
          </cell>
          <cell r="P86">
            <v>0.22909371060372577</v>
          </cell>
          <cell r="Q86"/>
          <cell r="R86"/>
          <cell r="S86">
            <v>55.669771676705359</v>
          </cell>
          <cell r="T86"/>
          <cell r="U86">
            <v>0</v>
          </cell>
          <cell r="V86"/>
          <cell r="W86">
            <v>0</v>
          </cell>
          <cell r="X86">
            <v>55.669771676705359</v>
          </cell>
          <cell r="Y86"/>
          <cell r="Z86">
            <v>55.669771676705359</v>
          </cell>
          <cell r="AA86">
            <v>64298.586286594691</v>
          </cell>
        </row>
        <row r="87">
          <cell r="E87">
            <v>2051</v>
          </cell>
          <cell r="F87" t="str">
            <v>Norfolk Community Primary School</v>
          </cell>
          <cell r="G87">
            <v>384</v>
          </cell>
          <cell r="H87">
            <v>43</v>
          </cell>
          <cell r="I87">
            <v>341</v>
          </cell>
          <cell r="J87"/>
          <cell r="K87"/>
          <cell r="L87"/>
          <cell r="M87"/>
          <cell r="N87">
            <v>0</v>
          </cell>
          <cell r="O87">
            <v>0.50000000000000011</v>
          </cell>
          <cell r="P87">
            <v>0.50000000000000011</v>
          </cell>
          <cell r="Q87"/>
          <cell r="R87"/>
          <cell r="S87">
            <v>170.50000000000003</v>
          </cell>
          <cell r="T87"/>
          <cell r="U87">
            <v>0</v>
          </cell>
          <cell r="V87"/>
          <cell r="W87">
            <v>0</v>
          </cell>
          <cell r="X87">
            <v>192.00000000000006</v>
          </cell>
          <cell r="Y87"/>
          <cell r="Z87">
            <v>192.00000000000006</v>
          </cell>
          <cell r="AA87">
            <v>221760.00000000006</v>
          </cell>
        </row>
        <row r="88">
          <cell r="E88">
            <v>3010</v>
          </cell>
          <cell r="F88" t="str">
            <v>Norton Free Church of England Primary School</v>
          </cell>
          <cell r="G88">
            <v>213</v>
          </cell>
          <cell r="H88">
            <v>31</v>
          </cell>
          <cell r="I88">
            <v>182</v>
          </cell>
          <cell r="J88"/>
          <cell r="K88"/>
          <cell r="L88"/>
          <cell r="M88"/>
          <cell r="N88">
            <v>0</v>
          </cell>
          <cell r="O88">
            <v>0.18139963167587489</v>
          </cell>
          <cell r="P88">
            <v>0.18139963167587489</v>
          </cell>
          <cell r="Q88"/>
          <cell r="R88"/>
          <cell r="S88">
            <v>33.01473296500923</v>
          </cell>
          <cell r="T88"/>
          <cell r="U88">
            <v>0</v>
          </cell>
          <cell r="V88"/>
          <cell r="W88">
            <v>0</v>
          </cell>
          <cell r="X88">
            <v>38.638121546961351</v>
          </cell>
          <cell r="Y88"/>
          <cell r="Z88">
            <v>38.638121546961351</v>
          </cell>
          <cell r="AA88">
            <v>44627.030386740364</v>
          </cell>
        </row>
        <row r="89">
          <cell r="E89">
            <v>2018</v>
          </cell>
          <cell r="F89" t="str">
            <v>Oasis Academy Fir Vale</v>
          </cell>
          <cell r="G89">
            <v>407</v>
          </cell>
          <cell r="H89">
            <v>48</v>
          </cell>
          <cell r="I89">
            <v>359</v>
          </cell>
          <cell r="J89"/>
          <cell r="K89"/>
          <cell r="L89"/>
          <cell r="M89"/>
          <cell r="N89">
            <v>0</v>
          </cell>
          <cell r="O89">
            <v>0.84519709146574795</v>
          </cell>
          <cell r="P89">
            <v>0.84519709146574795</v>
          </cell>
          <cell r="Q89"/>
          <cell r="R89"/>
          <cell r="S89">
            <v>303.42575583620351</v>
          </cell>
          <cell r="T89"/>
          <cell r="U89">
            <v>0</v>
          </cell>
          <cell r="V89"/>
          <cell r="W89">
            <v>0</v>
          </cell>
          <cell r="X89">
            <v>343.99521622655942</v>
          </cell>
          <cell r="Y89"/>
          <cell r="Z89">
            <v>343.99521622655942</v>
          </cell>
          <cell r="AA89">
            <v>397314.47474167612</v>
          </cell>
        </row>
        <row r="90">
          <cell r="E90">
            <v>2019</v>
          </cell>
          <cell r="F90" t="str">
            <v>Oasis Academy Watermead</v>
          </cell>
          <cell r="G90">
            <v>380</v>
          </cell>
          <cell r="H90">
            <v>56</v>
          </cell>
          <cell r="I90">
            <v>324</v>
          </cell>
          <cell r="J90"/>
          <cell r="K90"/>
          <cell r="L90"/>
          <cell r="M90"/>
          <cell r="N90">
            <v>0</v>
          </cell>
          <cell r="O90">
            <v>0.28664782762274854</v>
          </cell>
          <cell r="P90">
            <v>0.28664782762274854</v>
          </cell>
          <cell r="Q90"/>
          <cell r="R90"/>
          <cell r="S90">
            <v>92.87389614977053</v>
          </cell>
          <cell r="T90"/>
          <cell r="U90">
            <v>0</v>
          </cell>
          <cell r="V90"/>
          <cell r="W90">
            <v>0</v>
          </cell>
          <cell r="X90">
            <v>108.92617449664445</v>
          </cell>
          <cell r="Y90"/>
          <cell r="Z90">
            <v>108.92617449664445</v>
          </cell>
          <cell r="AA90">
            <v>125809.73154362434</v>
          </cell>
        </row>
        <row r="91">
          <cell r="E91">
            <v>2313</v>
          </cell>
          <cell r="F91" t="str">
            <v>Oughtibridge Primary School</v>
          </cell>
          <cell r="G91">
            <v>417</v>
          </cell>
          <cell r="H91">
            <v>60</v>
          </cell>
          <cell r="I91">
            <v>357</v>
          </cell>
          <cell r="J91"/>
          <cell r="K91"/>
          <cell r="L91"/>
          <cell r="M91"/>
          <cell r="N91">
            <v>0</v>
          </cell>
          <cell r="O91">
            <v>0.15565945840639017</v>
          </cell>
          <cell r="P91">
            <v>0.15565945840639017</v>
          </cell>
          <cell r="Q91"/>
          <cell r="R91"/>
          <cell r="S91">
            <v>55.570426651081291</v>
          </cell>
          <cell r="T91"/>
          <cell r="U91">
            <v>0</v>
          </cell>
          <cell r="V91"/>
          <cell r="W91">
            <v>0</v>
          </cell>
          <cell r="X91">
            <v>64.909994155464702</v>
          </cell>
          <cell r="Y91"/>
          <cell r="Z91">
            <v>64.909994155464702</v>
          </cell>
          <cell r="AA91">
            <v>74971.043249561728</v>
          </cell>
        </row>
        <row r="92">
          <cell r="E92">
            <v>2093</v>
          </cell>
          <cell r="F92" t="str">
            <v>Owler Brook Primary School</v>
          </cell>
          <cell r="G92">
            <v>400</v>
          </cell>
          <cell r="H92">
            <v>55</v>
          </cell>
          <cell r="I92">
            <v>345</v>
          </cell>
          <cell r="J92"/>
          <cell r="K92"/>
          <cell r="L92"/>
          <cell r="M92"/>
          <cell r="N92">
            <v>0</v>
          </cell>
          <cell r="O92">
            <v>0.54377129314175687</v>
          </cell>
          <cell r="P92">
            <v>0.54377129314175687</v>
          </cell>
          <cell r="Q92"/>
          <cell r="R92"/>
          <cell r="S92">
            <v>187.60109613390611</v>
          </cell>
          <cell r="T92"/>
          <cell r="U92">
            <v>0</v>
          </cell>
          <cell r="V92"/>
          <cell r="W92">
            <v>0</v>
          </cell>
          <cell r="X92">
            <v>217.50851725670276</v>
          </cell>
          <cell r="Y92"/>
          <cell r="Z92">
            <v>217.50851725670276</v>
          </cell>
          <cell r="AA92">
            <v>251222.3374314917</v>
          </cell>
        </row>
        <row r="93">
          <cell r="E93">
            <v>3428</v>
          </cell>
          <cell r="F93" t="str">
            <v>Parson Cross Church of England Primary School</v>
          </cell>
          <cell r="G93">
            <v>203</v>
          </cell>
          <cell r="H93">
            <v>30</v>
          </cell>
          <cell r="I93">
            <v>173</v>
          </cell>
          <cell r="J93"/>
          <cell r="K93"/>
          <cell r="L93"/>
          <cell r="M93"/>
          <cell r="N93">
            <v>0</v>
          </cell>
          <cell r="O93">
            <v>0.25581395348837216</v>
          </cell>
          <cell r="P93">
            <v>0.25581395348837216</v>
          </cell>
          <cell r="Q93"/>
          <cell r="R93"/>
          <cell r="S93">
            <v>44.255813953488385</v>
          </cell>
          <cell r="T93"/>
          <cell r="U93">
            <v>0</v>
          </cell>
          <cell r="V93"/>
          <cell r="W93">
            <v>0</v>
          </cell>
          <cell r="X93">
            <v>51.930232558139551</v>
          </cell>
          <cell r="Y93"/>
          <cell r="Z93">
            <v>51.930232558139551</v>
          </cell>
          <cell r="AA93">
            <v>59979.418604651182</v>
          </cell>
        </row>
        <row r="94">
          <cell r="E94">
            <v>2332</v>
          </cell>
          <cell r="F94" t="str">
            <v>Phillimore Community Primary School</v>
          </cell>
          <cell r="G94">
            <v>388</v>
          </cell>
          <cell r="H94">
            <v>43</v>
          </cell>
          <cell r="I94">
            <v>345</v>
          </cell>
          <cell r="J94"/>
          <cell r="K94"/>
          <cell r="L94"/>
          <cell r="M94"/>
          <cell r="N94">
            <v>0</v>
          </cell>
          <cell r="O94">
            <v>0.42977199649225373</v>
          </cell>
          <cell r="P94">
            <v>0.42977199649225373</v>
          </cell>
          <cell r="Q94"/>
          <cell r="R94"/>
          <cell r="S94">
            <v>148.27133878982752</v>
          </cell>
          <cell r="T94"/>
          <cell r="U94">
            <v>0</v>
          </cell>
          <cell r="V94"/>
          <cell r="W94">
            <v>0</v>
          </cell>
          <cell r="X94">
            <v>166.75153463899443</v>
          </cell>
          <cell r="Y94"/>
          <cell r="Z94">
            <v>166.75153463899443</v>
          </cell>
          <cell r="AA94">
            <v>192598.02250803856</v>
          </cell>
        </row>
        <row r="95">
          <cell r="E95">
            <v>3433</v>
          </cell>
          <cell r="F95" t="str">
            <v>Pipworth Community Primary School</v>
          </cell>
          <cell r="G95">
            <v>394</v>
          </cell>
          <cell r="H95">
            <v>43</v>
          </cell>
          <cell r="I95">
            <v>351</v>
          </cell>
          <cell r="J95"/>
          <cell r="K95"/>
          <cell r="L95"/>
          <cell r="M95"/>
          <cell r="N95">
            <v>0</v>
          </cell>
          <cell r="O95">
            <v>0.40241691842900301</v>
          </cell>
          <cell r="P95">
            <v>0.40241691842900301</v>
          </cell>
          <cell r="Q95"/>
          <cell r="R95"/>
          <cell r="S95">
            <v>141.24833836858005</v>
          </cell>
          <cell r="T95"/>
          <cell r="U95">
            <v>0</v>
          </cell>
          <cell r="V95"/>
          <cell r="W95">
            <v>0</v>
          </cell>
          <cell r="X95">
            <v>158.55226586102719</v>
          </cell>
          <cell r="Y95"/>
          <cell r="Z95">
            <v>158.55226586102719</v>
          </cell>
          <cell r="AA95">
            <v>183127.86706948641</v>
          </cell>
        </row>
        <row r="96">
          <cell r="E96">
            <v>3427</v>
          </cell>
          <cell r="F96" t="str">
            <v>Porter Croft Church of England Primary Academy</v>
          </cell>
          <cell r="G96">
            <v>214</v>
          </cell>
          <cell r="H96">
            <v>30</v>
          </cell>
          <cell r="I96">
            <v>184</v>
          </cell>
          <cell r="J96"/>
          <cell r="K96"/>
          <cell r="L96"/>
          <cell r="M96"/>
          <cell r="N96">
            <v>0</v>
          </cell>
          <cell r="O96">
            <v>0.37226652945716493</v>
          </cell>
          <cell r="P96">
            <v>0.37226652945716493</v>
          </cell>
          <cell r="Q96"/>
          <cell r="R96"/>
          <cell r="S96">
            <v>68.49704142011835</v>
          </cell>
          <cell r="T96"/>
          <cell r="U96">
            <v>0</v>
          </cell>
          <cell r="V96"/>
          <cell r="W96">
            <v>0</v>
          </cell>
          <cell r="X96">
            <v>79.665037303833302</v>
          </cell>
          <cell r="Y96"/>
          <cell r="Z96">
            <v>79.665037303833302</v>
          </cell>
          <cell r="AA96">
            <v>92013.118085927461</v>
          </cell>
        </row>
        <row r="97">
          <cell r="E97">
            <v>2347</v>
          </cell>
          <cell r="F97" t="str">
            <v>Prince Edward Primary School</v>
          </cell>
          <cell r="G97">
            <v>407</v>
          </cell>
          <cell r="H97">
            <v>58</v>
          </cell>
          <cell r="I97">
            <v>349</v>
          </cell>
          <cell r="J97"/>
          <cell r="K97"/>
          <cell r="L97"/>
          <cell r="M97"/>
          <cell r="N97">
            <v>0</v>
          </cell>
          <cell r="O97">
            <v>0.4306402439024391</v>
          </cell>
          <cell r="P97">
            <v>0.4306402439024391</v>
          </cell>
          <cell r="Q97"/>
          <cell r="R97"/>
          <cell r="S97">
            <v>150.29344512195124</v>
          </cell>
          <cell r="T97"/>
          <cell r="U97">
            <v>0</v>
          </cell>
          <cell r="V97"/>
          <cell r="W97">
            <v>0</v>
          </cell>
          <cell r="X97">
            <v>175.27057926829272</v>
          </cell>
          <cell r="Y97"/>
          <cell r="Z97">
            <v>175.27057926829272</v>
          </cell>
          <cell r="AA97">
            <v>202437.5190548781</v>
          </cell>
        </row>
        <row r="98">
          <cell r="E98">
            <v>2366</v>
          </cell>
          <cell r="F98" t="str">
            <v>Pye Bank CofE Primary School</v>
          </cell>
          <cell r="G98">
            <v>423</v>
          </cell>
          <cell r="H98">
            <v>57</v>
          </cell>
          <cell r="I98">
            <v>366</v>
          </cell>
          <cell r="J98"/>
          <cell r="K98"/>
          <cell r="L98"/>
          <cell r="M98"/>
          <cell r="N98">
            <v>0</v>
          </cell>
          <cell r="O98">
            <v>0.29823481116584588</v>
          </cell>
          <cell r="P98">
            <v>0.29823481116584588</v>
          </cell>
          <cell r="Q98"/>
          <cell r="R98"/>
          <cell r="S98">
            <v>109.15394088669959</v>
          </cell>
          <cell r="T98"/>
          <cell r="U98">
            <v>0</v>
          </cell>
          <cell r="V98"/>
          <cell r="W98">
            <v>0</v>
          </cell>
          <cell r="X98">
            <v>126.15332512315281</v>
          </cell>
          <cell r="Y98"/>
          <cell r="Z98">
            <v>126.15332512315281</v>
          </cell>
          <cell r="AA98">
            <v>145707.09051724151</v>
          </cell>
        </row>
        <row r="99">
          <cell r="E99">
            <v>2363</v>
          </cell>
          <cell r="F99" t="str">
            <v>Rainbow Forge Primary Academy</v>
          </cell>
          <cell r="G99">
            <v>297</v>
          </cell>
          <cell r="H99">
            <v>45</v>
          </cell>
          <cell r="I99">
            <v>252</v>
          </cell>
          <cell r="J99"/>
          <cell r="K99"/>
          <cell r="L99"/>
          <cell r="M99"/>
          <cell r="N99">
            <v>0</v>
          </cell>
          <cell r="O99">
            <v>0.27123126652953267</v>
          </cell>
          <cell r="P99">
            <v>0.27123126652953267</v>
          </cell>
          <cell r="Q99"/>
          <cell r="R99"/>
          <cell r="S99">
            <v>68.350279165442231</v>
          </cell>
          <cell r="T99"/>
          <cell r="U99">
            <v>0</v>
          </cell>
          <cell r="V99"/>
          <cell r="W99">
            <v>0</v>
          </cell>
          <cell r="X99">
            <v>80.555686159271204</v>
          </cell>
          <cell r="Y99"/>
          <cell r="Z99">
            <v>80.555686159271204</v>
          </cell>
          <cell r="AA99">
            <v>93041.817513958245</v>
          </cell>
        </row>
        <row r="100">
          <cell r="E100">
            <v>2334</v>
          </cell>
          <cell r="F100" t="str">
            <v>Reignhead Primary School</v>
          </cell>
          <cell r="G100">
            <v>244</v>
          </cell>
          <cell r="H100">
            <v>22</v>
          </cell>
          <cell r="I100">
            <v>222</v>
          </cell>
          <cell r="J100"/>
          <cell r="K100"/>
          <cell r="L100"/>
          <cell r="M100"/>
          <cell r="N100">
            <v>0</v>
          </cell>
          <cell r="O100">
            <v>0.31050228310502248</v>
          </cell>
          <cell r="P100">
            <v>0.31050228310502248</v>
          </cell>
          <cell r="Q100"/>
          <cell r="R100"/>
          <cell r="S100">
            <v>68.931506849314985</v>
          </cell>
          <cell r="T100"/>
          <cell r="U100">
            <v>0</v>
          </cell>
          <cell r="V100"/>
          <cell r="W100">
            <v>0</v>
          </cell>
          <cell r="X100">
            <v>75.762557077625488</v>
          </cell>
          <cell r="Y100"/>
          <cell r="Z100">
            <v>75.762557077625488</v>
          </cell>
          <cell r="AA100">
            <v>87505.753424657436</v>
          </cell>
        </row>
        <row r="101">
          <cell r="E101">
            <v>2338</v>
          </cell>
          <cell r="F101" t="str">
            <v>Rivelin Primary School</v>
          </cell>
          <cell r="G101">
            <v>351</v>
          </cell>
          <cell r="H101">
            <v>38</v>
          </cell>
          <cell r="I101">
            <v>313</v>
          </cell>
          <cell r="J101"/>
          <cell r="K101"/>
          <cell r="L101"/>
          <cell r="M101"/>
          <cell r="N101">
            <v>0</v>
          </cell>
          <cell r="O101">
            <v>0.28172355732435322</v>
          </cell>
          <cell r="P101">
            <v>0.28172355732435322</v>
          </cell>
          <cell r="Q101"/>
          <cell r="R101"/>
          <cell r="S101">
            <v>88.179473442522564</v>
          </cell>
          <cell r="T101"/>
          <cell r="U101">
            <v>0</v>
          </cell>
          <cell r="V101"/>
          <cell r="W101">
            <v>0</v>
          </cell>
          <cell r="X101">
            <v>98.884968620847985</v>
          </cell>
          <cell r="Y101"/>
          <cell r="Z101">
            <v>98.884968620847985</v>
          </cell>
          <cell r="AA101">
            <v>114212.13875707942</v>
          </cell>
        </row>
        <row r="102">
          <cell r="E102">
            <v>2306</v>
          </cell>
          <cell r="F102" t="str">
            <v>Royd Nursery and Infant School</v>
          </cell>
          <cell r="G102">
            <v>122</v>
          </cell>
          <cell r="H102">
            <v>33</v>
          </cell>
          <cell r="I102">
            <v>89</v>
          </cell>
          <cell r="J102"/>
          <cell r="K102"/>
          <cell r="L102"/>
          <cell r="M102"/>
          <cell r="N102">
            <v>0</v>
          </cell>
          <cell r="O102">
            <v>0.28660548130603963</v>
          </cell>
          <cell r="P102">
            <v>0.28660548130603963</v>
          </cell>
          <cell r="Q102"/>
          <cell r="R102"/>
          <cell r="S102">
            <v>25.507887836237526</v>
          </cell>
          <cell r="T102"/>
          <cell r="U102">
            <v>0</v>
          </cell>
          <cell r="V102"/>
          <cell r="W102">
            <v>0</v>
          </cell>
          <cell r="X102">
            <v>34.965868719336832</v>
          </cell>
          <cell r="Y102"/>
          <cell r="Z102">
            <v>34.965868719336832</v>
          </cell>
          <cell r="AA102">
            <v>40385.578370834039</v>
          </cell>
        </row>
        <row r="103">
          <cell r="E103">
            <v>3401</v>
          </cell>
          <cell r="F103" t="str">
            <v>Sacred Heart School, A Catholic Voluntary Academy</v>
          </cell>
          <cell r="G103">
            <v>200</v>
          </cell>
          <cell r="H103">
            <v>22</v>
          </cell>
          <cell r="I103">
            <v>178</v>
          </cell>
          <cell r="J103"/>
          <cell r="K103"/>
          <cell r="L103"/>
          <cell r="M103"/>
          <cell r="N103">
            <v>0</v>
          </cell>
          <cell r="O103">
            <v>0.2560664112388249</v>
          </cell>
          <cell r="P103">
            <v>0.2560664112388249</v>
          </cell>
          <cell r="Q103"/>
          <cell r="R103"/>
          <cell r="S103">
            <v>45.579821200510835</v>
          </cell>
          <cell r="T103"/>
          <cell r="U103">
            <v>0</v>
          </cell>
          <cell r="V103"/>
          <cell r="W103">
            <v>0</v>
          </cell>
          <cell r="X103">
            <v>51.21328224776498</v>
          </cell>
          <cell r="Y103"/>
          <cell r="Z103">
            <v>51.21328224776498</v>
          </cell>
          <cell r="AA103">
            <v>59151.340996168554</v>
          </cell>
        </row>
        <row r="104">
          <cell r="E104">
            <v>2369</v>
          </cell>
          <cell r="F104" t="str">
            <v>Sharrow Nursery, Infant and Junior School</v>
          </cell>
          <cell r="G104">
            <v>417</v>
          </cell>
          <cell r="H104">
            <v>59</v>
          </cell>
          <cell r="I104">
            <v>358</v>
          </cell>
          <cell r="J104"/>
          <cell r="K104"/>
          <cell r="L104"/>
          <cell r="M104"/>
          <cell r="N104">
            <v>0</v>
          </cell>
          <cell r="O104">
            <v>0.36928792569659441</v>
          </cell>
          <cell r="P104">
            <v>0.36928792569659441</v>
          </cell>
          <cell r="Q104"/>
          <cell r="R104"/>
          <cell r="S104">
            <v>132.2050773993808</v>
          </cell>
          <cell r="T104"/>
          <cell r="U104">
            <v>0</v>
          </cell>
          <cell r="V104"/>
          <cell r="W104">
            <v>0</v>
          </cell>
          <cell r="X104">
            <v>153.99306501547986</v>
          </cell>
          <cell r="Y104"/>
          <cell r="Z104">
            <v>153.99306501547986</v>
          </cell>
          <cell r="AA104">
            <v>177861.99009287925</v>
          </cell>
        </row>
        <row r="105">
          <cell r="E105">
            <v>2349</v>
          </cell>
          <cell r="F105" t="str">
            <v>Shooter's Grove Primary School</v>
          </cell>
          <cell r="G105">
            <v>359</v>
          </cell>
          <cell r="H105">
            <v>49</v>
          </cell>
          <cell r="I105">
            <v>310</v>
          </cell>
          <cell r="J105"/>
          <cell r="K105"/>
          <cell r="L105"/>
          <cell r="M105"/>
          <cell r="N105">
            <v>0</v>
          </cell>
          <cell r="O105">
            <v>0.23247863247863212</v>
          </cell>
          <cell r="P105">
            <v>0.23247863247863212</v>
          </cell>
          <cell r="Q105"/>
          <cell r="R105"/>
          <cell r="S105">
            <v>72.068376068375954</v>
          </cell>
          <cell r="T105"/>
          <cell r="U105">
            <v>0</v>
          </cell>
          <cell r="V105"/>
          <cell r="W105">
            <v>0</v>
          </cell>
          <cell r="X105">
            <v>83.459829059828934</v>
          </cell>
          <cell r="Y105"/>
          <cell r="Z105">
            <v>83.459829059828934</v>
          </cell>
          <cell r="AA105">
            <v>96396.102564102417</v>
          </cell>
        </row>
        <row r="106">
          <cell r="E106">
            <v>2360</v>
          </cell>
          <cell r="F106" t="str">
            <v>Shortbrook Primary School</v>
          </cell>
          <cell r="G106">
            <v>84</v>
          </cell>
          <cell r="H106">
            <v>13</v>
          </cell>
          <cell r="I106">
            <v>71</v>
          </cell>
          <cell r="J106"/>
          <cell r="K106"/>
          <cell r="L106"/>
          <cell r="M106"/>
          <cell r="N106">
            <v>0</v>
          </cell>
          <cell r="O106">
            <v>0.32505175983436857</v>
          </cell>
          <cell r="P106">
            <v>0.32505175983436857</v>
          </cell>
          <cell r="Q106"/>
          <cell r="R106"/>
          <cell r="S106">
            <v>23.078674948240167</v>
          </cell>
          <cell r="T106"/>
          <cell r="U106">
            <v>0</v>
          </cell>
          <cell r="V106"/>
          <cell r="W106">
            <v>0</v>
          </cell>
          <cell r="X106">
            <v>27.304347826086961</v>
          </cell>
          <cell r="Y106"/>
          <cell r="Z106">
            <v>27.304347826086961</v>
          </cell>
          <cell r="AA106">
            <v>31536.52173913044</v>
          </cell>
        </row>
        <row r="107">
          <cell r="E107">
            <v>2009</v>
          </cell>
          <cell r="F107" t="str">
            <v>Southey Green Primary School and Nurseries</v>
          </cell>
          <cell r="G107">
            <v>611</v>
          </cell>
          <cell r="H107">
            <v>89</v>
          </cell>
          <cell r="I107">
            <v>522</v>
          </cell>
          <cell r="J107"/>
          <cell r="K107"/>
          <cell r="L107"/>
          <cell r="M107"/>
          <cell r="N107">
            <v>0</v>
          </cell>
          <cell r="O107">
            <v>0.39152151639344251</v>
          </cell>
          <cell r="P107">
            <v>0.39152151639344251</v>
          </cell>
          <cell r="Q107"/>
          <cell r="R107"/>
          <cell r="S107">
            <v>204.37423155737699</v>
          </cell>
          <cell r="T107"/>
          <cell r="U107">
            <v>0</v>
          </cell>
          <cell r="V107"/>
          <cell r="W107">
            <v>0</v>
          </cell>
          <cell r="X107">
            <v>239.21964651639337</v>
          </cell>
          <cell r="Y107"/>
          <cell r="Z107">
            <v>239.21964651639337</v>
          </cell>
          <cell r="AA107">
            <v>276298.69172643434</v>
          </cell>
        </row>
        <row r="108">
          <cell r="E108">
            <v>2329</v>
          </cell>
          <cell r="F108" t="str">
            <v>Springfield Primary School</v>
          </cell>
          <cell r="G108">
            <v>208</v>
          </cell>
          <cell r="H108">
            <v>30</v>
          </cell>
          <cell r="I108">
            <v>178</v>
          </cell>
          <cell r="J108"/>
          <cell r="K108"/>
          <cell r="L108"/>
          <cell r="M108"/>
          <cell r="N108">
            <v>0</v>
          </cell>
          <cell r="O108">
            <v>0.31343283582089526</v>
          </cell>
          <cell r="P108">
            <v>0.31343283582089526</v>
          </cell>
          <cell r="Q108"/>
          <cell r="R108"/>
          <cell r="S108">
            <v>55.791044776119357</v>
          </cell>
          <cell r="T108"/>
          <cell r="U108">
            <v>0</v>
          </cell>
          <cell r="V108"/>
          <cell r="W108">
            <v>0</v>
          </cell>
          <cell r="X108">
            <v>65.194029850746219</v>
          </cell>
          <cell r="Y108"/>
          <cell r="Z108">
            <v>65.194029850746219</v>
          </cell>
          <cell r="AA108">
            <v>75299.10447761188</v>
          </cell>
        </row>
        <row r="109">
          <cell r="E109">
            <v>5202</v>
          </cell>
          <cell r="F109" t="str">
            <v>St Ann's Catholic Primary School, A Voluntary Academy</v>
          </cell>
          <cell r="G109">
            <v>99</v>
          </cell>
          <cell r="H109">
            <v>19</v>
          </cell>
          <cell r="I109">
            <v>80</v>
          </cell>
          <cell r="J109"/>
          <cell r="K109"/>
          <cell r="L109"/>
          <cell r="M109"/>
          <cell r="N109">
            <v>0</v>
          </cell>
          <cell r="O109">
            <v>0.21139240506329113</v>
          </cell>
          <cell r="P109">
            <v>0.21139240506329113</v>
          </cell>
          <cell r="Q109"/>
          <cell r="R109"/>
          <cell r="S109">
            <v>16.911392405063289</v>
          </cell>
          <cell r="T109"/>
          <cell r="U109">
            <v>0</v>
          </cell>
          <cell r="V109"/>
          <cell r="W109">
            <v>0</v>
          </cell>
          <cell r="X109">
            <v>20.92784810126582</v>
          </cell>
          <cell r="Y109"/>
          <cell r="Z109">
            <v>20.92784810126582</v>
          </cell>
          <cell r="AA109">
            <v>24171.664556962023</v>
          </cell>
        </row>
        <row r="110">
          <cell r="E110">
            <v>3402</v>
          </cell>
          <cell r="F110" t="str">
            <v>St Catherine's Catholic Primary School (Hallam)</v>
          </cell>
          <cell r="G110">
            <v>421</v>
          </cell>
          <cell r="H110">
            <v>61</v>
          </cell>
          <cell r="I110">
            <v>360</v>
          </cell>
          <cell r="J110"/>
          <cell r="K110"/>
          <cell r="L110"/>
          <cell r="M110"/>
          <cell r="N110">
            <v>0</v>
          </cell>
          <cell r="O110">
            <v>0.28333665537173597</v>
          </cell>
          <cell r="P110">
            <v>0.28333665537173597</v>
          </cell>
          <cell r="Q110"/>
          <cell r="R110"/>
          <cell r="S110">
            <v>102.00119593382495</v>
          </cell>
          <cell r="T110"/>
          <cell r="U110">
            <v>0</v>
          </cell>
          <cell r="V110"/>
          <cell r="W110">
            <v>0</v>
          </cell>
          <cell r="X110">
            <v>119.28473191150084</v>
          </cell>
          <cell r="Y110"/>
          <cell r="Z110">
            <v>119.28473191150084</v>
          </cell>
          <cell r="AA110">
            <v>137773.86535778348</v>
          </cell>
        </row>
        <row r="111">
          <cell r="E111">
            <v>2017</v>
          </cell>
          <cell r="F111" t="str">
            <v>St John Fisher Primary, A Catholic Voluntary Academy</v>
          </cell>
          <cell r="G111">
            <v>208</v>
          </cell>
          <cell r="H111">
            <v>30</v>
          </cell>
          <cell r="I111">
            <v>178</v>
          </cell>
          <cell r="J111"/>
          <cell r="K111"/>
          <cell r="L111"/>
          <cell r="M111"/>
          <cell r="N111">
            <v>0</v>
          </cell>
          <cell r="O111">
            <v>0.24129971590909083</v>
          </cell>
          <cell r="P111">
            <v>0.24129971590909083</v>
          </cell>
          <cell r="Q111"/>
          <cell r="R111"/>
          <cell r="S111">
            <v>42.951349431818166</v>
          </cell>
          <cell r="T111"/>
          <cell r="U111">
            <v>0</v>
          </cell>
          <cell r="V111"/>
          <cell r="W111">
            <v>0</v>
          </cell>
          <cell r="X111">
            <v>50.190340909090892</v>
          </cell>
          <cell r="Y111"/>
          <cell r="Z111">
            <v>50.190340909090892</v>
          </cell>
          <cell r="AA111">
            <v>57969.843749999978</v>
          </cell>
        </row>
        <row r="112">
          <cell r="E112">
            <v>5203</v>
          </cell>
          <cell r="F112" t="str">
            <v>St Joseph's Primary School</v>
          </cell>
          <cell r="G112">
            <v>207</v>
          </cell>
          <cell r="H112">
            <v>30</v>
          </cell>
          <cell r="I112">
            <v>177</v>
          </cell>
          <cell r="J112"/>
          <cell r="K112"/>
          <cell r="L112"/>
          <cell r="M112"/>
          <cell r="N112">
            <v>0</v>
          </cell>
          <cell r="O112">
            <v>0.3134065934065936</v>
          </cell>
          <cell r="P112">
            <v>0.3134065934065936</v>
          </cell>
          <cell r="Q112"/>
          <cell r="R112"/>
          <cell r="S112">
            <v>55.47296703296707</v>
          </cell>
          <cell r="T112"/>
          <cell r="U112">
            <v>0</v>
          </cell>
          <cell r="V112"/>
          <cell r="W112">
            <v>0</v>
          </cell>
          <cell r="X112">
            <v>64.875164835164881</v>
          </cell>
          <cell r="Y112"/>
          <cell r="Z112">
            <v>64.875164835164881</v>
          </cell>
          <cell r="AA112">
            <v>74930.815384615431</v>
          </cell>
        </row>
        <row r="113">
          <cell r="E113">
            <v>3406</v>
          </cell>
          <cell r="F113" t="str">
            <v>St Marie's School, A Catholic Voluntary Academy</v>
          </cell>
          <cell r="G113">
            <v>216</v>
          </cell>
          <cell r="H113">
            <v>25</v>
          </cell>
          <cell r="I113">
            <v>191</v>
          </cell>
          <cell r="J113"/>
          <cell r="K113"/>
          <cell r="L113"/>
          <cell r="M113"/>
          <cell r="N113">
            <v>0</v>
          </cell>
          <cell r="O113">
            <v>0.12905405405405393</v>
          </cell>
          <cell r="P113">
            <v>0.12905405405405393</v>
          </cell>
          <cell r="Q113"/>
          <cell r="R113"/>
          <cell r="S113">
            <v>24.649324324324301</v>
          </cell>
          <cell r="T113"/>
          <cell r="U113">
            <v>0</v>
          </cell>
          <cell r="V113"/>
          <cell r="W113">
            <v>0</v>
          </cell>
          <cell r="X113">
            <v>27.875675675675648</v>
          </cell>
          <cell r="Y113"/>
          <cell r="Z113">
            <v>27.875675675675648</v>
          </cell>
          <cell r="AA113">
            <v>32196.405405405374</v>
          </cell>
        </row>
        <row r="114">
          <cell r="E114">
            <v>2020</v>
          </cell>
          <cell r="F114" t="str">
            <v>St Mary's Church of England Primary School</v>
          </cell>
          <cell r="G114">
            <v>204</v>
          </cell>
          <cell r="H114">
            <v>29</v>
          </cell>
          <cell r="I114">
            <v>175</v>
          </cell>
          <cell r="J114"/>
          <cell r="K114"/>
          <cell r="L114"/>
          <cell r="M114"/>
          <cell r="N114">
            <v>0</v>
          </cell>
          <cell r="O114">
            <v>0.21624266144814111</v>
          </cell>
          <cell r="P114">
            <v>0.21624266144814111</v>
          </cell>
          <cell r="Q114"/>
          <cell r="R114"/>
          <cell r="S114">
            <v>37.842465753424698</v>
          </cell>
          <cell r="T114"/>
          <cell r="U114">
            <v>0</v>
          </cell>
          <cell r="V114"/>
          <cell r="W114">
            <v>0</v>
          </cell>
          <cell r="X114">
            <v>44.11350293542079</v>
          </cell>
          <cell r="Y114"/>
          <cell r="Z114">
            <v>44.11350293542079</v>
          </cell>
          <cell r="AA114">
            <v>50951.095890411016</v>
          </cell>
        </row>
        <row r="115">
          <cell r="E115">
            <v>3423</v>
          </cell>
          <cell r="F115" t="str">
            <v>St Mary's Primary School, A Catholic Voluntary Academy</v>
          </cell>
          <cell r="G115">
            <v>176</v>
          </cell>
          <cell r="H115">
            <v>18</v>
          </cell>
          <cell r="I115">
            <v>158</v>
          </cell>
          <cell r="J115"/>
          <cell r="K115"/>
          <cell r="L115"/>
          <cell r="M115"/>
          <cell r="N115">
            <v>0</v>
          </cell>
          <cell r="O115">
            <v>0.17264498826684549</v>
          </cell>
          <cell r="P115">
            <v>0.17264498826684549</v>
          </cell>
          <cell r="Q115"/>
          <cell r="R115"/>
          <cell r="S115">
            <v>27.277908146161586</v>
          </cell>
          <cell r="T115"/>
          <cell r="U115">
            <v>0</v>
          </cell>
          <cell r="V115"/>
          <cell r="W115">
            <v>0</v>
          </cell>
          <cell r="X115">
            <v>30.385517934964806</v>
          </cell>
          <cell r="Y115"/>
          <cell r="Z115">
            <v>30.385517934964806</v>
          </cell>
          <cell r="AA115">
            <v>35095.27321488435</v>
          </cell>
        </row>
        <row r="116">
          <cell r="E116">
            <v>5207</v>
          </cell>
          <cell r="F116" t="str">
            <v>St Patrick's Catholic Voluntary Academy</v>
          </cell>
          <cell r="G116">
            <v>279</v>
          </cell>
          <cell r="H116">
            <v>40</v>
          </cell>
          <cell r="I116">
            <v>239</v>
          </cell>
          <cell r="J116"/>
          <cell r="K116"/>
          <cell r="L116"/>
          <cell r="M116"/>
          <cell r="N116">
            <v>0</v>
          </cell>
          <cell r="O116">
            <v>0.3039345711759503</v>
          </cell>
          <cell r="P116">
            <v>0.3039345711759503</v>
          </cell>
          <cell r="Q116"/>
          <cell r="R116"/>
          <cell r="S116">
            <v>72.640362511052118</v>
          </cell>
          <cell r="T116"/>
          <cell r="U116">
            <v>0</v>
          </cell>
          <cell r="V116"/>
          <cell r="W116">
            <v>0</v>
          </cell>
          <cell r="X116">
            <v>84.79774535809014</v>
          </cell>
          <cell r="Y116"/>
          <cell r="Z116">
            <v>84.79774535809014</v>
          </cell>
          <cell r="AA116">
            <v>97941.39588859411</v>
          </cell>
        </row>
        <row r="117">
          <cell r="E117">
            <v>5208</v>
          </cell>
          <cell r="F117" t="str">
            <v>St Theresa's Catholic Primary School</v>
          </cell>
          <cell r="G117">
            <v>207</v>
          </cell>
          <cell r="H117">
            <v>30</v>
          </cell>
          <cell r="I117">
            <v>177</v>
          </cell>
          <cell r="J117"/>
          <cell r="K117"/>
          <cell r="L117"/>
          <cell r="M117"/>
          <cell r="N117">
            <v>0</v>
          </cell>
          <cell r="O117">
            <v>0.34104046242774599</v>
          </cell>
          <cell r="P117">
            <v>0.34104046242774599</v>
          </cell>
          <cell r="Q117"/>
          <cell r="R117"/>
          <cell r="S117">
            <v>60.364161849711039</v>
          </cell>
          <cell r="T117"/>
          <cell r="U117">
            <v>0</v>
          </cell>
          <cell r="V117"/>
          <cell r="W117">
            <v>0</v>
          </cell>
          <cell r="X117">
            <v>70.595375722543423</v>
          </cell>
          <cell r="Y117"/>
          <cell r="Z117">
            <v>70.595375722543423</v>
          </cell>
          <cell r="AA117">
            <v>81537.658959537657</v>
          </cell>
        </row>
        <row r="118">
          <cell r="E118">
            <v>3424</v>
          </cell>
          <cell r="F118" t="str">
            <v>St Thomas More Catholic Primary, A Voluntary Academy</v>
          </cell>
          <cell r="G118">
            <v>208</v>
          </cell>
          <cell r="H118">
            <v>30</v>
          </cell>
          <cell r="I118">
            <v>178</v>
          </cell>
          <cell r="J118"/>
          <cell r="K118"/>
          <cell r="L118"/>
          <cell r="M118"/>
          <cell r="N118">
            <v>0</v>
          </cell>
          <cell r="O118">
            <v>0.26553672316384203</v>
          </cell>
          <cell r="P118">
            <v>0.26553672316384203</v>
          </cell>
          <cell r="Q118"/>
          <cell r="R118"/>
          <cell r="S118">
            <v>47.265536723163883</v>
          </cell>
          <cell r="T118"/>
          <cell r="U118">
            <v>0</v>
          </cell>
          <cell r="V118"/>
          <cell r="W118">
            <v>0</v>
          </cell>
          <cell r="X118">
            <v>55.231638418079143</v>
          </cell>
          <cell r="Y118"/>
          <cell r="Z118">
            <v>55.231638418079143</v>
          </cell>
          <cell r="AA118">
            <v>63792.542372881413</v>
          </cell>
        </row>
        <row r="119">
          <cell r="E119">
            <v>3414</v>
          </cell>
          <cell r="F119" t="str">
            <v>St Thomas of Canterbury School, a Catholic Voluntary Academy</v>
          </cell>
          <cell r="G119">
            <v>210</v>
          </cell>
          <cell r="H119">
            <v>32</v>
          </cell>
          <cell r="I119">
            <v>178</v>
          </cell>
          <cell r="J119"/>
          <cell r="K119"/>
          <cell r="L119"/>
          <cell r="M119"/>
          <cell r="N119">
            <v>0</v>
          </cell>
          <cell r="O119">
            <v>0.1558441558441559</v>
          </cell>
          <cell r="P119">
            <v>0.1558441558441559</v>
          </cell>
          <cell r="Q119"/>
          <cell r="R119"/>
          <cell r="S119">
            <v>27.740259740259749</v>
          </cell>
          <cell r="T119"/>
          <cell r="U119">
            <v>0</v>
          </cell>
          <cell r="V119"/>
          <cell r="W119">
            <v>0</v>
          </cell>
          <cell r="X119">
            <v>32.727272727272741</v>
          </cell>
          <cell r="Y119"/>
          <cell r="Z119">
            <v>32.727272727272741</v>
          </cell>
          <cell r="AA119">
            <v>37800.000000000015</v>
          </cell>
        </row>
        <row r="120">
          <cell r="E120">
            <v>3412</v>
          </cell>
          <cell r="F120" t="str">
            <v>St Wilfrid's Catholic Primary School</v>
          </cell>
          <cell r="G120">
            <v>297</v>
          </cell>
          <cell r="H120">
            <v>33</v>
          </cell>
          <cell r="I120">
            <v>264</v>
          </cell>
          <cell r="J120"/>
          <cell r="K120"/>
          <cell r="L120"/>
          <cell r="M120"/>
          <cell r="N120">
            <v>0</v>
          </cell>
          <cell r="O120">
            <v>5.8516483516483496E-2</v>
          </cell>
          <cell r="P120">
            <v>5.8516483516483496E-2</v>
          </cell>
          <cell r="Q120"/>
          <cell r="R120"/>
          <cell r="S120">
            <v>15.448351648351643</v>
          </cell>
          <cell r="T120"/>
          <cell r="U120">
            <v>0</v>
          </cell>
          <cell r="V120"/>
          <cell r="W120">
            <v>0</v>
          </cell>
          <cell r="X120">
            <v>17.379395604395597</v>
          </cell>
          <cell r="Y120"/>
          <cell r="Z120">
            <v>17.379395604395597</v>
          </cell>
          <cell r="AA120">
            <v>20073.201923076915</v>
          </cell>
        </row>
        <row r="121">
          <cell r="E121">
            <v>2294</v>
          </cell>
          <cell r="F121" t="str">
            <v>Stannington Infant School</v>
          </cell>
          <cell r="G121">
            <v>181</v>
          </cell>
          <cell r="H121">
            <v>60</v>
          </cell>
          <cell r="I121">
            <v>121</v>
          </cell>
          <cell r="J121"/>
          <cell r="K121"/>
          <cell r="L121"/>
          <cell r="M121"/>
          <cell r="N121">
            <v>0</v>
          </cell>
          <cell r="O121">
            <v>0.29545419591712319</v>
          </cell>
          <cell r="P121">
            <v>0.29545419591712319</v>
          </cell>
          <cell r="Q121"/>
          <cell r="R121"/>
          <cell r="S121">
            <v>35.749957705971909</v>
          </cell>
          <cell r="T121"/>
          <cell r="U121">
            <v>0</v>
          </cell>
          <cell r="V121"/>
          <cell r="W121">
            <v>0</v>
          </cell>
          <cell r="X121">
            <v>53.477209460999298</v>
          </cell>
          <cell r="Y121"/>
          <cell r="Z121">
            <v>53.477209460999298</v>
          </cell>
          <cell r="AA121">
            <v>61766.176927454188</v>
          </cell>
        </row>
        <row r="122">
          <cell r="E122">
            <v>2303</v>
          </cell>
          <cell r="F122" t="str">
            <v>Stocksbridge Junior School</v>
          </cell>
          <cell r="G122">
            <v>295</v>
          </cell>
          <cell r="H122">
            <v>0</v>
          </cell>
          <cell r="I122">
            <v>295</v>
          </cell>
          <cell r="J122"/>
          <cell r="K122"/>
          <cell r="L122"/>
          <cell r="M122"/>
          <cell r="N122">
            <v>0</v>
          </cell>
          <cell r="O122">
            <v>0.31896465903434523</v>
          </cell>
          <cell r="P122">
            <v>0.31896465903434523</v>
          </cell>
          <cell r="Q122"/>
          <cell r="R122"/>
          <cell r="S122">
            <v>94.094574415131845</v>
          </cell>
          <cell r="T122"/>
          <cell r="U122">
            <v>0</v>
          </cell>
          <cell r="V122"/>
          <cell r="W122">
            <v>0</v>
          </cell>
          <cell r="X122">
            <v>94.094574415131845</v>
          </cell>
          <cell r="Y122"/>
          <cell r="Z122">
            <v>94.094574415131845</v>
          </cell>
          <cell r="AA122">
            <v>108679.23344947728</v>
          </cell>
        </row>
        <row r="123">
          <cell r="E123">
            <v>2302</v>
          </cell>
          <cell r="F123" t="str">
            <v>Stocksbridge Nursery Infant School</v>
          </cell>
          <cell r="G123">
            <v>198</v>
          </cell>
          <cell r="H123">
            <v>58</v>
          </cell>
          <cell r="I123">
            <v>140</v>
          </cell>
          <cell r="J123"/>
          <cell r="K123"/>
          <cell r="L123"/>
          <cell r="M123"/>
          <cell r="N123">
            <v>0</v>
          </cell>
          <cell r="O123">
            <v>0.41245988152803748</v>
          </cell>
          <cell r="P123">
            <v>0.41245988152803748</v>
          </cell>
          <cell r="Q123"/>
          <cell r="R123"/>
          <cell r="S123">
            <v>57.744383413925249</v>
          </cell>
          <cell r="T123"/>
          <cell r="U123">
            <v>0</v>
          </cell>
          <cell r="V123"/>
          <cell r="W123">
            <v>0</v>
          </cell>
          <cell r="X123">
            <v>81.667056542551421</v>
          </cell>
          <cell r="Y123"/>
          <cell r="Z123">
            <v>81.667056542551421</v>
          </cell>
          <cell r="AA123">
            <v>94325.45030664689</v>
          </cell>
        </row>
        <row r="124">
          <cell r="E124">
            <v>2350</v>
          </cell>
          <cell r="F124" t="str">
            <v>Stradbroke Primary School</v>
          </cell>
          <cell r="G124">
            <v>411</v>
          </cell>
          <cell r="H124">
            <v>58</v>
          </cell>
          <cell r="I124">
            <v>353</v>
          </cell>
          <cell r="J124"/>
          <cell r="K124"/>
          <cell r="L124"/>
          <cell r="M124"/>
          <cell r="N124">
            <v>0</v>
          </cell>
          <cell r="O124">
            <v>0.44159544159544178</v>
          </cell>
          <cell r="P124">
            <v>0.44159544159544178</v>
          </cell>
          <cell r="Q124"/>
          <cell r="R124"/>
          <cell r="S124">
            <v>155.88319088319096</v>
          </cell>
          <cell r="T124"/>
          <cell r="U124">
            <v>0</v>
          </cell>
          <cell r="V124"/>
          <cell r="W124">
            <v>0</v>
          </cell>
          <cell r="X124">
            <v>181.49572649572659</v>
          </cell>
          <cell r="Y124"/>
          <cell r="Z124">
            <v>181.49572649572659</v>
          </cell>
          <cell r="AA124">
            <v>209627.56410256421</v>
          </cell>
        </row>
        <row r="125">
          <cell r="E125">
            <v>2230</v>
          </cell>
          <cell r="F125" t="str">
            <v>Tinsley Meadows Primary School</v>
          </cell>
          <cell r="G125">
            <v>545</v>
          </cell>
          <cell r="H125">
            <v>69</v>
          </cell>
          <cell r="I125">
            <v>476</v>
          </cell>
          <cell r="J125"/>
          <cell r="K125"/>
          <cell r="L125"/>
          <cell r="M125"/>
          <cell r="N125">
            <v>0</v>
          </cell>
          <cell r="O125">
            <v>0.34340398608035438</v>
          </cell>
          <cell r="P125">
            <v>0.34340398608035438</v>
          </cell>
          <cell r="Q125"/>
          <cell r="R125"/>
          <cell r="S125">
            <v>163.46029737424868</v>
          </cell>
          <cell r="T125"/>
          <cell r="U125">
            <v>0</v>
          </cell>
          <cell r="V125"/>
          <cell r="W125">
            <v>0</v>
          </cell>
          <cell r="X125">
            <v>187.15517241379314</v>
          </cell>
          <cell r="Y125"/>
          <cell r="Z125">
            <v>187.15517241379314</v>
          </cell>
          <cell r="AA125">
            <v>216164.22413793107</v>
          </cell>
        </row>
        <row r="126">
          <cell r="E126">
            <v>5206</v>
          </cell>
          <cell r="F126" t="str">
            <v>Totley All Saints Church of England Voluntary Aided Primary School</v>
          </cell>
          <cell r="G126">
            <v>211</v>
          </cell>
          <cell r="H126">
            <v>29</v>
          </cell>
          <cell r="I126">
            <v>182</v>
          </cell>
          <cell r="J126"/>
          <cell r="K126"/>
          <cell r="L126"/>
          <cell r="M126"/>
          <cell r="N126">
            <v>0</v>
          </cell>
          <cell r="O126">
            <v>0.2779992750996737</v>
          </cell>
          <cell r="P126">
            <v>0.2779992750996737</v>
          </cell>
          <cell r="Q126"/>
          <cell r="R126"/>
          <cell r="S126">
            <v>50.595868068140611</v>
          </cell>
          <cell r="T126"/>
          <cell r="U126">
            <v>0</v>
          </cell>
          <cell r="V126"/>
          <cell r="W126">
            <v>0</v>
          </cell>
          <cell r="X126">
            <v>58.657847046031151</v>
          </cell>
          <cell r="Y126"/>
          <cell r="Z126">
            <v>58.657847046031151</v>
          </cell>
          <cell r="AA126">
            <v>67749.813338165986</v>
          </cell>
        </row>
        <row r="127">
          <cell r="E127">
            <v>2203</v>
          </cell>
          <cell r="F127" t="str">
            <v>Totley Primary School</v>
          </cell>
          <cell r="G127">
            <v>423</v>
          </cell>
          <cell r="H127">
            <v>60</v>
          </cell>
          <cell r="I127">
            <v>363</v>
          </cell>
          <cell r="J127"/>
          <cell r="K127"/>
          <cell r="L127"/>
          <cell r="M127"/>
          <cell r="N127">
            <v>0</v>
          </cell>
          <cell r="O127">
            <v>0.16380281690140844</v>
          </cell>
          <cell r="P127">
            <v>0.16380281690140844</v>
          </cell>
          <cell r="Q127"/>
          <cell r="R127"/>
          <cell r="S127">
            <v>59.460422535211265</v>
          </cell>
          <cell r="T127"/>
          <cell r="U127">
            <v>0</v>
          </cell>
          <cell r="V127"/>
          <cell r="W127">
            <v>0</v>
          </cell>
          <cell r="X127">
            <v>69.288591549295774</v>
          </cell>
          <cell r="Y127"/>
          <cell r="Z127">
            <v>69.288591549295774</v>
          </cell>
          <cell r="AA127">
            <v>80028.32323943662</v>
          </cell>
        </row>
        <row r="128">
          <cell r="E128">
            <v>2351</v>
          </cell>
          <cell r="F128" t="str">
            <v>Walkley Primary School</v>
          </cell>
          <cell r="G128">
            <v>377</v>
          </cell>
          <cell r="H128">
            <v>59</v>
          </cell>
          <cell r="I128">
            <v>318</v>
          </cell>
          <cell r="J128"/>
          <cell r="K128"/>
          <cell r="L128"/>
          <cell r="M128"/>
          <cell r="N128">
            <v>0</v>
          </cell>
          <cell r="O128">
            <v>0.29605263157894757</v>
          </cell>
          <cell r="P128">
            <v>0.29605263157894757</v>
          </cell>
          <cell r="Q128"/>
          <cell r="R128"/>
          <cell r="S128">
            <v>94.144736842105331</v>
          </cell>
          <cell r="T128"/>
          <cell r="U128">
            <v>0</v>
          </cell>
          <cell r="V128"/>
          <cell r="W128">
            <v>0</v>
          </cell>
          <cell r="X128">
            <v>111.61184210526324</v>
          </cell>
          <cell r="Y128"/>
          <cell r="Z128">
            <v>111.61184210526324</v>
          </cell>
          <cell r="AA128">
            <v>128911.67763157903</v>
          </cell>
        </row>
        <row r="129">
          <cell r="E129">
            <v>3432</v>
          </cell>
          <cell r="F129" t="str">
            <v>Watercliffe Meadow Community Primary School</v>
          </cell>
          <cell r="G129">
            <v>417</v>
          </cell>
          <cell r="H129">
            <v>59</v>
          </cell>
          <cell r="I129">
            <v>358</v>
          </cell>
          <cell r="J129"/>
          <cell r="K129"/>
          <cell r="L129"/>
          <cell r="M129"/>
          <cell r="N129">
            <v>0</v>
          </cell>
          <cell r="O129">
            <v>0.39055973266499588</v>
          </cell>
          <cell r="P129">
            <v>0.39055973266499588</v>
          </cell>
          <cell r="Q129"/>
          <cell r="R129"/>
          <cell r="S129">
            <v>139.82038429406853</v>
          </cell>
          <cell r="T129"/>
          <cell r="U129">
            <v>0</v>
          </cell>
          <cell r="V129"/>
          <cell r="W129">
            <v>0</v>
          </cell>
          <cell r="X129">
            <v>162.86340852130328</v>
          </cell>
          <cell r="Y129"/>
          <cell r="Z129">
            <v>162.86340852130328</v>
          </cell>
          <cell r="AA129">
            <v>188107.23684210528</v>
          </cell>
        </row>
        <row r="130">
          <cell r="E130">
            <v>2319</v>
          </cell>
          <cell r="F130" t="str">
            <v>Waterthorpe Infant School</v>
          </cell>
          <cell r="G130">
            <v>134</v>
          </cell>
          <cell r="H130">
            <v>42</v>
          </cell>
          <cell r="I130">
            <v>92</v>
          </cell>
          <cell r="J130"/>
          <cell r="K130"/>
          <cell r="L130"/>
          <cell r="M130"/>
          <cell r="N130">
            <v>0</v>
          </cell>
          <cell r="O130">
            <v>0.42669483705264449</v>
          </cell>
          <cell r="P130">
            <v>0.42669483705264449</v>
          </cell>
          <cell r="Q130"/>
          <cell r="R130"/>
          <cell r="S130">
            <v>39.255925008843292</v>
          </cell>
          <cell r="T130"/>
          <cell r="U130">
            <v>0</v>
          </cell>
          <cell r="V130"/>
          <cell r="W130">
            <v>0</v>
          </cell>
          <cell r="X130">
            <v>57.177108165054364</v>
          </cell>
          <cell r="Y130"/>
          <cell r="Z130">
            <v>57.177108165054364</v>
          </cell>
          <cell r="AA130">
            <v>66039.559930637784</v>
          </cell>
        </row>
        <row r="131">
          <cell r="E131">
            <v>2352</v>
          </cell>
          <cell r="F131" t="str">
            <v>Westways Primary School</v>
          </cell>
          <cell r="G131">
            <v>580</v>
          </cell>
          <cell r="H131">
            <v>85</v>
          </cell>
          <cell r="I131">
            <v>495</v>
          </cell>
          <cell r="J131"/>
          <cell r="K131"/>
          <cell r="L131"/>
          <cell r="M131"/>
          <cell r="N131">
            <v>0</v>
          </cell>
          <cell r="O131">
            <v>0.18552474985674619</v>
          </cell>
          <cell r="P131">
            <v>0.18552474985674619</v>
          </cell>
          <cell r="Q131"/>
          <cell r="R131"/>
          <cell r="S131">
            <v>91.834751179089366</v>
          </cell>
          <cell r="T131"/>
          <cell r="U131">
            <v>0</v>
          </cell>
          <cell r="V131"/>
          <cell r="W131">
            <v>0</v>
          </cell>
          <cell r="X131">
            <v>107.6043549169128</v>
          </cell>
          <cell r="Y131"/>
          <cell r="Z131">
            <v>107.6043549169128</v>
          </cell>
          <cell r="AA131">
            <v>124283.02992903428</v>
          </cell>
        </row>
        <row r="132">
          <cell r="E132">
            <v>2311</v>
          </cell>
          <cell r="F132" t="str">
            <v>Wharncliffe Side Primary School</v>
          </cell>
          <cell r="G132">
            <v>142</v>
          </cell>
          <cell r="H132">
            <v>22</v>
          </cell>
          <cell r="I132">
            <v>120</v>
          </cell>
          <cell r="J132"/>
          <cell r="K132"/>
          <cell r="L132"/>
          <cell r="M132"/>
          <cell r="N132">
            <v>0</v>
          </cell>
          <cell r="O132">
            <v>0.39406779661016961</v>
          </cell>
          <cell r="P132">
            <v>0.39406779661016961</v>
          </cell>
          <cell r="Q132"/>
          <cell r="R132"/>
          <cell r="S132">
            <v>47.288135593220353</v>
          </cell>
          <cell r="T132"/>
          <cell r="U132">
            <v>0</v>
          </cell>
          <cell r="V132"/>
          <cell r="W132">
            <v>0</v>
          </cell>
          <cell r="X132">
            <v>55.957627118644083</v>
          </cell>
          <cell r="Y132"/>
          <cell r="Z132">
            <v>55.957627118644083</v>
          </cell>
          <cell r="AA132">
            <v>64631.059322033914</v>
          </cell>
        </row>
        <row r="133">
          <cell r="E133">
            <v>2040</v>
          </cell>
          <cell r="F133" t="str">
            <v>Whiteways Primary School</v>
          </cell>
          <cell r="G133">
            <v>406</v>
          </cell>
          <cell r="H133">
            <v>42</v>
          </cell>
          <cell r="I133">
            <v>364</v>
          </cell>
          <cell r="J133"/>
          <cell r="K133"/>
          <cell r="L133"/>
          <cell r="M133"/>
          <cell r="N133">
            <v>0</v>
          </cell>
          <cell r="O133">
            <v>0.55085340191723164</v>
          </cell>
          <cell r="P133">
            <v>0.55085340191723164</v>
          </cell>
          <cell r="Q133"/>
          <cell r="R133"/>
          <cell r="S133">
            <v>200.5106382978723</v>
          </cell>
          <cell r="T133"/>
          <cell r="U133">
            <v>0</v>
          </cell>
          <cell r="V133"/>
          <cell r="W133">
            <v>0</v>
          </cell>
          <cell r="X133">
            <v>223.64648117839604</v>
          </cell>
          <cell r="Y133"/>
          <cell r="Z133">
            <v>223.64648117839604</v>
          </cell>
          <cell r="AA133">
            <v>258311.68576104744</v>
          </cell>
        </row>
        <row r="134">
          <cell r="E134">
            <v>2027</v>
          </cell>
          <cell r="F134" t="str">
            <v>Wincobank Nursery and Infant School</v>
          </cell>
          <cell r="G134">
            <v>137</v>
          </cell>
          <cell r="H134">
            <v>43</v>
          </cell>
          <cell r="I134">
            <v>94</v>
          </cell>
          <cell r="J134"/>
          <cell r="K134"/>
          <cell r="L134"/>
          <cell r="M134"/>
          <cell r="N134">
            <v>0</v>
          </cell>
          <cell r="O134">
            <v>0.26602468450555899</v>
          </cell>
          <cell r="P134">
            <v>0.26602468450555899</v>
          </cell>
          <cell r="Q134"/>
          <cell r="R134"/>
          <cell r="S134">
            <v>25.006320343522546</v>
          </cell>
          <cell r="T134"/>
          <cell r="U134">
            <v>0</v>
          </cell>
          <cell r="V134"/>
          <cell r="W134">
            <v>0</v>
          </cell>
          <cell r="X134">
            <v>36.445381777261581</v>
          </cell>
          <cell r="Y134"/>
          <cell r="Z134">
            <v>36.445381777261581</v>
          </cell>
          <cell r="AA134">
            <v>42094.415952737123</v>
          </cell>
        </row>
        <row r="135">
          <cell r="E135">
            <v>2361</v>
          </cell>
          <cell r="F135" t="str">
            <v>Windmill Hill Primary School</v>
          </cell>
          <cell r="G135">
            <v>315</v>
          </cell>
          <cell r="H135">
            <v>43</v>
          </cell>
          <cell r="I135">
            <v>272</v>
          </cell>
          <cell r="J135"/>
          <cell r="K135"/>
          <cell r="L135"/>
          <cell r="M135"/>
          <cell r="N135">
            <v>0</v>
          </cell>
          <cell r="O135">
            <v>0.25290215588723025</v>
          </cell>
          <cell r="P135">
            <v>0.25290215588723025</v>
          </cell>
          <cell r="Q135"/>
          <cell r="R135"/>
          <cell r="S135">
            <v>68.789386401326624</v>
          </cell>
          <cell r="T135"/>
          <cell r="U135">
            <v>0</v>
          </cell>
          <cell r="V135"/>
          <cell r="W135">
            <v>0</v>
          </cell>
          <cell r="X135">
            <v>79.664179104477526</v>
          </cell>
          <cell r="Y135"/>
          <cell r="Z135">
            <v>79.664179104477526</v>
          </cell>
          <cell r="AA135">
            <v>92012.12686567154</v>
          </cell>
        </row>
        <row r="136">
          <cell r="E136">
            <v>2043</v>
          </cell>
          <cell r="F136" t="str">
            <v>Wisewood Community Primary School</v>
          </cell>
          <cell r="G136">
            <v>156</v>
          </cell>
          <cell r="H136">
            <v>20</v>
          </cell>
          <cell r="I136">
            <v>136</v>
          </cell>
          <cell r="J136"/>
          <cell r="K136"/>
          <cell r="L136"/>
          <cell r="M136"/>
          <cell r="N136">
            <v>0</v>
          </cell>
          <cell r="O136">
            <v>0.37819602272727276</v>
          </cell>
          <cell r="P136">
            <v>0.37819602272727276</v>
          </cell>
          <cell r="Q136"/>
          <cell r="R136"/>
          <cell r="S136">
            <v>51.434659090909093</v>
          </cell>
          <cell r="T136"/>
          <cell r="U136">
            <v>0</v>
          </cell>
          <cell r="V136"/>
          <cell r="W136">
            <v>0</v>
          </cell>
          <cell r="X136">
            <v>58.998579545454554</v>
          </cell>
          <cell r="Y136"/>
          <cell r="Z136">
            <v>58.998579545454554</v>
          </cell>
          <cell r="AA136">
            <v>68143.359375000015</v>
          </cell>
        </row>
        <row r="137">
          <cell r="E137">
            <v>2139</v>
          </cell>
          <cell r="F137" t="str">
            <v>Woodhouse West Primary School</v>
          </cell>
          <cell r="G137">
            <v>360</v>
          </cell>
          <cell r="H137">
            <v>49</v>
          </cell>
          <cell r="I137">
            <v>311</v>
          </cell>
          <cell r="J137"/>
          <cell r="K137"/>
          <cell r="L137"/>
          <cell r="M137"/>
          <cell r="N137">
            <v>0</v>
          </cell>
          <cell r="O137">
            <v>0.41116400491400457</v>
          </cell>
          <cell r="P137">
            <v>0.41116400491400457</v>
          </cell>
          <cell r="Q137"/>
          <cell r="R137"/>
          <cell r="S137">
            <v>127.87200552825541</v>
          </cell>
          <cell r="T137"/>
          <cell r="U137">
            <v>0</v>
          </cell>
          <cell r="V137"/>
          <cell r="W137">
            <v>0</v>
          </cell>
          <cell r="X137">
            <v>148.01904176904165</v>
          </cell>
          <cell r="Y137"/>
          <cell r="Z137">
            <v>148.01904176904165</v>
          </cell>
          <cell r="AA137">
            <v>170961.99324324311</v>
          </cell>
        </row>
        <row r="138">
          <cell r="E138">
            <v>2034</v>
          </cell>
          <cell r="F138" t="str">
            <v>Woodlands Primary School</v>
          </cell>
          <cell r="G138">
            <v>395</v>
          </cell>
          <cell r="H138">
            <v>57</v>
          </cell>
          <cell r="I138">
            <v>338</v>
          </cell>
          <cell r="J138"/>
          <cell r="K138"/>
          <cell r="L138"/>
          <cell r="M138"/>
          <cell r="N138">
            <v>0</v>
          </cell>
          <cell r="O138">
            <v>0.37222715173025739</v>
          </cell>
          <cell r="P138">
            <v>0.37222715173025739</v>
          </cell>
          <cell r="Q138"/>
          <cell r="R138"/>
          <cell r="S138">
            <v>125.81277728482699</v>
          </cell>
          <cell r="T138"/>
          <cell r="U138">
            <v>0</v>
          </cell>
          <cell r="V138"/>
          <cell r="W138">
            <v>0</v>
          </cell>
          <cell r="X138">
            <v>147.02972493345166</v>
          </cell>
          <cell r="Y138"/>
          <cell r="Z138">
            <v>147.02972493345166</v>
          </cell>
          <cell r="AA138">
            <v>169819.33229813667</v>
          </cell>
        </row>
        <row r="139">
          <cell r="E139">
            <v>2324</v>
          </cell>
          <cell r="F139" t="str">
            <v>Woodseats Primary School</v>
          </cell>
          <cell r="G139">
            <v>363</v>
          </cell>
          <cell r="H139">
            <v>42</v>
          </cell>
          <cell r="I139">
            <v>321</v>
          </cell>
          <cell r="J139"/>
          <cell r="K139"/>
          <cell r="L139"/>
          <cell r="M139"/>
          <cell r="N139">
            <v>0</v>
          </cell>
          <cell r="O139">
            <v>0.25794314381270889</v>
          </cell>
          <cell r="P139">
            <v>0.25794314381270889</v>
          </cell>
          <cell r="Q139"/>
          <cell r="R139"/>
          <cell r="S139">
            <v>82.799749163879554</v>
          </cell>
          <cell r="T139"/>
          <cell r="U139">
            <v>0</v>
          </cell>
          <cell r="V139"/>
          <cell r="W139">
            <v>0</v>
          </cell>
          <cell r="X139">
            <v>93.633361204013326</v>
          </cell>
          <cell r="Y139"/>
          <cell r="Z139">
            <v>93.633361204013326</v>
          </cell>
          <cell r="AA139">
            <v>108146.53219063539</v>
          </cell>
        </row>
        <row r="140">
          <cell r="E140">
            <v>2327</v>
          </cell>
          <cell r="F140" t="str">
            <v>Woodthorpe Primary School</v>
          </cell>
          <cell r="G140">
            <v>406</v>
          </cell>
          <cell r="H140">
            <v>55</v>
          </cell>
          <cell r="I140">
            <v>351</v>
          </cell>
          <cell r="J140"/>
          <cell r="K140"/>
          <cell r="L140"/>
          <cell r="M140"/>
          <cell r="N140">
            <v>0</v>
          </cell>
          <cell r="O140">
            <v>0.34683465222823817</v>
          </cell>
          <cell r="P140">
            <v>0.34683465222823817</v>
          </cell>
          <cell r="Q140"/>
          <cell r="R140"/>
          <cell r="S140">
            <v>121.7389629321116</v>
          </cell>
          <cell r="T140"/>
          <cell r="U140">
            <v>0</v>
          </cell>
          <cell r="V140"/>
          <cell r="W140">
            <v>0</v>
          </cell>
          <cell r="X140">
            <v>140.81486880466468</v>
          </cell>
          <cell r="Y140"/>
          <cell r="Z140">
            <v>140.81486880466468</v>
          </cell>
          <cell r="AA140">
            <v>162641.17346938772</v>
          </cell>
        </row>
        <row r="141">
          <cell r="E141">
            <v>2321</v>
          </cell>
          <cell r="F141" t="str">
            <v>Wybourn Community Primary &amp; Nursery School</v>
          </cell>
          <cell r="G141">
            <v>424</v>
          </cell>
          <cell r="H141">
            <v>60</v>
          </cell>
          <cell r="I141">
            <v>364</v>
          </cell>
          <cell r="J141"/>
          <cell r="K141"/>
          <cell r="L141"/>
          <cell r="M141"/>
          <cell r="N141">
            <v>0</v>
          </cell>
          <cell r="O141">
            <v>0.50146444519133793</v>
          </cell>
          <cell r="P141">
            <v>0.50146444519133793</v>
          </cell>
          <cell r="Q141"/>
          <cell r="R141"/>
          <cell r="S141">
            <v>182.533058049647</v>
          </cell>
          <cell r="T141"/>
          <cell r="U141">
            <v>0</v>
          </cell>
          <cell r="V141"/>
          <cell r="W141">
            <v>0</v>
          </cell>
          <cell r="X141">
            <v>212.62092476112727</v>
          </cell>
          <cell r="Y141"/>
          <cell r="Z141">
            <v>212.62092476112727</v>
          </cell>
          <cell r="AA141">
            <v>245577.16809910201</v>
          </cell>
        </row>
        <row r="142">
          <cell r="E142"/>
          <cell r="F142"/>
          <cell r="I142"/>
          <cell r="J142"/>
          <cell r="K142"/>
          <cell r="L142"/>
          <cell r="M142"/>
          <cell r="N142"/>
          <cell r="O142"/>
          <cell r="P142"/>
          <cell r="Q142"/>
          <cell r="R142"/>
          <cell r="S142"/>
          <cell r="T142"/>
          <cell r="U142"/>
          <cell r="V142"/>
          <cell r="W142"/>
          <cell r="X142"/>
          <cell r="Y142"/>
          <cell r="Z142"/>
          <cell r="AA142"/>
        </row>
        <row r="143">
          <cell r="E143"/>
          <cell r="F143" t="str">
            <v>Total Primary</v>
          </cell>
          <cell r="G143">
            <v>43411</v>
          </cell>
          <cell r="H143">
            <v>5900</v>
          </cell>
          <cell r="I143">
            <v>37511</v>
          </cell>
          <cell r="J143"/>
          <cell r="K143"/>
          <cell r="L143"/>
          <cell r="M143"/>
          <cell r="N143"/>
          <cell r="O143">
            <v>0.86408974683835893</v>
          </cell>
          <cell r="P143">
            <v>0.86408974683835893</v>
          </cell>
          <cell r="Q143"/>
          <cell r="R143"/>
          <cell r="S143">
            <v>11460.870268110346</v>
          </cell>
          <cell r="T143"/>
          <cell r="U143">
            <v>0</v>
          </cell>
          <cell r="V143"/>
          <cell r="W143">
            <v>0</v>
          </cell>
          <cell r="X143">
            <v>13276.342401572931</v>
          </cell>
          <cell r="Y143"/>
          <cell r="Z143">
            <v>13276.342401572931</v>
          </cell>
          <cell r="AA143">
            <v>15334175.473816743</v>
          </cell>
        </row>
        <row r="144">
          <cell r="E144"/>
          <cell r="F144"/>
          <cell r="G144">
            <v>0</v>
          </cell>
          <cell r="I144">
            <v>0.86408974683835893</v>
          </cell>
          <cell r="J144"/>
          <cell r="K144"/>
          <cell r="L144"/>
          <cell r="M144"/>
          <cell r="S144">
            <v>0.30553358396497948</v>
          </cell>
          <cell r="T144">
            <v>0</v>
          </cell>
          <cell r="V144"/>
          <cell r="W144"/>
          <cell r="X144"/>
          <cell r="Y144"/>
          <cell r="Z144">
            <v>0.30582899268786551</v>
          </cell>
          <cell r="AA144">
            <v>0</v>
          </cell>
        </row>
        <row r="145">
          <cell r="E145"/>
          <cell r="N145" t="str">
            <v>Weighting</v>
          </cell>
          <cell r="O145">
            <v>0.54469374000000004</v>
          </cell>
          <cell r="P145"/>
          <cell r="Q145">
            <v>0.64527133999999997</v>
          </cell>
          <cell r="R145">
            <v>0.64527133999999997</v>
          </cell>
          <cell r="S145">
            <v>0.64527133999999997</v>
          </cell>
          <cell r="T145">
            <v>0.63585522999999999</v>
          </cell>
          <cell r="U145" t="str">
            <v>check apt</v>
          </cell>
          <cell r="V145"/>
          <cell r="W145"/>
          <cell r="X145"/>
          <cell r="Y145"/>
          <cell r="Z145">
            <v>7.531752999057062E-13</v>
          </cell>
          <cell r="AA145"/>
        </row>
        <row r="146">
          <cell r="E146"/>
          <cell r="F146"/>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cell r="AA146"/>
        </row>
        <row r="147">
          <cell r="E147"/>
          <cell r="F147" t="str">
            <v>Secondary</v>
          </cell>
          <cell r="I147">
            <v>19</v>
          </cell>
          <cell r="J147">
            <v>20</v>
          </cell>
          <cell r="K147">
            <v>21</v>
          </cell>
          <cell r="L147">
            <v>22</v>
          </cell>
          <cell r="M147">
            <v>23</v>
          </cell>
          <cell r="O147">
            <v>46</v>
          </cell>
          <cell r="P147"/>
          <cell r="Q147">
            <v>47</v>
          </cell>
          <cell r="R147">
            <v>48</v>
          </cell>
          <cell r="S147">
            <v>49</v>
          </cell>
          <cell r="T147">
            <v>50</v>
          </cell>
          <cell r="U147" t="str">
            <v>Weighted No.</v>
          </cell>
          <cell r="V147" t="str">
            <v>Weighted No.</v>
          </cell>
          <cell r="W147" t="str">
            <v>Weighted No.</v>
          </cell>
          <cell r="X147" t="str">
            <v>Weighted No.</v>
          </cell>
          <cell r="Y147"/>
          <cell r="Z147"/>
          <cell r="AA147"/>
        </row>
        <row r="148">
          <cell r="E148"/>
          <cell r="F148"/>
          <cell r="N148"/>
          <cell r="O148"/>
          <cell r="P148"/>
          <cell r="Q148"/>
          <cell r="R148"/>
          <cell r="S148"/>
          <cell r="T148"/>
          <cell r="U148"/>
          <cell r="V148"/>
          <cell r="W148"/>
          <cell r="X148"/>
          <cell r="Y148"/>
          <cell r="Z148"/>
          <cell r="AA148"/>
        </row>
        <row r="149">
          <cell r="E149"/>
          <cell r="N149"/>
          <cell r="O149"/>
          <cell r="P149"/>
          <cell r="Q149"/>
          <cell r="R149"/>
          <cell r="S149"/>
          <cell r="T149"/>
          <cell r="U149"/>
          <cell r="V149"/>
          <cell r="W149"/>
          <cell r="X149"/>
          <cell r="Y149"/>
          <cell r="Z149"/>
          <cell r="AA149"/>
        </row>
        <row r="150">
          <cell r="E150">
            <v>5401</v>
          </cell>
          <cell r="F150" t="str">
            <v>All Saints' Catholic High School</v>
          </cell>
          <cell r="G150">
            <v>1034</v>
          </cell>
          <cell r="I150">
            <v>206</v>
          </cell>
          <cell r="J150">
            <v>209</v>
          </cell>
          <cell r="K150">
            <v>206</v>
          </cell>
          <cell r="L150">
            <v>203</v>
          </cell>
          <cell r="M150">
            <v>210</v>
          </cell>
          <cell r="N150">
            <v>0</v>
          </cell>
          <cell r="O150">
            <v>0.33990147783251201</v>
          </cell>
          <cell r="P150"/>
          <cell r="Q150">
            <v>0.32828282828282801</v>
          </cell>
          <cell r="R150">
            <v>0.32828282828282801</v>
          </cell>
          <cell r="S150">
            <v>0.32828282828282801</v>
          </cell>
          <cell r="T150">
            <v>0.38500000000000001</v>
          </cell>
          <cell r="U150">
            <v>38.139294681576324</v>
          </cell>
          <cell r="V150">
            <v>44.272783605555517</v>
          </cell>
          <cell r="W150">
            <v>43.63728910404037</v>
          </cell>
          <cell r="X150">
            <v>43.001794602525216</v>
          </cell>
          <cell r="Y150">
            <v>51.408895345500007</v>
          </cell>
          <cell r="Z150">
            <v>220.46005733919745</v>
          </cell>
          <cell r="AA150">
            <v>385805.10034359555</v>
          </cell>
        </row>
        <row r="151">
          <cell r="E151">
            <v>4017</v>
          </cell>
          <cell r="F151" t="str">
            <v>Bradfield School</v>
          </cell>
          <cell r="G151">
            <v>1065</v>
          </cell>
          <cell r="I151">
            <v>210</v>
          </cell>
          <cell r="J151">
            <v>208</v>
          </cell>
          <cell r="K151">
            <v>220</v>
          </cell>
          <cell r="L151">
            <v>227</v>
          </cell>
          <cell r="M151">
            <v>200</v>
          </cell>
          <cell r="N151">
            <v>0</v>
          </cell>
          <cell r="O151">
            <v>0.258536585365854</v>
          </cell>
          <cell r="P151"/>
          <cell r="Q151">
            <v>0.23318385650224199</v>
          </cell>
          <cell r="R151">
            <v>0.23318385650224199</v>
          </cell>
          <cell r="S151">
            <v>0.23318385650224199</v>
          </cell>
          <cell r="T151">
            <v>0.22842639593908601</v>
          </cell>
          <cell r="U151">
            <v>29.572884518048824</v>
          </cell>
          <cell r="V151">
            <v>31.297106786726435</v>
          </cell>
          <cell r="W151">
            <v>33.102709101345269</v>
          </cell>
          <cell r="X151">
            <v>34.155977118206252</v>
          </cell>
          <cell r="Y151">
            <v>29.049223705583721</v>
          </cell>
          <cell r="Z151">
            <v>157.1779012299105</v>
          </cell>
          <cell r="AA151">
            <v>275061.32715234341</v>
          </cell>
        </row>
        <row r="152">
          <cell r="E152">
            <v>4000</v>
          </cell>
          <cell r="F152" t="str">
            <v>Chaucer School</v>
          </cell>
          <cell r="G152">
            <v>842</v>
          </cell>
          <cell r="I152">
            <v>177</v>
          </cell>
          <cell r="J152">
            <v>168</v>
          </cell>
          <cell r="K152">
            <v>165</v>
          </cell>
          <cell r="L152">
            <v>164</v>
          </cell>
          <cell r="M152">
            <v>168</v>
          </cell>
          <cell r="N152">
            <v>0</v>
          </cell>
          <cell r="O152">
            <v>0.58695652173913004</v>
          </cell>
          <cell r="P152"/>
          <cell r="Q152">
            <v>0.515923566878981</v>
          </cell>
          <cell r="R152">
            <v>0.515923566878981</v>
          </cell>
          <cell r="S152">
            <v>0.515923566878981</v>
          </cell>
          <cell r="T152">
            <v>0.47878787878787898</v>
          </cell>
          <cell r="U152">
            <v>56.588943118695617</v>
          </cell>
          <cell r="V152">
            <v>55.928996144713388</v>
          </cell>
          <cell r="W152">
            <v>54.930264070700652</v>
          </cell>
          <cell r="X152">
            <v>54.597353379363071</v>
          </cell>
          <cell r="Y152">
            <v>51.145882500363655</v>
          </cell>
          <cell r="Z152">
            <v>273.19143921383636</v>
          </cell>
          <cell r="AA152">
            <v>478085.01862421364</v>
          </cell>
        </row>
        <row r="153">
          <cell r="E153">
            <v>4012</v>
          </cell>
          <cell r="F153" t="str">
            <v>Ecclesfield School</v>
          </cell>
          <cell r="G153">
            <v>1701</v>
          </cell>
          <cell r="I153">
            <v>342</v>
          </cell>
          <cell r="J153">
            <v>353</v>
          </cell>
          <cell r="K153">
            <v>351</v>
          </cell>
          <cell r="L153">
            <v>322</v>
          </cell>
          <cell r="M153">
            <v>333</v>
          </cell>
          <cell r="N153">
            <v>0</v>
          </cell>
          <cell r="O153">
            <v>0.47337278106508901</v>
          </cell>
          <cell r="P153"/>
          <cell r="Q153">
            <v>0.396166134185304</v>
          </cell>
          <cell r="R153">
            <v>0.396166134185304</v>
          </cell>
          <cell r="S153">
            <v>0.396166134185304</v>
          </cell>
          <cell r="T153">
            <v>0.42682926829268297</v>
          </cell>
          <cell r="U153">
            <v>88.182371162130224</v>
          </cell>
          <cell r="V153">
            <v>90.239032250734937</v>
          </cell>
          <cell r="W153">
            <v>89.727762946198197</v>
          </cell>
          <cell r="X153">
            <v>82.314358030415434</v>
          </cell>
          <cell r="Y153">
            <v>90.376740312804884</v>
          </cell>
          <cell r="Z153">
            <v>440.84026470228372</v>
          </cell>
          <cell r="AA153">
            <v>771470.46322899649</v>
          </cell>
        </row>
        <row r="154">
          <cell r="E154">
            <v>4280</v>
          </cell>
          <cell r="F154" t="str">
            <v>Fir Vale School</v>
          </cell>
          <cell r="G154">
            <v>1025</v>
          </cell>
          <cell r="I154">
            <v>211</v>
          </cell>
          <cell r="J154">
            <v>203</v>
          </cell>
          <cell r="K154">
            <v>209</v>
          </cell>
          <cell r="L154">
            <v>204</v>
          </cell>
          <cell r="M154">
            <v>198</v>
          </cell>
          <cell r="N154">
            <v>0</v>
          </cell>
          <cell r="O154">
            <v>0.73979591836734704</v>
          </cell>
          <cell r="P154"/>
          <cell r="Q154">
            <v>0.64150943396226401</v>
          </cell>
          <cell r="R154">
            <v>0.64150943396226401</v>
          </cell>
          <cell r="S154">
            <v>0.64150943396226401</v>
          </cell>
          <cell r="T154">
            <v>0.53048780487804903</v>
          </cell>
          <cell r="U154">
            <v>85.025025384183692</v>
          </cell>
          <cell r="V154">
            <v>84.031373371320726</v>
          </cell>
          <cell r="W154">
            <v>86.515059283773567</v>
          </cell>
          <cell r="X154">
            <v>84.445321023396218</v>
          </cell>
          <cell r="Y154">
            <v>66.788062146219545</v>
          </cell>
          <cell r="Z154">
            <v>406.80484120889372</v>
          </cell>
          <cell r="AA154">
            <v>711908.47211556404</v>
          </cell>
        </row>
        <row r="155">
          <cell r="E155">
            <v>4003</v>
          </cell>
          <cell r="F155" t="str">
            <v>Firth Park Academy</v>
          </cell>
          <cell r="G155">
            <v>1166</v>
          </cell>
          <cell r="I155">
            <v>248</v>
          </cell>
          <cell r="J155">
            <v>243</v>
          </cell>
          <cell r="K155">
            <v>236</v>
          </cell>
          <cell r="L155">
            <v>224</v>
          </cell>
          <cell r="M155">
            <v>215</v>
          </cell>
          <cell r="N155">
            <v>0</v>
          </cell>
          <cell r="O155">
            <v>0.632911392405063</v>
          </cell>
          <cell r="P155"/>
          <cell r="Q155">
            <v>0.40609137055837602</v>
          </cell>
          <cell r="R155">
            <v>0.40609137055837602</v>
          </cell>
          <cell r="S155">
            <v>0.40609137055837602</v>
          </cell>
          <cell r="T155">
            <v>0.44148936170212799</v>
          </cell>
          <cell r="U155">
            <v>85.496232607594905</v>
          </cell>
          <cell r="V155">
            <v>63.675506850761479</v>
          </cell>
          <cell r="W155">
            <v>61.841232990863006</v>
          </cell>
          <cell r="X155">
            <v>58.696763516751325</v>
          </cell>
          <cell r="Y155">
            <v>60.355513719946849</v>
          </cell>
          <cell r="Z155">
            <v>330.06524968591754</v>
          </cell>
          <cell r="AA155">
            <v>577614.18695035565</v>
          </cell>
        </row>
        <row r="156">
          <cell r="E156">
            <v>4007</v>
          </cell>
          <cell r="F156" t="str">
            <v>Forge Valley School</v>
          </cell>
          <cell r="G156">
            <v>1243</v>
          </cell>
          <cell r="I156">
            <v>256</v>
          </cell>
          <cell r="J156">
            <v>261</v>
          </cell>
          <cell r="K156">
            <v>253</v>
          </cell>
          <cell r="L156">
            <v>236</v>
          </cell>
          <cell r="M156">
            <v>237</v>
          </cell>
          <cell r="N156">
            <v>0</v>
          </cell>
          <cell r="O156">
            <v>0.33333333333333298</v>
          </cell>
          <cell r="P156"/>
          <cell r="Q156">
            <v>0.27631578947368401</v>
          </cell>
          <cell r="R156">
            <v>0.27631578947368401</v>
          </cell>
          <cell r="S156">
            <v>0.27631578947368401</v>
          </cell>
          <cell r="T156">
            <v>0.27826086956521701</v>
          </cell>
          <cell r="U156">
            <v>46.480532479999951</v>
          </cell>
          <cell r="V156">
            <v>46.535950191315756</v>
          </cell>
          <cell r="W156">
            <v>45.109560913421014</v>
          </cell>
          <cell r="X156">
            <v>42.078483697894704</v>
          </cell>
          <cell r="Y156">
            <v>41.933270124521677</v>
          </cell>
          <cell r="Z156">
            <v>222.1377974071531</v>
          </cell>
          <cell r="AA156">
            <v>388741.14546251792</v>
          </cell>
        </row>
        <row r="157">
          <cell r="E157">
            <v>4278</v>
          </cell>
          <cell r="F157" t="str">
            <v>Handsworth Grange Community Sports College</v>
          </cell>
          <cell r="G157">
            <v>1015</v>
          </cell>
          <cell r="I157">
            <v>213</v>
          </cell>
          <cell r="J157">
            <v>199</v>
          </cell>
          <cell r="K157">
            <v>203</v>
          </cell>
          <cell r="L157">
            <v>202</v>
          </cell>
          <cell r="M157">
            <v>198</v>
          </cell>
          <cell r="N157">
            <v>0</v>
          </cell>
          <cell r="O157">
            <v>0.50234741784037595</v>
          </cell>
          <cell r="P157"/>
          <cell r="Q157">
            <v>0.37313432835820898</v>
          </cell>
          <cell r="R157">
            <v>0.37313432835820898</v>
          </cell>
          <cell r="S157">
            <v>0.37313432835820898</v>
          </cell>
          <cell r="T157">
            <v>0.39037433155080198</v>
          </cell>
          <cell r="U157">
            <v>58.282230180000049</v>
          </cell>
          <cell r="V157">
            <v>47.913804723880602</v>
          </cell>
          <cell r="W157">
            <v>48.876896276119403</v>
          </cell>
          <cell r="X157">
            <v>48.636123388059708</v>
          </cell>
          <cell r="Y157">
            <v>49.147868954117627</v>
          </cell>
          <cell r="Z157">
            <v>252.85692352217737</v>
          </cell>
          <cell r="AA157">
            <v>442499.61616381037</v>
          </cell>
        </row>
        <row r="158">
          <cell r="E158">
            <v>4257</v>
          </cell>
          <cell r="F158" t="str">
            <v>High Storrs School</v>
          </cell>
          <cell r="G158">
            <v>1214</v>
          </cell>
          <cell r="I158">
            <v>246</v>
          </cell>
          <cell r="J158">
            <v>245</v>
          </cell>
          <cell r="K158">
            <v>239</v>
          </cell>
          <cell r="L158">
            <v>241</v>
          </cell>
          <cell r="M158">
            <v>243</v>
          </cell>
          <cell r="N158">
            <v>0</v>
          </cell>
          <cell r="O158">
            <v>0.23012552301255201</v>
          </cell>
          <cell r="P158"/>
          <cell r="Q158">
            <v>0.19915254237288099</v>
          </cell>
          <cell r="R158">
            <v>0.19915254237288099</v>
          </cell>
          <cell r="S158">
            <v>0.19915254237288099</v>
          </cell>
          <cell r="T158">
            <v>0.21794871794871801</v>
          </cell>
          <cell r="U158">
            <v>30.835591222594108</v>
          </cell>
          <cell r="V158">
            <v>31.484319830932147</v>
          </cell>
          <cell r="W158">
            <v>30.713275263644011</v>
          </cell>
          <cell r="X158">
            <v>30.970290119406719</v>
          </cell>
          <cell r="Y158">
            <v>33.675871219615395</v>
          </cell>
          <cell r="Z158">
            <v>157.67934765619239</v>
          </cell>
          <cell r="AA158">
            <v>275938.85839833668</v>
          </cell>
        </row>
        <row r="159">
          <cell r="E159">
            <v>4230</v>
          </cell>
          <cell r="F159" t="str">
            <v>King Ecgbert School</v>
          </cell>
          <cell r="G159">
            <v>1030</v>
          </cell>
          <cell r="I159">
            <v>207</v>
          </cell>
          <cell r="J159">
            <v>208</v>
          </cell>
          <cell r="K159">
            <v>208</v>
          </cell>
          <cell r="L159">
            <v>207</v>
          </cell>
          <cell r="M159">
            <v>200</v>
          </cell>
          <cell r="N159">
            <v>0</v>
          </cell>
          <cell r="O159">
            <v>0.361809045226131</v>
          </cell>
          <cell r="P159"/>
          <cell r="Q159">
            <v>0.32512315270935999</v>
          </cell>
          <cell r="R159">
            <v>0.32512315270935999</v>
          </cell>
          <cell r="S159">
            <v>0.32512315270935999</v>
          </cell>
          <cell r="T159">
            <v>0.27368421052631597</v>
          </cell>
          <cell r="U159">
            <v>40.794550256080448</v>
          </cell>
          <cell r="V159">
            <v>43.636871702069016</v>
          </cell>
          <cell r="W159">
            <v>43.636871702069016</v>
          </cell>
          <cell r="X159">
            <v>43.427079049655227</v>
          </cell>
          <cell r="Y159">
            <v>34.804707326315814</v>
          </cell>
          <cell r="Z159">
            <v>206.30008003618951</v>
          </cell>
          <cell r="AA159">
            <v>361025.14006333164</v>
          </cell>
        </row>
        <row r="160">
          <cell r="E160">
            <v>4259</v>
          </cell>
          <cell r="F160" t="str">
            <v>King Edward VII School</v>
          </cell>
          <cell r="G160">
            <v>1141</v>
          </cell>
          <cell r="I160">
            <v>221</v>
          </cell>
          <cell r="J160">
            <v>230</v>
          </cell>
          <cell r="K160">
            <v>233</v>
          </cell>
          <cell r="L160">
            <v>230</v>
          </cell>
          <cell r="M160">
            <v>227</v>
          </cell>
          <cell r="N160">
            <v>0</v>
          </cell>
          <cell r="O160">
            <v>0.328703703703704</v>
          </cell>
          <cell r="P160"/>
          <cell r="Q160">
            <v>0.28985507246376802</v>
          </cell>
          <cell r="R160">
            <v>0.28985507246376802</v>
          </cell>
          <cell r="S160">
            <v>0.28985507246376802</v>
          </cell>
          <cell r="T160">
            <v>0.27586206896551702</v>
          </cell>
          <cell r="U160">
            <v>39.568469788611154</v>
          </cell>
          <cell r="V160">
            <v>43.018089333333315</v>
          </cell>
          <cell r="W160">
            <v>43.579194846376787</v>
          </cell>
          <cell r="X160">
            <v>43.018089333333315</v>
          </cell>
          <cell r="Y160">
            <v>39.817693023448243</v>
          </cell>
          <cell r="Z160">
            <v>209.00153632510279</v>
          </cell>
          <cell r="AA160">
            <v>365752.68856892991</v>
          </cell>
        </row>
        <row r="161">
          <cell r="E161">
            <v>4279</v>
          </cell>
          <cell r="F161" t="str">
            <v>Meadowhead School Academy Trust</v>
          </cell>
          <cell r="G161">
            <v>1640</v>
          </cell>
          <cell r="I161">
            <v>337</v>
          </cell>
          <cell r="J161">
            <v>327</v>
          </cell>
          <cell r="K161">
            <v>325</v>
          </cell>
          <cell r="L161">
            <v>324</v>
          </cell>
          <cell r="M161">
            <v>327</v>
          </cell>
          <cell r="N161">
            <v>0</v>
          </cell>
          <cell r="O161">
            <v>0.40121580547112501</v>
          </cell>
          <cell r="P161"/>
          <cell r="Q161">
            <v>0.32051282051282098</v>
          </cell>
          <cell r="R161">
            <v>0.32051282051282098</v>
          </cell>
          <cell r="S161">
            <v>0.32051282051282098</v>
          </cell>
          <cell r="T161">
            <v>0.40836012861736298</v>
          </cell>
          <cell r="U161">
            <v>73.647891581033505</v>
          </cell>
          <cell r="V161">
            <v>67.629400057692408</v>
          </cell>
          <cell r="W161">
            <v>67.215764583333424</v>
          </cell>
          <cell r="X161">
            <v>67.008946846153947</v>
          </cell>
          <cell r="Y161">
            <v>84.9081409860771</v>
          </cell>
          <cell r="Z161">
            <v>360.41014405429041</v>
          </cell>
          <cell r="AA161">
            <v>630717.75209500827</v>
          </cell>
        </row>
        <row r="162">
          <cell r="E162">
            <v>4015</v>
          </cell>
          <cell r="F162" t="str">
            <v>Mercia School</v>
          </cell>
          <cell r="G162">
            <v>786</v>
          </cell>
          <cell r="H162"/>
          <cell r="I162">
            <v>189</v>
          </cell>
          <cell r="J162">
            <v>181</v>
          </cell>
          <cell r="K162">
            <v>178</v>
          </cell>
          <cell r="L162">
            <v>120</v>
          </cell>
          <cell r="M162">
            <v>118</v>
          </cell>
          <cell r="N162">
            <v>0</v>
          </cell>
          <cell r="O162">
            <v>0.36612021857923499</v>
          </cell>
          <cell r="P162"/>
          <cell r="Q162">
            <v>0.33043478260869602</v>
          </cell>
          <cell r="R162">
            <v>0.33043478260869602</v>
          </cell>
          <cell r="S162">
            <v>0.33043478260869602</v>
          </cell>
          <cell r="T162">
            <v>0.29729729729729698</v>
          </cell>
          <cell r="U162">
            <v>37.691020926885251</v>
          </cell>
          <cell r="V162">
            <v>38.592837187130478</v>
          </cell>
          <cell r="W162">
            <v>37.953176902260914</v>
          </cell>
          <cell r="X162">
            <v>25.586411394782633</v>
          </cell>
          <cell r="Y162">
            <v>22.306488879459437</v>
          </cell>
          <cell r="Z162">
            <v>162.12993529051872</v>
          </cell>
          <cell r="AA162">
            <v>283727.38675840775</v>
          </cell>
        </row>
        <row r="163">
          <cell r="E163">
            <v>4008</v>
          </cell>
          <cell r="F163" t="str">
            <v>Newfield Secondary School</v>
          </cell>
          <cell r="G163">
            <v>1055</v>
          </cell>
          <cell r="I163">
            <v>227</v>
          </cell>
          <cell r="J163">
            <v>214</v>
          </cell>
          <cell r="K163">
            <v>206</v>
          </cell>
          <cell r="L163">
            <v>208</v>
          </cell>
          <cell r="M163">
            <v>200</v>
          </cell>
          <cell r="N163">
            <v>0</v>
          </cell>
          <cell r="O163">
            <v>0.37333333333333302</v>
          </cell>
          <cell r="P163"/>
          <cell r="Q163">
            <v>0.42631578947368398</v>
          </cell>
          <cell r="R163">
            <v>0.42631578947368398</v>
          </cell>
          <cell r="S163">
            <v>0.42631578947368398</v>
          </cell>
          <cell r="T163">
            <v>0.36125654450261802</v>
          </cell>
          <cell r="U163">
            <v>46.160978819199968</v>
          </cell>
          <cell r="V163">
            <v>58.869123197684182</v>
          </cell>
          <cell r="W163">
            <v>56.668408311789435</v>
          </cell>
          <cell r="X163">
            <v>57.21858703326312</v>
          </cell>
          <cell r="Y163">
            <v>45.941372638743481</v>
          </cell>
          <cell r="Z163">
            <v>264.8584700006802</v>
          </cell>
          <cell r="AA163">
            <v>463502.32250119036</v>
          </cell>
        </row>
        <row r="164">
          <cell r="E164">
            <v>5400</v>
          </cell>
          <cell r="F164" t="str">
            <v>Notre Dame High School</v>
          </cell>
          <cell r="G164">
            <v>1067</v>
          </cell>
          <cell r="I164">
            <v>215</v>
          </cell>
          <cell r="J164">
            <v>215</v>
          </cell>
          <cell r="K164">
            <v>212</v>
          </cell>
          <cell r="L164">
            <v>212</v>
          </cell>
          <cell r="M164">
            <v>213</v>
          </cell>
          <cell r="N164">
            <v>0</v>
          </cell>
          <cell r="O164">
            <v>0.29383886255924202</v>
          </cell>
          <cell r="P164"/>
          <cell r="Q164">
            <v>0.244019138755981</v>
          </cell>
          <cell r="R164">
            <v>0.244019138755981</v>
          </cell>
          <cell r="S164">
            <v>0.244019138755981</v>
          </cell>
          <cell r="T164">
            <v>0.23444976076554999</v>
          </cell>
          <cell r="U164">
            <v>34.411220636018996</v>
          </cell>
          <cell r="V164">
            <v>33.853589679904324</v>
          </cell>
          <cell r="W164">
            <v>33.381214009952167</v>
          </cell>
          <cell r="X164">
            <v>33.381214009952167</v>
          </cell>
          <cell r="Y164">
            <v>31.753210696220062</v>
          </cell>
          <cell r="Z164">
            <v>166.78044903204773</v>
          </cell>
          <cell r="AA164">
            <v>291865.78580608353</v>
          </cell>
        </row>
        <row r="165">
          <cell r="E165">
            <v>4006</v>
          </cell>
          <cell r="F165" t="str">
            <v>Outwood Academy City</v>
          </cell>
          <cell r="G165">
            <v>1126</v>
          </cell>
          <cell r="H165"/>
          <cell r="I165">
            <v>234</v>
          </cell>
          <cell r="J165">
            <v>232</v>
          </cell>
          <cell r="K165">
            <v>221</v>
          </cell>
          <cell r="L165">
            <v>222</v>
          </cell>
          <cell r="M165">
            <v>217</v>
          </cell>
          <cell r="N165">
            <v>0</v>
          </cell>
          <cell r="O165">
            <v>0.36206896551724099</v>
          </cell>
          <cell r="P165"/>
          <cell r="Q165">
            <v>0.38755980861243999</v>
          </cell>
          <cell r="R165">
            <v>0.38755980861243999</v>
          </cell>
          <cell r="S165">
            <v>0.38755980861243999</v>
          </cell>
          <cell r="T165">
            <v>0.31603773584905698</v>
          </cell>
          <cell r="U165">
            <v>46.14870755793099</v>
          </cell>
          <cell r="V165">
            <v>58.018846991770303</v>
          </cell>
          <cell r="W165">
            <v>55.267953384401885</v>
          </cell>
          <cell r="X165">
            <v>55.518034621435376</v>
          </cell>
          <cell r="Y165">
            <v>43.607071646084961</v>
          </cell>
          <cell r="Z165">
            <v>258.56061420162348</v>
          </cell>
          <cell r="AA165">
            <v>452481.07485284109</v>
          </cell>
        </row>
        <row r="166">
          <cell r="E166">
            <v>6907</v>
          </cell>
          <cell r="F166" t="str">
            <v>Parkwood E-ACT Academy</v>
          </cell>
          <cell r="G166">
            <v>793</v>
          </cell>
          <cell r="H166"/>
          <cell r="I166">
            <v>174</v>
          </cell>
          <cell r="J166">
            <v>173</v>
          </cell>
          <cell r="K166">
            <v>170</v>
          </cell>
          <cell r="L166">
            <v>130</v>
          </cell>
          <cell r="M166">
            <v>146</v>
          </cell>
          <cell r="N166">
            <v>0</v>
          </cell>
          <cell r="O166">
            <v>0.55625000000000002</v>
          </cell>
          <cell r="P166"/>
          <cell r="Q166">
            <v>0.495652173913044</v>
          </cell>
          <cell r="R166">
            <v>0.495652173913044</v>
          </cell>
          <cell r="S166">
            <v>0.495652173913044</v>
          </cell>
          <cell r="T166">
            <v>0.50806451612903203</v>
          </cell>
          <cell r="U166">
            <v>52.719545360250009</v>
          </cell>
          <cell r="V166">
            <v>55.330614641217444</v>
          </cell>
          <cell r="W166">
            <v>54.371124213913099</v>
          </cell>
          <cell r="X166">
            <v>41.577918516521784</v>
          </cell>
          <cell r="Y166">
            <v>47.1661000446774</v>
          </cell>
          <cell r="Z166">
            <v>251.16530277657972</v>
          </cell>
          <cell r="AA166">
            <v>439539.2798590145</v>
          </cell>
        </row>
        <row r="167">
          <cell r="E167">
            <v>6905</v>
          </cell>
          <cell r="F167" t="str">
            <v>Sheffield Park Academy</v>
          </cell>
          <cell r="G167">
            <v>1029</v>
          </cell>
          <cell r="H167"/>
          <cell r="I167">
            <v>211</v>
          </cell>
          <cell r="J167">
            <v>208</v>
          </cell>
          <cell r="K167">
            <v>197</v>
          </cell>
          <cell r="L167">
            <v>209</v>
          </cell>
          <cell r="M167">
            <v>204</v>
          </cell>
          <cell r="N167">
            <v>0</v>
          </cell>
          <cell r="O167">
            <v>0.54066985645932997</v>
          </cell>
          <cell r="P167"/>
          <cell r="Q167">
            <v>0.45544554455445502</v>
          </cell>
          <cell r="R167">
            <v>0.45544554455445502</v>
          </cell>
          <cell r="S167">
            <v>0.45544554455445502</v>
          </cell>
          <cell r="T167">
            <v>0.46560846560846603</v>
          </cell>
          <cell r="U167">
            <v>62.139391592440177</v>
          </cell>
          <cell r="V167">
            <v>61.128279020990043</v>
          </cell>
          <cell r="W167">
            <v>57.895533495841526</v>
          </cell>
          <cell r="X167">
            <v>61.422164977821723</v>
          </cell>
          <cell r="Y167">
            <v>60.396153909841324</v>
          </cell>
          <cell r="Z167">
            <v>302.98152299693481</v>
          </cell>
          <cell r="AA167">
            <v>530217.66524463589</v>
          </cell>
        </row>
        <row r="168">
          <cell r="E168">
            <v>6906</v>
          </cell>
          <cell r="F168" t="str">
            <v>Sheffield Springs Academy</v>
          </cell>
          <cell r="G168">
            <v>981</v>
          </cell>
          <cell r="I168">
            <v>209</v>
          </cell>
          <cell r="J168">
            <v>203</v>
          </cell>
          <cell r="K168">
            <v>197</v>
          </cell>
          <cell r="L168">
            <v>206</v>
          </cell>
          <cell r="M168">
            <v>166</v>
          </cell>
          <cell r="N168">
            <v>0</v>
          </cell>
          <cell r="O168">
            <v>0.66990291262135904</v>
          </cell>
          <cell r="P168"/>
          <cell r="Q168">
            <v>0.56666666666666698</v>
          </cell>
          <cell r="R168">
            <v>0.56666666666666698</v>
          </cell>
          <cell r="S168">
            <v>0.56666666666666698</v>
          </cell>
          <cell r="T168">
            <v>0.57857142857142896</v>
          </cell>
          <cell r="U168">
            <v>76.262411888737844</v>
          </cell>
          <cell r="V168">
            <v>74.227713144666708</v>
          </cell>
          <cell r="W168">
            <v>72.033790588666704</v>
          </cell>
          <cell r="X168">
            <v>75.324674422666703</v>
          </cell>
          <cell r="Y168">
            <v>61.069353018428608</v>
          </cell>
          <cell r="Z168">
            <v>358.9179430631666</v>
          </cell>
          <cell r="AA168">
            <v>628106.40036054153</v>
          </cell>
        </row>
        <row r="169">
          <cell r="E169">
            <v>4229</v>
          </cell>
          <cell r="F169" t="str">
            <v>Silverdale School</v>
          </cell>
          <cell r="G169">
            <v>1021</v>
          </cell>
          <cell r="I169">
            <v>185</v>
          </cell>
          <cell r="J169">
            <v>181</v>
          </cell>
          <cell r="K169">
            <v>184</v>
          </cell>
          <cell r="L169">
            <v>234</v>
          </cell>
          <cell r="M169">
            <v>237</v>
          </cell>
          <cell r="N169">
            <v>0</v>
          </cell>
          <cell r="O169">
            <v>0.31073446327683601</v>
          </cell>
          <cell r="P169"/>
          <cell r="Q169">
            <v>0.179245283018868</v>
          </cell>
          <cell r="R169">
            <v>0.179245283018868</v>
          </cell>
          <cell r="S169">
            <v>0.179245283018868</v>
          </cell>
          <cell r="T169">
            <v>0.28947368421052599</v>
          </cell>
          <cell r="U169">
            <v>31.31219663559321</v>
          </cell>
          <cell r="V169">
            <v>20.934793757169821</v>
          </cell>
          <cell r="W169">
            <v>21.281779289056612</v>
          </cell>
          <cell r="X169">
            <v>27.064871487169821</v>
          </cell>
          <cell r="Y169">
            <v>43.623015384473632</v>
          </cell>
          <cell r="Z169">
            <v>144.21665655346311</v>
          </cell>
          <cell r="AA169">
            <v>252379.14896856045</v>
          </cell>
        </row>
        <row r="170">
          <cell r="E170">
            <v>4271</v>
          </cell>
          <cell r="F170" t="str">
            <v>Stocksbridge High School</v>
          </cell>
          <cell r="G170">
            <v>793</v>
          </cell>
          <cell r="I170">
            <v>152</v>
          </cell>
          <cell r="J170">
            <v>156</v>
          </cell>
          <cell r="K170">
            <v>149</v>
          </cell>
          <cell r="L170">
            <v>175</v>
          </cell>
          <cell r="M170">
            <v>161</v>
          </cell>
          <cell r="N170">
            <v>0</v>
          </cell>
          <cell r="O170">
            <v>0.35135135135135098</v>
          </cell>
          <cell r="P170"/>
          <cell r="Q170">
            <v>0.22857142857142901</v>
          </cell>
          <cell r="R170">
            <v>0.22857142857142901</v>
          </cell>
          <cell r="S170">
            <v>0.22857142857142901</v>
          </cell>
          <cell r="T170">
            <v>0.28125</v>
          </cell>
          <cell r="U170">
            <v>29.089590006486457</v>
          </cell>
          <cell r="V170">
            <v>23.008532352000042</v>
          </cell>
          <cell r="W170">
            <v>21.976098208000039</v>
          </cell>
          <cell r="X170">
            <v>25.810853600000048</v>
          </cell>
          <cell r="Y170">
            <v>28.792319633437501</v>
          </cell>
          <cell r="Z170">
            <v>128.67739379992406</v>
          </cell>
          <cell r="AA170">
            <v>225185.4391498671</v>
          </cell>
        </row>
        <row r="171">
          <cell r="E171">
            <v>4234</v>
          </cell>
          <cell r="F171" t="str">
            <v>Tapton School</v>
          </cell>
          <cell r="G171">
            <v>1357</v>
          </cell>
          <cell r="I171">
            <v>271</v>
          </cell>
          <cell r="J171">
            <v>262</v>
          </cell>
          <cell r="K171">
            <v>273</v>
          </cell>
          <cell r="L171">
            <v>286</v>
          </cell>
          <cell r="M171">
            <v>265</v>
          </cell>
          <cell r="N171">
            <v>0</v>
          </cell>
          <cell r="O171">
            <v>0.38461538461538503</v>
          </cell>
          <cell r="P171"/>
          <cell r="Q171">
            <v>0.19708029197080301</v>
          </cell>
          <cell r="R171">
            <v>0.19708029197080301</v>
          </cell>
          <cell r="S171">
            <v>0.19708029197080301</v>
          </cell>
          <cell r="T171">
            <v>0.22727272727272699</v>
          </cell>
          <cell r="U171">
            <v>56.773847515384681</v>
          </cell>
          <cell r="V171">
            <v>33.318609190948919</v>
          </cell>
          <cell r="W171">
            <v>34.717482095912423</v>
          </cell>
          <cell r="X171">
            <v>36.370695529051112</v>
          </cell>
          <cell r="Y171">
            <v>38.295826352272677</v>
          </cell>
          <cell r="Z171">
            <v>199.47646068356983</v>
          </cell>
          <cell r="AA171">
            <v>349083.80619624717</v>
          </cell>
        </row>
        <row r="172">
          <cell r="E172">
            <v>4276</v>
          </cell>
          <cell r="F172" t="str">
            <v>The Birley Academy</v>
          </cell>
          <cell r="G172">
            <v>1076</v>
          </cell>
          <cell r="H172"/>
          <cell r="I172">
            <v>225</v>
          </cell>
          <cell r="J172">
            <v>227</v>
          </cell>
          <cell r="K172">
            <v>217</v>
          </cell>
          <cell r="L172">
            <v>201</v>
          </cell>
          <cell r="M172">
            <v>206</v>
          </cell>
          <cell r="N172">
            <v>0</v>
          </cell>
          <cell r="O172">
            <v>0.49074074074074098</v>
          </cell>
          <cell r="P172"/>
          <cell r="Q172">
            <v>0.413612565445026</v>
          </cell>
          <cell r="R172">
            <v>0.413612565445026</v>
          </cell>
          <cell r="S172">
            <v>0.413612565445026</v>
          </cell>
          <cell r="T172">
            <v>0.49009900990098998</v>
          </cell>
          <cell r="U172">
            <v>60.14326712500003</v>
          </cell>
          <cell r="V172">
            <v>60.584559896439764</v>
          </cell>
          <cell r="W172">
            <v>57.915636552984267</v>
          </cell>
          <cell r="X172">
            <v>53.64535920345547</v>
          </cell>
          <cell r="Y172">
            <v>64.196195844653445</v>
          </cell>
          <cell r="Z172">
            <v>296.485018622533</v>
          </cell>
          <cell r="AA172">
            <v>518848.78258943278</v>
          </cell>
        </row>
        <row r="173">
          <cell r="E173">
            <v>4004</v>
          </cell>
          <cell r="F173" t="str">
            <v>UTC Sheffield City Centre</v>
          </cell>
          <cell r="G173">
            <v>312</v>
          </cell>
          <cell r="I173">
            <v>0</v>
          </cell>
          <cell r="J173">
            <v>0</v>
          </cell>
          <cell r="K173">
            <v>104</v>
          </cell>
          <cell r="L173">
            <v>103</v>
          </cell>
          <cell r="M173">
            <v>105</v>
          </cell>
          <cell r="N173">
            <v>0</v>
          </cell>
          <cell r="O173">
            <v>0</v>
          </cell>
          <cell r="P173"/>
          <cell r="Q173">
            <v>0</v>
          </cell>
          <cell r="R173">
            <v>0.22549019607843099</v>
          </cell>
          <cell r="S173">
            <v>0.22549019607843099</v>
          </cell>
          <cell r="T173">
            <v>0.30392156862745101</v>
          </cell>
          <cell r="U173">
            <v>0</v>
          </cell>
          <cell r="V173">
            <v>0</v>
          </cell>
          <cell r="W173">
            <v>15.132245541960758</v>
          </cell>
          <cell r="X173">
            <v>14.986743180980367</v>
          </cell>
          <cell r="Y173">
            <v>20.291262486764708</v>
          </cell>
          <cell r="Z173">
            <v>50.410251209705834</v>
          </cell>
          <cell r="AA173">
            <v>88217.939616985212</v>
          </cell>
        </row>
        <row r="174">
          <cell r="E174">
            <v>4010</v>
          </cell>
          <cell r="F174" t="str">
            <v>UTC Sheffield Olympic Legacy Park</v>
          </cell>
          <cell r="G174">
            <v>301</v>
          </cell>
          <cell r="I174">
            <v>0</v>
          </cell>
          <cell r="J174">
            <v>0</v>
          </cell>
          <cell r="K174">
            <v>100</v>
          </cell>
          <cell r="L174">
            <v>105</v>
          </cell>
          <cell r="M174">
            <v>96</v>
          </cell>
          <cell r="N174">
            <v>0</v>
          </cell>
          <cell r="O174">
            <v>0</v>
          </cell>
          <cell r="P174"/>
          <cell r="Q174">
            <v>0</v>
          </cell>
          <cell r="R174">
            <v>0.29292929292929298</v>
          </cell>
          <cell r="S174">
            <v>0.29292929292929298</v>
          </cell>
          <cell r="T174">
            <v>0.35632183908046</v>
          </cell>
          <cell r="U174">
            <v>0</v>
          </cell>
          <cell r="V174">
            <v>0</v>
          </cell>
          <cell r="W174">
            <v>18.901887737373741</v>
          </cell>
          <cell r="X174">
            <v>19.846982124242427</v>
          </cell>
          <cell r="Y174">
            <v>21.750634074482772</v>
          </cell>
          <cell r="Z174">
            <v>60.499503936098947</v>
          </cell>
          <cell r="AA174">
            <v>105874.13188817316</v>
          </cell>
        </row>
        <row r="175">
          <cell r="E175">
            <v>4013</v>
          </cell>
          <cell r="F175" t="str">
            <v>Westfield School</v>
          </cell>
          <cell r="G175">
            <v>1245</v>
          </cell>
          <cell r="I175">
            <v>270</v>
          </cell>
          <cell r="J175">
            <v>261</v>
          </cell>
          <cell r="K175">
            <v>239</v>
          </cell>
          <cell r="L175">
            <v>252</v>
          </cell>
          <cell r="M175">
            <v>223</v>
          </cell>
          <cell r="N175">
            <v>0</v>
          </cell>
          <cell r="O175">
            <v>0.427509293680297</v>
          </cell>
          <cell r="P175"/>
          <cell r="Q175">
            <v>0.34136546184738997</v>
          </cell>
          <cell r="R175">
            <v>0.34136546184738997</v>
          </cell>
          <cell r="S175">
            <v>0.34136546184738997</v>
          </cell>
          <cell r="T175">
            <v>0.445945945945946</v>
          </cell>
          <cell r="U175">
            <v>62.872641736059421</v>
          </cell>
          <cell r="V175">
            <v>57.49134408795188</v>
          </cell>
          <cell r="W175">
            <v>52.645330410040224</v>
          </cell>
          <cell r="X175">
            <v>55.508883946988021</v>
          </cell>
          <cell r="Y175">
            <v>63.233224832027027</v>
          </cell>
          <cell r="Z175">
            <v>291.75142501306658</v>
          </cell>
          <cell r="AA175">
            <v>510564.9937728665</v>
          </cell>
        </row>
        <row r="176">
          <cell r="E176">
            <v>4016</v>
          </cell>
          <cell r="F176" t="str">
            <v>Yewlands Academy</v>
          </cell>
          <cell r="G176">
            <v>901</v>
          </cell>
          <cell r="I176">
            <v>208</v>
          </cell>
          <cell r="J176">
            <v>198</v>
          </cell>
          <cell r="K176">
            <v>172</v>
          </cell>
          <cell r="L176">
            <v>169</v>
          </cell>
          <cell r="M176">
            <v>154</v>
          </cell>
          <cell r="N176">
            <v>0</v>
          </cell>
          <cell r="O176">
            <v>0.55825242718446599</v>
          </cell>
          <cell r="P176"/>
          <cell r="Q176">
            <v>0.37804878048780499</v>
          </cell>
          <cell r="R176">
            <v>0.37804878048780499</v>
          </cell>
          <cell r="S176">
            <v>0.37804878048780499</v>
          </cell>
          <cell r="T176">
            <v>0.40909090909090901</v>
          </cell>
          <cell r="U176">
            <v>63.247933304854371</v>
          </cell>
          <cell r="V176">
            <v>48.300920547804886</v>
          </cell>
          <cell r="W176">
            <v>41.958375425365865</v>
          </cell>
          <cell r="X176">
            <v>41.226543295853673</v>
          </cell>
          <cell r="Y176">
            <v>40.058879489999988</v>
          </cell>
          <cell r="Z176">
            <v>234.79265206387879</v>
          </cell>
          <cell r="AA176">
            <v>410887.14111178787</v>
          </cell>
        </row>
        <row r="177">
          <cell r="E177">
            <v>0</v>
          </cell>
          <cell r="F177">
            <v>0</v>
          </cell>
          <cell r="H177"/>
          <cell r="I177"/>
          <cell r="J177"/>
          <cell r="K177"/>
          <cell r="L177"/>
          <cell r="M177"/>
          <cell r="N177"/>
          <cell r="O177"/>
          <cell r="P177"/>
          <cell r="Q177"/>
          <cell r="R177"/>
          <cell r="S177"/>
          <cell r="T177"/>
          <cell r="U177"/>
          <cell r="V177"/>
          <cell r="W177"/>
          <cell r="X177"/>
          <cell r="Y177"/>
          <cell r="Z177"/>
          <cell r="AA177"/>
        </row>
        <row r="178">
          <cell r="E178">
            <v>0</v>
          </cell>
          <cell r="F178" t="str">
            <v>Total Secondary</v>
          </cell>
          <cell r="G178">
            <v>27959</v>
          </cell>
          <cell r="H178">
            <v>0</v>
          </cell>
          <cell r="I178">
            <v>5644</v>
          </cell>
          <cell r="J178">
            <v>5565</v>
          </cell>
          <cell r="K178">
            <v>5667</v>
          </cell>
          <cell r="L178">
            <v>5616</v>
          </cell>
          <cell r="M178">
            <v>5467</v>
          </cell>
          <cell r="N178">
            <v>0</v>
          </cell>
          <cell r="O178">
            <v>0.20186701956436209</v>
          </cell>
          <cell r="P178"/>
          <cell r="Q178">
            <v>0.19904145355699418</v>
          </cell>
          <cell r="R178">
            <v>0.20268965270574771</v>
          </cell>
          <cell r="S178">
            <v>0.20086555313137094</v>
          </cell>
          <cell r="T178"/>
          <cell r="U178">
            <v>1331.5867700853903</v>
          </cell>
          <cell r="V178">
            <v>1273.3229985447147</v>
          </cell>
          <cell r="W178">
            <v>1280.9859172494043</v>
          </cell>
          <cell r="X178">
            <v>1256.8405174493457</v>
          </cell>
          <cell r="Y178">
            <v>1265.8929782960813</v>
          </cell>
          <cell r="Z178">
            <v>6408.6291816249368</v>
          </cell>
          <cell r="AA178">
            <v>11215101.06784364</v>
          </cell>
        </row>
        <row r="179">
          <cell r="E179">
            <v>0</v>
          </cell>
          <cell r="F179">
            <v>0</v>
          </cell>
          <cell r="G179">
            <v>0</v>
          </cell>
          <cell r="Z179">
            <v>0.22921525024589351</v>
          </cell>
          <cell r="AA179">
            <v>0</v>
          </cell>
        </row>
        <row r="180">
          <cell r="E180">
            <v>0</v>
          </cell>
          <cell r="F180" t="str">
            <v>Middle Deemed Secondary</v>
          </cell>
          <cell r="AA180"/>
        </row>
        <row r="181">
          <cell r="E181">
            <v>0</v>
          </cell>
          <cell r="F181">
            <v>0</v>
          </cell>
          <cell r="N181"/>
          <cell r="O181"/>
          <cell r="P181"/>
          <cell r="Q181"/>
          <cell r="R181"/>
          <cell r="S181"/>
          <cell r="T181"/>
          <cell r="Z181"/>
          <cell r="AA181"/>
        </row>
        <row r="182">
          <cell r="E182">
            <v>4014</v>
          </cell>
          <cell r="F182" t="str">
            <v>Astrea Academy Sheffield</v>
          </cell>
          <cell r="G182">
            <v>979</v>
          </cell>
          <cell r="H182">
            <v>50</v>
          </cell>
          <cell r="I182">
            <v>344</v>
          </cell>
          <cell r="J182">
            <v>148</v>
          </cell>
          <cell r="K182">
            <v>141</v>
          </cell>
          <cell r="L182">
            <v>149</v>
          </cell>
          <cell r="M182">
            <v>147</v>
          </cell>
          <cell r="N182">
            <v>0</v>
          </cell>
          <cell r="O182">
            <v>0.13282714881318664</v>
          </cell>
          <cell r="P182">
            <v>0.45926113360323884</v>
          </cell>
          <cell r="Q182">
            <v>0.41549295774647899</v>
          </cell>
          <cell r="R182">
            <v>0.41549295774647899</v>
          </cell>
          <cell r="S182">
            <v>0</v>
          </cell>
          <cell r="T182"/>
          <cell r="U182">
            <v>130.03777868810971</v>
          </cell>
          <cell r="V182">
            <v>39.679643245633812</v>
          </cell>
          <cell r="W182">
            <v>37.802903362394375</v>
          </cell>
          <cell r="X182">
            <v>39.947748943239446</v>
          </cell>
          <cell r="Y182">
            <v>31.935828926750034</v>
          </cell>
          <cell r="Z182">
            <v>302.36695984628926</v>
          </cell>
          <cell r="AA182">
            <v>462739.90872898197</v>
          </cell>
        </row>
        <row r="183">
          <cell r="E183">
            <v>4225</v>
          </cell>
          <cell r="F183" t="str">
            <v>Hinde House 2-16 School</v>
          </cell>
          <cell r="G183">
            <v>1322</v>
          </cell>
          <cell r="H183">
            <v>60</v>
          </cell>
          <cell r="I183">
            <v>546</v>
          </cell>
          <cell r="J183">
            <v>195</v>
          </cell>
          <cell r="K183">
            <v>196</v>
          </cell>
          <cell r="L183">
            <v>174</v>
          </cell>
          <cell r="M183">
            <v>151</v>
          </cell>
          <cell r="N183">
            <v>0</v>
          </cell>
          <cell r="O183">
            <v>0.13492483191730742</v>
          </cell>
          <cell r="P183">
            <v>0.34491327468813671</v>
          </cell>
          <cell r="Q183">
            <v>0.52795031055900599</v>
          </cell>
          <cell r="R183">
            <v>0.52795031055900599</v>
          </cell>
          <cell r="S183">
            <v>0</v>
          </cell>
          <cell r="T183"/>
          <cell r="U183">
            <v>178.37062779468042</v>
          </cell>
          <cell r="V183">
            <v>66.43088484782605</v>
          </cell>
          <cell r="W183">
            <v>66.771556052173878</v>
          </cell>
          <cell r="X183">
            <v>59.276789556521713</v>
          </cell>
          <cell r="Y183">
            <v>39.11687174185181</v>
          </cell>
          <cell r="Z183">
            <v>430.66152647434211</v>
          </cell>
          <cell r="AA183">
            <v>667669.0673839727</v>
          </cell>
        </row>
        <row r="184">
          <cell r="E184">
            <v>4005</v>
          </cell>
          <cell r="F184" t="str">
            <v>Oasis Academy Don Valley</v>
          </cell>
          <cell r="G184">
            <v>1061</v>
          </cell>
          <cell r="H184">
            <v>58</v>
          </cell>
          <cell r="I184">
            <v>511</v>
          </cell>
          <cell r="J184">
            <v>124</v>
          </cell>
          <cell r="K184">
            <v>127</v>
          </cell>
          <cell r="L184">
            <v>121</v>
          </cell>
          <cell r="M184">
            <v>120</v>
          </cell>
          <cell r="N184">
            <v>0</v>
          </cell>
          <cell r="O184">
            <v>0.10422403620048128</v>
          </cell>
          <cell r="P184">
            <v>0.21167688616368965</v>
          </cell>
          <cell r="Q184">
            <v>0.38983050847457601</v>
          </cell>
          <cell r="R184">
            <v>0.38983050847457601</v>
          </cell>
          <cell r="S184">
            <v>0</v>
          </cell>
          <cell r="T184"/>
          <cell r="U184">
            <v>110.58170240871064</v>
          </cell>
          <cell r="V184">
            <v>31.191760367457604</v>
          </cell>
          <cell r="W184">
            <v>31.946399731186418</v>
          </cell>
          <cell r="X184">
            <v>30.437121003728791</v>
          </cell>
          <cell r="Y184">
            <v>40.003319324271835</v>
          </cell>
          <cell r="Z184">
            <v>256.4375622328493</v>
          </cell>
          <cell r="AA184">
            <v>396623.36653878458</v>
          </cell>
        </row>
        <row r="185">
          <cell r="E185"/>
          <cell r="F185"/>
          <cell r="N185"/>
          <cell r="O185"/>
          <cell r="P185"/>
          <cell r="Q185"/>
          <cell r="R185"/>
          <cell r="S185"/>
          <cell r="T185"/>
          <cell r="Z185"/>
          <cell r="AA185"/>
        </row>
        <row r="186">
          <cell r="E186"/>
          <cell r="F186" t="str">
            <v>Total Middle Deemed Secondary</v>
          </cell>
          <cell r="G186">
            <v>3362</v>
          </cell>
          <cell r="H186">
            <v>168</v>
          </cell>
          <cell r="I186">
            <v>1401</v>
          </cell>
          <cell r="J186">
            <v>467</v>
          </cell>
          <cell r="K186">
            <v>464</v>
          </cell>
          <cell r="L186">
            <v>444</v>
          </cell>
          <cell r="M186">
            <v>418</v>
          </cell>
          <cell r="N186">
            <v>0</v>
          </cell>
          <cell r="O186"/>
          <cell r="P186"/>
          <cell r="Q186"/>
          <cell r="R186"/>
          <cell r="S186"/>
          <cell r="T186"/>
          <cell r="U186">
            <v>418.99010889150077</v>
          </cell>
          <cell r="V186">
            <v>137.30228846091745</v>
          </cell>
          <cell r="W186">
            <v>136.52085914575468</v>
          </cell>
          <cell r="X186">
            <v>129.66165950348994</v>
          </cell>
          <cell r="Y186">
            <v>111.05601999287367</v>
          </cell>
          <cell r="Z186">
            <v>989.46604855348073</v>
          </cell>
          <cell r="AA186">
            <v>1527032.3426517393</v>
          </cell>
        </row>
        <row r="187">
          <cell r="E187"/>
          <cell r="F187"/>
          <cell r="Z187"/>
          <cell r="AA187"/>
        </row>
        <row r="188">
          <cell r="E188"/>
          <cell r="F188" t="str">
            <v>TOTAL ALL SCHOOLS</v>
          </cell>
          <cell r="G188">
            <v>74732</v>
          </cell>
          <cell r="H188">
            <v>6068</v>
          </cell>
          <cell r="I188">
            <v>44556</v>
          </cell>
          <cell r="J188">
            <v>6032</v>
          </cell>
          <cell r="K188">
            <v>6131</v>
          </cell>
          <cell r="L188">
            <v>6060</v>
          </cell>
          <cell r="M188">
            <v>5885</v>
          </cell>
          <cell r="N188">
            <v>0</v>
          </cell>
          <cell r="O188"/>
          <cell r="P188"/>
          <cell r="Q188"/>
          <cell r="R188"/>
          <cell r="S188"/>
          <cell r="T188"/>
          <cell r="U188">
            <v>13211.447147087238</v>
          </cell>
          <cell r="V188">
            <v>1410.6252870056321</v>
          </cell>
          <cell r="W188">
            <v>1417.506776395159</v>
          </cell>
          <cell r="X188">
            <v>1386.5021769528357</v>
          </cell>
          <cell r="Y188">
            <v>14653.291399861886</v>
          </cell>
          <cell r="Z188">
            <v>20674.437631751349</v>
          </cell>
          <cell r="AA188">
            <v>28076308.884312123</v>
          </cell>
        </row>
        <row r="189">
          <cell r="E189"/>
          <cell r="F189"/>
          <cell r="G189">
            <v>0</v>
          </cell>
          <cell r="H189"/>
          <cell r="J189"/>
          <cell r="K189">
            <v>0</v>
          </cell>
          <cell r="L189"/>
          <cell r="M189"/>
          <cell r="Z189">
            <v>0.27664772295337137</v>
          </cell>
          <cell r="AA189">
            <v>0</v>
          </cell>
        </row>
        <row r="190">
          <cell r="E190"/>
          <cell r="F190"/>
          <cell r="Z190">
            <v>7054.3418817467336</v>
          </cell>
        </row>
        <row r="191">
          <cell r="E191"/>
          <cell r="F191"/>
          <cell r="G191" t="str">
            <v>Pupils NOR</v>
          </cell>
          <cell r="H191" t="str">
            <v>Recep</v>
          </cell>
          <cell r="I191" t="str">
            <v>Pri Y1-6, Sec Y7</v>
          </cell>
          <cell r="J191" t="str">
            <v>Y8</v>
          </cell>
          <cell r="K191" t="str">
            <v>Y9</v>
          </cell>
          <cell r="L191" t="str">
            <v>Y10</v>
          </cell>
          <cell r="M191" t="str">
            <v>Y11</v>
          </cell>
          <cell r="O191" t="str">
            <v>Proportion of Y1-6 EYFSP &amp; Y7 Pupils Under New Method</v>
          </cell>
          <cell r="P191" t="str">
            <v>col req. for 3-16 schools primary aged pupils</v>
          </cell>
          <cell r="Q191" t="str">
            <v>Proportion of Y8 Pupils Under New Method</v>
          </cell>
          <cell r="R191" t="str">
            <v>Proportion of Y9 Pupils Under New Method</v>
          </cell>
          <cell r="S191" t="str">
            <v>No. of Low Attain Y1-6 &amp; Proportion of Y10 Pupils Under Old Method</v>
          </cell>
          <cell r="T191" t="str">
            <v>Proportion of Y11 Pupils Under Old Method</v>
          </cell>
          <cell r="U191" t="str">
            <v>No. of Low Attain Pupils Y7</v>
          </cell>
          <cell r="V191" t="str">
            <v>No. of Low Attain Pupils Y8</v>
          </cell>
          <cell r="W191" t="str">
            <v>No. of Low Attain Pupils Y9</v>
          </cell>
          <cell r="X191" t="str">
            <v>No. of Low Attain Pupils Y10</v>
          </cell>
          <cell r="Y191" t="str">
            <v>No. of Low Attain Pupils Y11</v>
          </cell>
          <cell r="Z191" t="str">
            <v>No of Weighted Low Attain Pupils as Proportion of Whole School</v>
          </cell>
        </row>
        <row r="192">
          <cell r="E192"/>
          <cell r="F192"/>
          <cell r="Z192"/>
        </row>
        <row r="193">
          <cell r="E193">
            <v>4014</v>
          </cell>
          <cell r="F193" t="str">
            <v>Astrea Academy (Woodside) Pri</v>
          </cell>
          <cell r="G193">
            <v>243</v>
          </cell>
          <cell r="H193">
            <v>50</v>
          </cell>
          <cell r="I193">
            <v>193.00000000000003</v>
          </cell>
          <cell r="J193"/>
          <cell r="K193"/>
          <cell r="L193"/>
          <cell r="M193"/>
          <cell r="O193">
            <v>0.45926113360323884</v>
          </cell>
          <cell r="P193">
            <v>0.45926113360323884</v>
          </cell>
          <cell r="Q193"/>
          <cell r="R193"/>
          <cell r="S193">
            <v>88.637398785425106</v>
          </cell>
          <cell r="T193"/>
          <cell r="U193"/>
          <cell r="V193">
            <v>0</v>
          </cell>
          <cell r="W193"/>
          <cell r="X193"/>
          <cell r="Y193"/>
          <cell r="Z193">
            <v>111.60045546558703</v>
          </cell>
          <cell r="AA193">
            <v>128898.52606275302</v>
          </cell>
        </row>
        <row r="194">
          <cell r="E194">
            <v>4014</v>
          </cell>
          <cell r="F194" t="str">
            <v>Astrea Academy (Woodside) Sec</v>
          </cell>
          <cell r="G194">
            <v>736</v>
          </cell>
          <cell r="I194">
            <v>151</v>
          </cell>
          <cell r="J194">
            <v>148</v>
          </cell>
          <cell r="K194">
            <v>141</v>
          </cell>
          <cell r="L194">
            <v>149</v>
          </cell>
          <cell r="M194">
            <v>147</v>
          </cell>
          <cell r="N194" t="str">
            <v/>
          </cell>
          <cell r="O194">
            <v>0.50335570469798696</v>
          </cell>
          <cell r="P194"/>
          <cell r="Q194">
            <v>0.41549295774647899</v>
          </cell>
          <cell r="R194">
            <v>0.41549295774647899</v>
          </cell>
          <cell r="S194">
            <v>0.41549295774647899</v>
          </cell>
          <cell r="T194">
            <v>0.34166666666666701</v>
          </cell>
          <cell r="U194">
            <v>41.400379902684598</v>
          </cell>
          <cell r="V194">
            <v>39.679643245633812</v>
          </cell>
          <cell r="W194">
            <v>37.802903362394375</v>
          </cell>
          <cell r="X194">
            <v>39.947748943239446</v>
          </cell>
          <cell r="Y194">
            <v>31.935828926750034</v>
          </cell>
          <cell r="Z194">
            <v>190.76650438070223</v>
          </cell>
          <cell r="AA194">
            <v>333841.38266622892</v>
          </cell>
        </row>
        <row r="195">
          <cell r="G195">
            <v>979</v>
          </cell>
          <cell r="H195">
            <v>50</v>
          </cell>
          <cell r="I195">
            <v>344</v>
          </cell>
          <cell r="J195">
            <v>148</v>
          </cell>
          <cell r="K195">
            <v>141</v>
          </cell>
          <cell r="L195">
            <v>149</v>
          </cell>
          <cell r="M195">
            <v>147</v>
          </cell>
          <cell r="N195"/>
          <cell r="O195">
            <v>0.13282714881318664</v>
          </cell>
          <cell r="P195">
            <v>0.45926113360323884</v>
          </cell>
          <cell r="Q195">
            <v>0.41549295774647899</v>
          </cell>
          <cell r="R195">
            <v>0.41549295774647899</v>
          </cell>
          <cell r="S195"/>
          <cell r="T195"/>
          <cell r="U195">
            <v>130.03777868810971</v>
          </cell>
          <cell r="V195">
            <v>39.679643245633812</v>
          </cell>
          <cell r="W195">
            <v>37.802903362394375</v>
          </cell>
          <cell r="X195">
            <v>39.947748943239446</v>
          </cell>
          <cell r="Y195">
            <v>31.935828926750034</v>
          </cell>
          <cell r="Z195">
            <v>302.36695984628926</v>
          </cell>
          <cell r="AA195">
            <v>462739.90872898197</v>
          </cell>
        </row>
        <row r="196">
          <cell r="E196"/>
          <cell r="F196"/>
          <cell r="Z196"/>
        </row>
        <row r="197">
          <cell r="E197">
            <v>4225</v>
          </cell>
          <cell r="F197" t="str">
            <v>Hinde House (Brigantia) - Pri</v>
          </cell>
          <cell r="G197">
            <v>419</v>
          </cell>
          <cell r="H197">
            <v>60</v>
          </cell>
          <cell r="I197">
            <v>359</v>
          </cell>
          <cell r="J197"/>
          <cell r="K197"/>
          <cell r="L197"/>
          <cell r="M197"/>
          <cell r="N197" t="str">
            <v/>
          </cell>
          <cell r="O197">
            <v>0.34491327468813671</v>
          </cell>
          <cell r="P197">
            <v>0.34491327468813671</v>
          </cell>
          <cell r="Q197"/>
          <cell r="R197"/>
          <cell r="S197">
            <v>123.82386561304108</v>
          </cell>
          <cell r="T197"/>
          <cell r="U197"/>
          <cell r="V197">
            <v>0</v>
          </cell>
          <cell r="W197"/>
          <cell r="X197"/>
          <cell r="Y197"/>
          <cell r="Z197">
            <v>144.51866209432927</v>
          </cell>
          <cell r="AA197">
            <v>166919.0547189503</v>
          </cell>
        </row>
        <row r="198">
          <cell r="E198">
            <v>4225</v>
          </cell>
          <cell r="F198" t="str">
            <v>Hinde House (Brigantia) - Sec</v>
          </cell>
          <cell r="G198">
            <v>903</v>
          </cell>
          <cell r="I198">
            <v>187</v>
          </cell>
          <cell r="J198">
            <v>195</v>
          </cell>
          <cell r="K198">
            <v>196</v>
          </cell>
          <cell r="L198">
            <v>174</v>
          </cell>
          <cell r="M198">
            <v>151</v>
          </cell>
          <cell r="N198" t="str">
            <v/>
          </cell>
          <cell r="O198">
            <v>0.53551912568306004</v>
          </cell>
          <cell r="P198"/>
          <cell r="Q198">
            <v>0.52795031055900599</v>
          </cell>
          <cell r="R198">
            <v>0.52795031055900599</v>
          </cell>
          <cell r="S198">
            <v>0.52795031055900599</v>
          </cell>
          <cell r="T198">
            <v>0.407407407407407</v>
          </cell>
          <cell r="U198">
            <v>54.546762181639338</v>
          </cell>
          <cell r="V198">
            <v>66.43088484782605</v>
          </cell>
          <cell r="W198">
            <v>66.771556052173878</v>
          </cell>
          <cell r="X198">
            <v>59.276789556521713</v>
          </cell>
          <cell r="Y198">
            <v>39.11687174185181</v>
          </cell>
          <cell r="Z198">
            <v>286.14286438001284</v>
          </cell>
          <cell r="AA198">
            <v>500750.01266502246</v>
          </cell>
        </row>
        <row r="199">
          <cell r="G199">
            <v>1322</v>
          </cell>
          <cell r="H199">
            <v>60</v>
          </cell>
          <cell r="I199">
            <v>546</v>
          </cell>
          <cell r="J199">
            <v>195</v>
          </cell>
          <cell r="K199">
            <v>196</v>
          </cell>
          <cell r="L199">
            <v>174</v>
          </cell>
          <cell r="M199">
            <v>151</v>
          </cell>
          <cell r="N199"/>
          <cell r="O199">
            <v>0.13492483191730742</v>
          </cell>
          <cell r="P199">
            <v>0.34491327468813671</v>
          </cell>
          <cell r="Q199">
            <v>0.52795031055900599</v>
          </cell>
          <cell r="R199">
            <v>0.52795031055900599</v>
          </cell>
          <cell r="S199"/>
          <cell r="T199"/>
          <cell r="U199">
            <v>178.37062779468042</v>
          </cell>
          <cell r="V199">
            <v>66.43088484782605</v>
          </cell>
          <cell r="W199">
            <v>66.771556052173878</v>
          </cell>
          <cell r="X199">
            <v>59.276789556521713</v>
          </cell>
          <cell r="Y199">
            <v>39.11687174185181</v>
          </cell>
          <cell r="Z199">
            <v>430.66152647434211</v>
          </cell>
          <cell r="AA199">
            <v>667669.0673839727</v>
          </cell>
        </row>
        <row r="200">
          <cell r="W200"/>
          <cell r="X200"/>
          <cell r="Y200"/>
        </row>
        <row r="201">
          <cell r="E201">
            <v>4005</v>
          </cell>
          <cell r="F201" t="str">
            <v>Oasis Academy Don Valley - Pri</v>
          </cell>
          <cell r="G201">
            <v>414</v>
          </cell>
          <cell r="H201">
            <v>58</v>
          </cell>
          <cell r="I201">
            <v>356</v>
          </cell>
          <cell r="J201"/>
          <cell r="O201">
            <v>0.21167688616368965</v>
          </cell>
          <cell r="P201">
            <v>0.21167688616368965</v>
          </cell>
          <cell r="Q201"/>
          <cell r="R201"/>
          <cell r="S201">
            <v>75.356971474273521</v>
          </cell>
          <cell r="T201"/>
          <cell r="U201"/>
          <cell r="V201">
            <v>0</v>
          </cell>
          <cell r="W201"/>
          <cell r="X201"/>
          <cell r="Y201"/>
          <cell r="Z201">
            <v>87.634230871767514</v>
          </cell>
          <cell r="AA201">
            <v>101217.53665689148</v>
          </cell>
        </row>
        <row r="202">
          <cell r="E202">
            <v>4005</v>
          </cell>
          <cell r="F202" t="str">
            <v>Oasis Academy Don Valley - Sec</v>
          </cell>
          <cell r="G202">
            <v>647</v>
          </cell>
          <cell r="I202">
            <v>155</v>
          </cell>
          <cell r="J202">
            <v>124</v>
          </cell>
          <cell r="K202">
            <v>127</v>
          </cell>
          <cell r="L202">
            <v>121</v>
          </cell>
          <cell r="M202">
            <v>120</v>
          </cell>
          <cell r="O202">
            <v>0.41721854304635803</v>
          </cell>
          <cell r="P202"/>
          <cell r="Q202">
            <v>0.38983050847457601</v>
          </cell>
          <cell r="R202">
            <v>0.38983050847457601</v>
          </cell>
          <cell r="S202">
            <v>0.38983050847457601</v>
          </cell>
          <cell r="T202">
            <v>0.52427184466019405</v>
          </cell>
          <cell r="U202">
            <v>35.224730934437126</v>
          </cell>
          <cell r="V202">
            <v>31.191760367457604</v>
          </cell>
          <cell r="W202">
            <v>31.946399731186418</v>
          </cell>
          <cell r="X202">
            <v>30.437121003728791</v>
          </cell>
          <cell r="Y202">
            <v>40.003319324271835</v>
          </cell>
          <cell r="Z202">
            <v>168.80333136108177</v>
          </cell>
          <cell r="AA202">
            <v>295405.82988189312</v>
          </cell>
        </row>
        <row r="203">
          <cell r="G203">
            <v>1061</v>
          </cell>
          <cell r="H203">
            <v>58</v>
          </cell>
          <cell r="I203">
            <v>511</v>
          </cell>
          <cell r="J203">
            <v>124</v>
          </cell>
          <cell r="K203">
            <v>127</v>
          </cell>
          <cell r="L203">
            <v>121</v>
          </cell>
          <cell r="M203">
            <v>120</v>
          </cell>
          <cell r="N203"/>
          <cell r="O203">
            <v>0.10422403620048128</v>
          </cell>
          <cell r="P203">
            <v>0.21167688616368965</v>
          </cell>
          <cell r="Q203">
            <v>0.38983050847457601</v>
          </cell>
          <cell r="R203">
            <v>0.38983050847457601</v>
          </cell>
          <cell r="S203"/>
          <cell r="T203"/>
          <cell r="U203">
            <v>110.58170240871064</v>
          </cell>
          <cell r="V203">
            <v>31.191760367457604</v>
          </cell>
          <cell r="W203">
            <v>31.946399731186418</v>
          </cell>
          <cell r="X203">
            <v>30.437121003728791</v>
          </cell>
          <cell r="Y203">
            <v>40.003319324271835</v>
          </cell>
          <cell r="Z203">
            <v>256.4375622328493</v>
          </cell>
          <cell r="AA203">
            <v>396623.36653878458</v>
          </cell>
        </row>
        <row r="204">
          <cell r="U204"/>
          <cell r="V204"/>
          <cell r="W204"/>
          <cell r="X204"/>
          <cell r="Y204"/>
          <cell r="Z204"/>
        </row>
        <row r="205">
          <cell r="U205">
            <v>0.32668613149208869</v>
          </cell>
          <cell r="V205">
            <v>0.23385697728873212</v>
          </cell>
          <cell r="W205"/>
          <cell r="X205"/>
          <cell r="Y205"/>
          <cell r="Z205"/>
        </row>
        <row r="206">
          <cell r="F206" t="str">
            <v>Primary/Secondary</v>
          </cell>
          <cell r="O206">
            <v>37511</v>
          </cell>
          <cell r="U206"/>
          <cell r="V206"/>
          <cell r="W206"/>
          <cell r="X206"/>
          <cell r="Y206"/>
          <cell r="Z206"/>
        </row>
        <row r="207">
          <cell r="F207" t="str">
            <v>Hinde House</v>
          </cell>
          <cell r="O207">
            <v>11460.870268110346</v>
          </cell>
          <cell r="V207">
            <v>0.19566012463326113</v>
          </cell>
          <cell r="W207"/>
          <cell r="X207"/>
          <cell r="Y207"/>
          <cell r="Z207"/>
          <cell r="AA207" t="str">
            <v>Pri</v>
          </cell>
        </row>
        <row r="208">
          <cell r="F208" t="str">
            <v>Total Low Attain Pupils</v>
          </cell>
          <cell r="O208">
            <v>26050.129731889654</v>
          </cell>
          <cell r="U208">
            <v>8717.832513159583</v>
          </cell>
          <cell r="Z208"/>
          <cell r="AA208">
            <v>13276.342401572931</v>
          </cell>
        </row>
        <row r="209">
          <cell r="O209">
            <v>0.43995444115122201</v>
          </cell>
          <cell r="U209">
            <v>0.65986961277604073</v>
          </cell>
          <cell r="Z209"/>
          <cell r="AA209">
            <v>343.75334843168378</v>
          </cell>
        </row>
        <row r="210">
          <cell r="O210">
            <v>0.56004555884877805</v>
          </cell>
          <cell r="Z210"/>
          <cell r="AA210">
            <v>13620.095750004615</v>
          </cell>
        </row>
        <row r="211">
          <cell r="Z211"/>
          <cell r="AA211">
            <v>0</v>
          </cell>
        </row>
        <row r="212">
          <cell r="P212" t="str">
            <v>Check proportion: n/a now all under EYFSP</v>
          </cell>
          <cell r="Q212"/>
          <cell r="R212"/>
          <cell r="S212"/>
          <cell r="T212"/>
          <cell r="U212"/>
          <cell r="V212"/>
          <cell r="W212"/>
          <cell r="X212"/>
          <cell r="Y212"/>
          <cell r="Z212">
            <v>1130</v>
          </cell>
          <cell r="AA212">
            <v>1155</v>
          </cell>
        </row>
        <row r="213">
          <cell r="P213" t="str">
            <v>NOR Y1-5</v>
          </cell>
          <cell r="Q213" t="str">
            <v>NOR Y6</v>
          </cell>
          <cell r="R213"/>
          <cell r="S213" t="str">
            <v>Low At Y1-5</v>
          </cell>
          <cell r="T213"/>
          <cell r="U213" t="str">
            <v>Low At Y6</v>
          </cell>
          <cell r="V213"/>
          <cell r="W213"/>
          <cell r="X213"/>
          <cell r="Y213">
            <v>340502.39375011623</v>
          </cell>
          <cell r="Z213">
            <v>15390708.197505215</v>
          </cell>
          <cell r="AA213">
            <v>15731210.591255331</v>
          </cell>
        </row>
        <row r="214">
          <cell r="P214">
            <v>44556</v>
          </cell>
          <cell r="Q214">
            <v>6032</v>
          </cell>
          <cell r="R214"/>
          <cell r="S214">
            <v>11748.688503983087</v>
          </cell>
          <cell r="T214"/>
          <cell r="U214">
            <v>0</v>
          </cell>
          <cell r="V214"/>
          <cell r="W214"/>
          <cell r="X214"/>
          <cell r="Y214"/>
          <cell r="AA214">
            <v>0.30615900712578092</v>
          </cell>
        </row>
        <row r="215">
          <cell r="P215"/>
          <cell r="Q215"/>
          <cell r="R215"/>
          <cell r="S215">
            <v>0.2636836453896913</v>
          </cell>
          <cell r="T215"/>
          <cell r="U215">
            <v>0</v>
          </cell>
          <cell r="V215"/>
          <cell r="W215"/>
          <cell r="X215"/>
          <cell r="Y215"/>
          <cell r="AA215" t="str">
            <v>Low Attain Pupils</v>
          </cell>
        </row>
        <row r="216">
          <cell r="P216"/>
          <cell r="Q216"/>
          <cell r="R216"/>
          <cell r="S216"/>
          <cell r="T216"/>
          <cell r="U216">
            <v>0.2636836453896913</v>
          </cell>
          <cell r="V216"/>
          <cell r="W216"/>
          <cell r="X216"/>
          <cell r="Y216"/>
        </row>
      </sheetData>
      <sheetData sheetId="21">
        <row r="1">
          <cell r="D1" t="str">
            <v>EAL Funding</v>
          </cell>
          <cell r="E1"/>
          <cell r="F1"/>
          <cell r="G1" t="str">
            <v>2023-24</v>
          </cell>
        </row>
        <row r="2">
          <cell r="J2" t="str">
            <v>2022-23</v>
          </cell>
        </row>
        <row r="3">
          <cell r="I3" t="str">
            <v>Primary</v>
          </cell>
          <cell r="J3">
            <v>565</v>
          </cell>
        </row>
        <row r="4">
          <cell r="I4" t="str">
            <v>Secondary</v>
          </cell>
          <cell r="J4">
            <v>1530</v>
          </cell>
        </row>
        <row r="6">
          <cell r="D6" t="str">
            <v>DfE</v>
          </cell>
          <cell r="E6" t="str">
            <v>School</v>
          </cell>
          <cell r="G6" t="str">
            <v>Pupil No.</v>
          </cell>
          <cell r="H6" t="str">
            <v>EAL %</v>
          </cell>
          <cell r="I6" t="str">
            <v>No. EAL</v>
          </cell>
          <cell r="J6" t="str">
            <v>Amount £</v>
          </cell>
        </row>
        <row r="7">
          <cell r="H7">
            <v>43</v>
          </cell>
          <cell r="I7"/>
        </row>
        <row r="8">
          <cell r="D8">
            <v>2001</v>
          </cell>
          <cell r="E8" t="str">
            <v>Abbey Lane Primary School</v>
          </cell>
          <cell r="G8">
            <v>546</v>
          </cell>
          <cell r="H8">
            <v>2.7196652719665301E-2</v>
          </cell>
          <cell r="I8">
            <v>14.849372384937254</v>
          </cell>
          <cell r="J8">
            <v>8612.6359832636081</v>
          </cell>
        </row>
        <row r="9">
          <cell r="D9">
            <v>2046</v>
          </cell>
          <cell r="E9" t="str">
            <v>Abbeyfield Primary Academy</v>
          </cell>
          <cell r="G9">
            <v>372</v>
          </cell>
          <cell r="H9">
            <v>0.35403726708074501</v>
          </cell>
          <cell r="I9">
            <v>131.70186335403713</v>
          </cell>
          <cell r="J9">
            <v>76387.080745341533</v>
          </cell>
        </row>
        <row r="10">
          <cell r="D10">
            <v>2048</v>
          </cell>
          <cell r="E10" t="str">
            <v>Acres Hill Community Primary School</v>
          </cell>
          <cell r="G10">
            <v>205</v>
          </cell>
          <cell r="H10">
            <v>0.31073446327683601</v>
          </cell>
          <cell r="I10">
            <v>63.700564971751383</v>
          </cell>
          <cell r="J10">
            <v>36946.327683615804</v>
          </cell>
        </row>
        <row r="11">
          <cell r="D11">
            <v>2342</v>
          </cell>
          <cell r="E11" t="str">
            <v>Angram Bank Primary School</v>
          </cell>
          <cell r="G11">
            <v>184</v>
          </cell>
          <cell r="H11">
            <v>1.1904761904761901E-2</v>
          </cell>
          <cell r="I11">
            <v>2.1904761904761898</v>
          </cell>
          <cell r="J11">
            <v>1270.4761904761901</v>
          </cell>
        </row>
        <row r="12">
          <cell r="D12">
            <v>2343</v>
          </cell>
          <cell r="E12" t="str">
            <v>Anns Grove Primary School</v>
          </cell>
          <cell r="G12">
            <v>334</v>
          </cell>
          <cell r="H12">
            <v>0.256410256410256</v>
          </cell>
          <cell r="I12">
            <v>85.641025641025507</v>
          </cell>
          <cell r="J12">
            <v>49671.794871794795</v>
          </cell>
        </row>
        <row r="13">
          <cell r="D13">
            <v>3429</v>
          </cell>
          <cell r="E13" t="str">
            <v>Arbourthorne Community Primary School</v>
          </cell>
          <cell r="G13">
            <v>420</v>
          </cell>
          <cell r="H13">
            <v>0.13407821229050301</v>
          </cell>
          <cell r="I13">
            <v>56.312849162011268</v>
          </cell>
          <cell r="J13">
            <v>32661.452513966535</v>
          </cell>
        </row>
        <row r="14">
          <cell r="D14">
            <v>2340</v>
          </cell>
          <cell r="E14" t="str">
            <v>Athelstan Primary School</v>
          </cell>
          <cell r="G14">
            <v>614</v>
          </cell>
          <cell r="H14">
            <v>8.7619047619047596E-2</v>
          </cell>
          <cell r="I14">
            <v>53.798095238095222</v>
          </cell>
          <cell r="J14">
            <v>31202.895238095229</v>
          </cell>
        </row>
        <row r="15">
          <cell r="D15">
            <v>2281</v>
          </cell>
          <cell r="E15" t="str">
            <v>Ballifield Primary School</v>
          </cell>
          <cell r="G15">
            <v>415</v>
          </cell>
          <cell r="H15">
            <v>2.25352112676056E-2</v>
          </cell>
          <cell r="I15">
            <v>9.3521126760563238</v>
          </cell>
          <cell r="J15">
            <v>5424.2253521126677</v>
          </cell>
        </row>
        <row r="16">
          <cell r="D16">
            <v>2322</v>
          </cell>
          <cell r="E16" t="str">
            <v>Bankwood Community Primary School</v>
          </cell>
          <cell r="G16">
            <v>384</v>
          </cell>
          <cell r="H16">
            <v>0.192192192192192</v>
          </cell>
          <cell r="I16">
            <v>73.80180180180173</v>
          </cell>
          <cell r="J16">
            <v>42805.045045045001</v>
          </cell>
        </row>
        <row r="17">
          <cell r="D17">
            <v>2274</v>
          </cell>
          <cell r="E17" t="str">
            <v>Beck Primary School</v>
          </cell>
          <cell r="G17">
            <v>615</v>
          </cell>
          <cell r="H17">
            <v>0.104166666666667</v>
          </cell>
          <cell r="I17">
            <v>64.062500000000213</v>
          </cell>
          <cell r="J17">
            <v>37156.250000000124</v>
          </cell>
        </row>
        <row r="18">
          <cell r="D18">
            <v>2241</v>
          </cell>
          <cell r="E18" t="str">
            <v>Beighton Nursery Infant School</v>
          </cell>
          <cell r="G18">
            <v>242</v>
          </cell>
          <cell r="H18">
            <v>0.05</v>
          </cell>
          <cell r="I18">
            <v>12.100000000000001</v>
          </cell>
          <cell r="J18">
            <v>7018.0000000000009</v>
          </cell>
        </row>
        <row r="19">
          <cell r="D19">
            <v>2353</v>
          </cell>
          <cell r="E19" t="str">
            <v>Birley Primary Academy</v>
          </cell>
          <cell r="G19">
            <v>528</v>
          </cell>
          <cell r="H19">
            <v>4.26439232409382E-3</v>
          </cell>
          <cell r="I19">
            <v>2.2515991471215369</v>
          </cell>
          <cell r="J19">
            <v>1305.9275053304914</v>
          </cell>
        </row>
        <row r="20">
          <cell r="D20">
            <v>2323</v>
          </cell>
          <cell r="E20" t="str">
            <v>Birley Spa Primary Academy</v>
          </cell>
          <cell r="G20">
            <v>337</v>
          </cell>
          <cell r="H20">
            <v>3.3333333333333298E-2</v>
          </cell>
          <cell r="I20">
            <v>11.233333333333322</v>
          </cell>
          <cell r="J20">
            <v>6515.3333333333267</v>
          </cell>
        </row>
        <row r="21">
          <cell r="D21">
            <v>2328</v>
          </cell>
          <cell r="E21" t="str">
            <v>Bradfield Dungworth Primary School</v>
          </cell>
          <cell r="G21">
            <v>137</v>
          </cell>
          <cell r="H21">
            <v>8.5470085470085496E-3</v>
          </cell>
          <cell r="I21">
            <v>1.1709401709401712</v>
          </cell>
          <cell r="J21">
            <v>679.1452991452993</v>
          </cell>
        </row>
        <row r="22">
          <cell r="D22">
            <v>2233</v>
          </cell>
          <cell r="E22" t="str">
            <v>Bradway Primary School</v>
          </cell>
          <cell r="G22">
            <v>414</v>
          </cell>
          <cell r="H22">
            <v>3.3898305084745797E-2</v>
          </cell>
          <cell r="I22">
            <v>14.03389830508476</v>
          </cell>
          <cell r="J22">
            <v>8139.6610169491605</v>
          </cell>
        </row>
        <row r="23">
          <cell r="D23">
            <v>2014</v>
          </cell>
          <cell r="E23" t="str">
            <v>Brightside Nursery and Infant School</v>
          </cell>
          <cell r="G23">
            <v>173</v>
          </cell>
          <cell r="H23">
            <v>0.44247787610619499</v>
          </cell>
          <cell r="I23">
            <v>76.548672566371735</v>
          </cell>
          <cell r="J23">
            <v>44398.230088495606</v>
          </cell>
        </row>
        <row r="24">
          <cell r="D24">
            <v>2246</v>
          </cell>
          <cell r="E24" t="str">
            <v>Brook House Junior</v>
          </cell>
          <cell r="G24">
            <v>340</v>
          </cell>
          <cell r="H24">
            <v>2.0588235294117602E-2</v>
          </cell>
          <cell r="I24">
            <v>6.9999999999999849</v>
          </cell>
          <cell r="J24">
            <v>4059.9999999999914</v>
          </cell>
        </row>
        <row r="25">
          <cell r="D25">
            <v>5204</v>
          </cell>
          <cell r="E25" t="str">
            <v>Broomhill Infant School</v>
          </cell>
          <cell r="G25">
            <v>119</v>
          </cell>
          <cell r="H25">
            <v>0.375</v>
          </cell>
          <cell r="I25">
            <v>44.625</v>
          </cell>
          <cell r="J25">
            <v>25882.5</v>
          </cell>
        </row>
        <row r="26">
          <cell r="D26">
            <v>2325</v>
          </cell>
          <cell r="E26" t="str">
            <v>Brunswick Community Primary School</v>
          </cell>
          <cell r="G26">
            <v>417</v>
          </cell>
          <cell r="H26">
            <v>2.8011204481792701E-2</v>
          </cell>
          <cell r="I26">
            <v>11.680672268907557</v>
          </cell>
          <cell r="J26">
            <v>6774.789915966383</v>
          </cell>
        </row>
        <row r="27">
          <cell r="D27">
            <v>2095</v>
          </cell>
          <cell r="E27" t="str">
            <v>Byron Wood Primary Academy</v>
          </cell>
          <cell r="G27">
            <v>395</v>
          </cell>
          <cell r="H27">
            <v>0.43567251461988299</v>
          </cell>
          <cell r="I27">
            <v>172.09064327485379</v>
          </cell>
          <cell r="J27">
            <v>99812.573099415196</v>
          </cell>
        </row>
        <row r="28">
          <cell r="D28">
            <v>2344</v>
          </cell>
          <cell r="E28" t="str">
            <v>Carfield Primary School</v>
          </cell>
          <cell r="G28">
            <v>570</v>
          </cell>
          <cell r="H28">
            <v>9.0146750524109004E-2</v>
          </cell>
          <cell r="I28">
            <v>51.383647798742132</v>
          </cell>
          <cell r="J28">
            <v>29802.515723270437</v>
          </cell>
        </row>
        <row r="29">
          <cell r="D29">
            <v>2023</v>
          </cell>
          <cell r="E29" t="str">
            <v>Carter Knowle Junior School</v>
          </cell>
          <cell r="G29">
            <v>236</v>
          </cell>
          <cell r="H29">
            <v>7.2033898305084706E-2</v>
          </cell>
          <cell r="I29">
            <v>16.999999999999989</v>
          </cell>
          <cell r="J29">
            <v>9859.9999999999945</v>
          </cell>
        </row>
        <row r="30">
          <cell r="D30">
            <v>2354</v>
          </cell>
          <cell r="E30" t="str">
            <v>Charnock Hall Primary Academy</v>
          </cell>
          <cell r="G30">
            <v>407</v>
          </cell>
          <cell r="H30">
            <v>3.4582132564841501E-2</v>
          </cell>
          <cell r="I30">
            <v>14.074927953890491</v>
          </cell>
          <cell r="J30">
            <v>8163.4582132564847</v>
          </cell>
        </row>
        <row r="31">
          <cell r="D31">
            <v>5200</v>
          </cell>
          <cell r="E31" t="str">
            <v>Clifford All Saints CofE Primary School</v>
          </cell>
          <cell r="G31">
            <v>184</v>
          </cell>
          <cell r="H31">
            <v>0.114457831325301</v>
          </cell>
          <cell r="I31">
            <v>21.060240963855385</v>
          </cell>
          <cell r="J31">
            <v>12214.939759036124</v>
          </cell>
        </row>
        <row r="32">
          <cell r="D32">
            <v>2312</v>
          </cell>
          <cell r="E32" t="str">
            <v>Coit Primary School</v>
          </cell>
          <cell r="G32">
            <v>205</v>
          </cell>
          <cell r="H32">
            <v>2.8571428571428598E-2</v>
          </cell>
          <cell r="I32">
            <v>5.857142857142863</v>
          </cell>
          <cell r="J32">
            <v>3397.1428571428605</v>
          </cell>
        </row>
        <row r="33">
          <cell r="D33">
            <v>2026</v>
          </cell>
          <cell r="E33" t="str">
            <v>Concord Junior School</v>
          </cell>
          <cell r="G33">
            <v>198</v>
          </cell>
          <cell r="H33">
            <v>0.14141414141414099</v>
          </cell>
          <cell r="I33">
            <v>27.999999999999915</v>
          </cell>
          <cell r="J33">
            <v>16239.999999999951</v>
          </cell>
        </row>
        <row r="34">
          <cell r="D34">
            <v>3422</v>
          </cell>
          <cell r="E34" t="str">
            <v>Deepcar St John's Church of England Junior School</v>
          </cell>
          <cell r="G34">
            <v>175</v>
          </cell>
          <cell r="H34">
            <v>1.7142857142857099E-2</v>
          </cell>
          <cell r="I34">
            <v>2.9999999999999925</v>
          </cell>
          <cell r="J34">
            <v>1739.9999999999957</v>
          </cell>
        </row>
        <row r="35">
          <cell r="D35">
            <v>2283</v>
          </cell>
          <cell r="E35" t="str">
            <v>Dobcroft Infant School</v>
          </cell>
          <cell r="G35">
            <v>269</v>
          </cell>
          <cell r="H35">
            <v>0.18435754189944101</v>
          </cell>
          <cell r="I35">
            <v>49.59217877094963</v>
          </cell>
          <cell r="J35">
            <v>28763.463687150786</v>
          </cell>
        </row>
        <row r="36">
          <cell r="D36">
            <v>2239</v>
          </cell>
          <cell r="E36" t="str">
            <v>Dobcroft Junior School</v>
          </cell>
          <cell r="G36">
            <v>382</v>
          </cell>
          <cell r="H36">
            <v>1.04712041884817E-2</v>
          </cell>
          <cell r="I36">
            <v>4.0000000000000098</v>
          </cell>
          <cell r="J36">
            <v>2320.0000000000055</v>
          </cell>
        </row>
        <row r="37">
          <cell r="D37">
            <v>2364</v>
          </cell>
          <cell r="E37" t="str">
            <v>Dore Primary School</v>
          </cell>
          <cell r="G37">
            <v>448</v>
          </cell>
          <cell r="H37">
            <v>3.5989717223650401E-2</v>
          </cell>
          <cell r="I37">
            <v>16.123393316195379</v>
          </cell>
          <cell r="J37">
            <v>9351.5681233933192</v>
          </cell>
        </row>
        <row r="38">
          <cell r="D38">
            <v>2016</v>
          </cell>
          <cell r="E38" t="str">
            <v>E-ACT Pathways Academy</v>
          </cell>
          <cell r="G38">
            <v>365</v>
          </cell>
          <cell r="H38">
            <v>0.14551083591331301</v>
          </cell>
          <cell r="I38">
            <v>53.111455108359252</v>
          </cell>
          <cell r="J38">
            <v>30804.643962848368</v>
          </cell>
        </row>
        <row r="39">
          <cell r="D39">
            <v>2206</v>
          </cell>
          <cell r="E39" t="str">
            <v>Ecclesall Primary School</v>
          </cell>
          <cell r="G39">
            <v>620</v>
          </cell>
          <cell r="H39">
            <v>7.2356215213358097E-2</v>
          </cell>
          <cell r="I39">
            <v>44.86085343228202</v>
          </cell>
          <cell r="J39">
            <v>26019.294990723571</v>
          </cell>
        </row>
        <row r="40">
          <cell r="D40">
            <v>2080</v>
          </cell>
          <cell r="E40" t="str">
            <v>Ecclesfield Primary School</v>
          </cell>
          <cell r="G40">
            <v>395</v>
          </cell>
          <cell r="H40">
            <v>2.6785714285714302E-2</v>
          </cell>
          <cell r="I40">
            <v>10.580357142857149</v>
          </cell>
          <cell r="J40">
            <v>6136.6071428571468</v>
          </cell>
        </row>
        <row r="41">
          <cell r="D41">
            <v>2024</v>
          </cell>
          <cell r="E41" t="str">
            <v>Emmanuel Anglican/Methodist Junior School</v>
          </cell>
          <cell r="G41">
            <v>173</v>
          </cell>
          <cell r="H41">
            <v>5.78034682080925E-3</v>
          </cell>
          <cell r="I41">
            <v>1.0000000000000002</v>
          </cell>
          <cell r="J41">
            <v>580.00000000000011</v>
          </cell>
        </row>
        <row r="42">
          <cell r="D42">
            <v>2028</v>
          </cell>
          <cell r="E42" t="str">
            <v>Emmaus Catholic and CofE Primary School</v>
          </cell>
          <cell r="G42">
            <v>293</v>
          </cell>
          <cell r="H42">
            <v>0.24324324324324301</v>
          </cell>
          <cell r="I42">
            <v>71.270270270270203</v>
          </cell>
          <cell r="J42">
            <v>41336.756756756717</v>
          </cell>
        </row>
        <row r="43">
          <cell r="D43">
            <v>2010</v>
          </cell>
          <cell r="E43" t="str">
            <v>Fox Hill Primary</v>
          </cell>
          <cell r="G43">
            <v>274</v>
          </cell>
          <cell r="H43">
            <v>3.7974683544303799E-2</v>
          </cell>
          <cell r="I43">
            <v>10.405063291139241</v>
          </cell>
          <cell r="J43">
            <v>6034.9367088607596</v>
          </cell>
        </row>
        <row r="44">
          <cell r="D44">
            <v>2036</v>
          </cell>
          <cell r="E44" t="str">
            <v>Gleadless Primary School</v>
          </cell>
          <cell r="G44">
            <v>398</v>
          </cell>
          <cell r="H44">
            <v>5.8823529411764698E-2</v>
          </cell>
          <cell r="I44">
            <v>23.411764705882351</v>
          </cell>
          <cell r="J44">
            <v>13578.823529411764</v>
          </cell>
        </row>
        <row r="45">
          <cell r="D45">
            <v>2305</v>
          </cell>
          <cell r="E45" t="str">
            <v>Greengate Lane Academy</v>
          </cell>
          <cell r="G45">
            <v>190</v>
          </cell>
          <cell r="H45">
            <v>4.1916167664670698E-2</v>
          </cell>
          <cell r="I45">
            <v>7.9640718562874326</v>
          </cell>
          <cell r="J45">
            <v>4619.1616766467105</v>
          </cell>
        </row>
        <row r="46">
          <cell r="D46">
            <v>2341</v>
          </cell>
          <cell r="E46" t="str">
            <v>Greenhill Primary School</v>
          </cell>
          <cell r="G46">
            <v>468</v>
          </cell>
          <cell r="H46">
            <v>7.0886075949367106E-2</v>
          </cell>
          <cell r="I46">
            <v>33.174683544303804</v>
          </cell>
          <cell r="J46">
            <v>19241.316455696207</v>
          </cell>
        </row>
        <row r="47">
          <cell r="D47">
            <v>2296</v>
          </cell>
          <cell r="E47" t="str">
            <v>Grenoside Community Primary School</v>
          </cell>
          <cell r="G47">
            <v>322</v>
          </cell>
          <cell r="H47">
            <v>1.45454545454545E-2</v>
          </cell>
          <cell r="I47">
            <v>4.6836363636363494</v>
          </cell>
          <cell r="J47">
            <v>2716.5090909090827</v>
          </cell>
        </row>
        <row r="48">
          <cell r="D48">
            <v>2356</v>
          </cell>
          <cell r="E48" t="str">
            <v>Greystones Primary School</v>
          </cell>
          <cell r="G48">
            <v>613</v>
          </cell>
          <cell r="H48">
            <v>7.1698113207547196E-2</v>
          </cell>
          <cell r="I48">
            <v>43.950943396226428</v>
          </cell>
          <cell r="J48">
            <v>25491.547169811329</v>
          </cell>
        </row>
        <row r="49">
          <cell r="D49">
            <v>2279</v>
          </cell>
          <cell r="E49" t="str">
            <v>Halfway Junior School</v>
          </cell>
          <cell r="G49">
            <v>206</v>
          </cell>
          <cell r="H49">
            <v>1.45631067961165E-2</v>
          </cell>
          <cell r="I49">
            <v>2.9999999999999991</v>
          </cell>
          <cell r="J49">
            <v>1739.9999999999995</v>
          </cell>
        </row>
        <row r="50">
          <cell r="D50">
            <v>2252</v>
          </cell>
          <cell r="E50" t="str">
            <v>Halfway Nursery Infant School</v>
          </cell>
          <cell r="G50">
            <v>157</v>
          </cell>
          <cell r="H50">
            <v>4.71698113207547E-2</v>
          </cell>
          <cell r="I50">
            <v>7.4056603773584877</v>
          </cell>
          <cell r="J50">
            <v>4295.2830188679227</v>
          </cell>
        </row>
        <row r="51">
          <cell r="D51">
            <v>2357</v>
          </cell>
          <cell r="E51" t="str">
            <v>Hallam Primary School</v>
          </cell>
          <cell r="G51">
            <v>633</v>
          </cell>
          <cell r="H51">
            <v>7.1691176470588203E-2</v>
          </cell>
          <cell r="I51">
            <v>45.380514705882334</v>
          </cell>
          <cell r="J51">
            <v>26320.698529411755</v>
          </cell>
        </row>
        <row r="52">
          <cell r="D52">
            <v>2050</v>
          </cell>
          <cell r="E52" t="str">
            <v>Hartley Brook Primary School</v>
          </cell>
          <cell r="G52">
            <v>570</v>
          </cell>
          <cell r="H52">
            <v>8.74751491053678E-2</v>
          </cell>
          <cell r="I52">
            <v>49.860834990059644</v>
          </cell>
          <cell r="J52">
            <v>28919.284294234592</v>
          </cell>
        </row>
        <row r="53">
          <cell r="D53">
            <v>2049</v>
          </cell>
          <cell r="E53" t="str">
            <v>Hatfield Academy</v>
          </cell>
          <cell r="G53">
            <v>374</v>
          </cell>
          <cell r="H53">
            <v>0.264984227129338</v>
          </cell>
          <cell r="I53">
            <v>99.104100946372412</v>
          </cell>
          <cell r="J53">
            <v>57480.378548895998</v>
          </cell>
        </row>
        <row r="54">
          <cell r="D54">
            <v>2297</v>
          </cell>
          <cell r="E54" t="str">
            <v>High Green Primary School</v>
          </cell>
          <cell r="G54">
            <v>194</v>
          </cell>
          <cell r="H54">
            <v>0</v>
          </cell>
          <cell r="I54">
            <v>0</v>
          </cell>
          <cell r="J54">
            <v>0</v>
          </cell>
        </row>
        <row r="55">
          <cell r="D55">
            <v>2042</v>
          </cell>
          <cell r="E55" t="str">
            <v>High Hazels Junior School</v>
          </cell>
          <cell r="G55">
            <v>356</v>
          </cell>
          <cell r="H55">
            <v>0.25842696629213502</v>
          </cell>
          <cell r="I55">
            <v>92.000000000000071</v>
          </cell>
          <cell r="J55">
            <v>53360.000000000044</v>
          </cell>
        </row>
        <row r="56">
          <cell r="D56">
            <v>2039</v>
          </cell>
          <cell r="E56" t="str">
            <v>High Hazels Nursery Infant Academy</v>
          </cell>
          <cell r="G56">
            <v>248</v>
          </cell>
          <cell r="H56">
            <v>0.81097560975609795</v>
          </cell>
          <cell r="I56">
            <v>201.12195121951228</v>
          </cell>
          <cell r="J56">
            <v>116650.73170731713</v>
          </cell>
        </row>
        <row r="57">
          <cell r="D57">
            <v>2339</v>
          </cell>
          <cell r="E57" t="str">
            <v>Hillsborough Primary School</v>
          </cell>
          <cell r="G57">
            <v>340</v>
          </cell>
          <cell r="H57">
            <v>0.146179401993355</v>
          </cell>
          <cell r="I57">
            <v>49.700996677740697</v>
          </cell>
          <cell r="J57">
            <v>28826.578073089604</v>
          </cell>
        </row>
        <row r="58">
          <cell r="D58">
            <v>2213</v>
          </cell>
          <cell r="E58" t="str">
            <v>Holt House Infant School</v>
          </cell>
          <cell r="G58">
            <v>179</v>
          </cell>
          <cell r="H58">
            <v>7.4999999999999997E-2</v>
          </cell>
          <cell r="I58">
            <v>13.424999999999999</v>
          </cell>
          <cell r="J58">
            <v>7786.4999999999991</v>
          </cell>
        </row>
        <row r="59">
          <cell r="D59">
            <v>2337</v>
          </cell>
          <cell r="E59" t="str">
            <v>Hucklow Primary School</v>
          </cell>
          <cell r="G59">
            <v>407</v>
          </cell>
          <cell r="H59">
            <v>0.39942528735632199</v>
          </cell>
          <cell r="I59">
            <v>162.56609195402305</v>
          </cell>
          <cell r="J59">
            <v>94288.333333333372</v>
          </cell>
        </row>
        <row r="60">
          <cell r="D60">
            <v>2060</v>
          </cell>
          <cell r="E60" t="str">
            <v>Hunter's Bar Infant School</v>
          </cell>
          <cell r="G60">
            <v>269</v>
          </cell>
          <cell r="H60">
            <v>0.227777777777778</v>
          </cell>
          <cell r="I60">
            <v>61.272222222222283</v>
          </cell>
          <cell r="J60">
            <v>35537.888888888927</v>
          </cell>
        </row>
        <row r="61">
          <cell r="D61">
            <v>2058</v>
          </cell>
          <cell r="E61" t="str">
            <v>Hunter's Bar Junior School</v>
          </cell>
          <cell r="G61">
            <v>362</v>
          </cell>
          <cell r="H61">
            <v>9.6685082872928194E-2</v>
          </cell>
          <cell r="I61">
            <v>35.000000000000007</v>
          </cell>
          <cell r="J61">
            <v>20300.000000000004</v>
          </cell>
        </row>
        <row r="62">
          <cell r="D62">
            <v>2063</v>
          </cell>
          <cell r="E62" t="str">
            <v>Intake Primary School</v>
          </cell>
          <cell r="G62">
            <v>413</v>
          </cell>
          <cell r="H62">
            <v>1.69971671388102E-2</v>
          </cell>
          <cell r="I62">
            <v>7.019830028328613</v>
          </cell>
          <cell r="J62">
            <v>4071.5014164305958</v>
          </cell>
        </row>
        <row r="63">
          <cell r="D63">
            <v>2261</v>
          </cell>
          <cell r="E63" t="str">
            <v>Limpsfield Junior School</v>
          </cell>
          <cell r="G63">
            <v>225</v>
          </cell>
          <cell r="H63">
            <v>0.142222222222222</v>
          </cell>
          <cell r="I63">
            <v>31.99999999999995</v>
          </cell>
          <cell r="J63">
            <v>18559.999999999971</v>
          </cell>
        </row>
        <row r="64">
          <cell r="D64">
            <v>2315</v>
          </cell>
          <cell r="E64" t="str">
            <v>Lound Infant School</v>
          </cell>
          <cell r="G64">
            <v>148</v>
          </cell>
          <cell r="H64">
            <v>8.0808080808080801E-2</v>
          </cell>
          <cell r="I64">
            <v>11.959595959595958</v>
          </cell>
          <cell r="J64">
            <v>6936.5656565656554</v>
          </cell>
        </row>
        <row r="65">
          <cell r="D65">
            <v>2298</v>
          </cell>
          <cell r="E65" t="str">
            <v>Lound Junior School</v>
          </cell>
          <cell r="G65">
            <v>211</v>
          </cell>
          <cell r="H65">
            <v>2.3696682464454999E-2</v>
          </cell>
          <cell r="I65">
            <v>5.0000000000000044</v>
          </cell>
          <cell r="J65">
            <v>2900.0000000000027</v>
          </cell>
        </row>
        <row r="66">
          <cell r="D66">
            <v>2029</v>
          </cell>
          <cell r="E66" t="str">
            <v>Lowedges Junior Academy</v>
          </cell>
          <cell r="G66">
            <v>299</v>
          </cell>
          <cell r="H66">
            <v>0.13207547169811301</v>
          </cell>
          <cell r="I66">
            <v>39.490566037735789</v>
          </cell>
          <cell r="J66">
            <v>22904.528301886756</v>
          </cell>
        </row>
        <row r="67">
          <cell r="D67">
            <v>2045</v>
          </cell>
          <cell r="E67" t="str">
            <v>Lower Meadow Primary School</v>
          </cell>
          <cell r="G67">
            <v>259</v>
          </cell>
          <cell r="H67">
            <v>0.11111111111111099</v>
          </cell>
          <cell r="I67">
            <v>28.777777777777747</v>
          </cell>
          <cell r="J67">
            <v>16691.111111111091</v>
          </cell>
        </row>
        <row r="68">
          <cell r="D68">
            <v>2070</v>
          </cell>
          <cell r="E68" t="str">
            <v>Lowfield Community Primary School</v>
          </cell>
          <cell r="G68">
            <v>379</v>
          </cell>
          <cell r="H68">
            <v>0.50613496932515301</v>
          </cell>
          <cell r="I68">
            <v>191.825153374233</v>
          </cell>
          <cell r="J68">
            <v>111258.58895705514</v>
          </cell>
        </row>
        <row r="69">
          <cell r="D69">
            <v>2292</v>
          </cell>
          <cell r="E69" t="str">
            <v>Loxley Primary School</v>
          </cell>
          <cell r="G69">
            <v>210</v>
          </cell>
          <cell r="H69">
            <v>1.1111111111111099E-2</v>
          </cell>
          <cell r="I69">
            <v>2.3333333333333308</v>
          </cell>
          <cell r="J69">
            <v>1353.3333333333319</v>
          </cell>
        </row>
        <row r="70">
          <cell r="D70">
            <v>2072</v>
          </cell>
          <cell r="E70" t="str">
            <v>Lydgate Infant School</v>
          </cell>
          <cell r="G70">
            <v>344</v>
          </cell>
          <cell r="H70">
            <v>0.25423728813559299</v>
          </cell>
          <cell r="I70">
            <v>87.457627118643984</v>
          </cell>
          <cell r="J70">
            <v>50725.423728813512</v>
          </cell>
        </row>
        <row r="71">
          <cell r="D71">
            <v>2071</v>
          </cell>
          <cell r="E71" t="str">
            <v>Lydgate Junior School</v>
          </cell>
          <cell r="G71">
            <v>479</v>
          </cell>
          <cell r="H71">
            <v>7.7405857740585796E-2</v>
          </cell>
          <cell r="I71">
            <v>37.077405857740594</v>
          </cell>
          <cell r="J71">
            <v>21504.895397489545</v>
          </cell>
        </row>
        <row r="72">
          <cell r="D72">
            <v>2358</v>
          </cell>
          <cell r="E72" t="str">
            <v>Malin Bridge Primary School</v>
          </cell>
          <cell r="G72">
            <v>517</v>
          </cell>
          <cell r="H72">
            <v>4.0449438202247202E-2</v>
          </cell>
          <cell r="I72">
            <v>20.912359550561803</v>
          </cell>
          <cell r="J72">
            <v>12129.168539325845</v>
          </cell>
        </row>
        <row r="73">
          <cell r="D73">
            <v>2359</v>
          </cell>
          <cell r="E73" t="str">
            <v>Manor Lodge Community Primary and Nursery School</v>
          </cell>
          <cell r="G73">
            <v>333</v>
          </cell>
          <cell r="H73">
            <v>0.19718309859154901</v>
          </cell>
          <cell r="I73">
            <v>65.66197183098582</v>
          </cell>
          <cell r="J73">
            <v>38083.943661971774</v>
          </cell>
        </row>
        <row r="74">
          <cell r="D74">
            <v>2012</v>
          </cell>
          <cell r="E74" t="str">
            <v>Mansel Primary</v>
          </cell>
          <cell r="G74">
            <v>399</v>
          </cell>
          <cell r="H74">
            <v>5.5555555555555601E-2</v>
          </cell>
          <cell r="I74">
            <v>22.166666666666686</v>
          </cell>
          <cell r="J74">
            <v>12856.666666666677</v>
          </cell>
        </row>
        <row r="75">
          <cell r="D75">
            <v>2079</v>
          </cell>
          <cell r="E75" t="str">
            <v>Marlcliffe Community Primary School</v>
          </cell>
          <cell r="G75">
            <v>501</v>
          </cell>
          <cell r="H75">
            <v>2.2522522522522501E-2</v>
          </cell>
          <cell r="I75">
            <v>11.283783783783774</v>
          </cell>
          <cell r="J75">
            <v>6544.5945945945887</v>
          </cell>
        </row>
        <row r="76">
          <cell r="D76">
            <v>2081</v>
          </cell>
          <cell r="E76" t="str">
            <v>Meersbrook Bank Primary School</v>
          </cell>
          <cell r="G76">
            <v>207</v>
          </cell>
          <cell r="H76">
            <v>4.5197740112994399E-2</v>
          </cell>
          <cell r="I76">
            <v>9.3559322033898411</v>
          </cell>
          <cell r="J76">
            <v>5426.4406779661076</v>
          </cell>
        </row>
        <row r="77">
          <cell r="D77">
            <v>2013</v>
          </cell>
          <cell r="E77" t="str">
            <v>Meynell Community Primary School</v>
          </cell>
          <cell r="G77">
            <v>368</v>
          </cell>
          <cell r="H77">
            <v>0.107142857142857</v>
          </cell>
          <cell r="I77">
            <v>39.428571428571374</v>
          </cell>
          <cell r="J77">
            <v>22868.571428571398</v>
          </cell>
        </row>
        <row r="78">
          <cell r="D78">
            <v>2346</v>
          </cell>
          <cell r="E78" t="str">
            <v>Monteney Primary School</v>
          </cell>
          <cell r="G78">
            <v>404</v>
          </cell>
          <cell r="H78">
            <v>1.74418604651163E-2</v>
          </cell>
          <cell r="I78">
            <v>7.0465116279069848</v>
          </cell>
          <cell r="J78">
            <v>4086.9767441860513</v>
          </cell>
        </row>
        <row r="79">
          <cell r="D79">
            <v>2257</v>
          </cell>
          <cell r="E79" t="str">
            <v>Mosborough Primary School</v>
          </cell>
          <cell r="G79">
            <v>418</v>
          </cell>
          <cell r="H79">
            <v>2.5069637883008401E-2</v>
          </cell>
          <cell r="I79">
            <v>10.479108635097512</v>
          </cell>
          <cell r="J79">
            <v>6077.8830083565572</v>
          </cell>
        </row>
        <row r="80">
          <cell r="D80">
            <v>2092</v>
          </cell>
          <cell r="E80" t="str">
            <v>Mundella Primary School</v>
          </cell>
          <cell r="G80">
            <v>416</v>
          </cell>
          <cell r="H80">
            <v>5.6497175141242903E-3</v>
          </cell>
          <cell r="I80">
            <v>2.350282485875705</v>
          </cell>
          <cell r="J80">
            <v>1363.163841807909</v>
          </cell>
        </row>
        <row r="81">
          <cell r="D81">
            <v>2002</v>
          </cell>
          <cell r="E81" t="str">
            <v>Nether Edge Primary School</v>
          </cell>
          <cell r="G81">
            <v>419</v>
          </cell>
          <cell r="H81">
            <v>0.18181818181818199</v>
          </cell>
          <cell r="I81">
            <v>76.181818181818258</v>
          </cell>
          <cell r="J81">
            <v>44185.454545454588</v>
          </cell>
        </row>
        <row r="82">
          <cell r="D82">
            <v>2221</v>
          </cell>
          <cell r="E82" t="str">
            <v>Nether Green Infant School</v>
          </cell>
          <cell r="G82">
            <v>223</v>
          </cell>
          <cell r="H82">
            <v>0.222972972972973</v>
          </cell>
          <cell r="I82">
            <v>49.722972972972975</v>
          </cell>
          <cell r="J82">
            <v>28839.324324324327</v>
          </cell>
        </row>
        <row r="83">
          <cell r="D83">
            <v>2087</v>
          </cell>
          <cell r="E83" t="str">
            <v>Nether Green Junior School</v>
          </cell>
          <cell r="G83">
            <v>377</v>
          </cell>
          <cell r="H83">
            <v>6.8965517241379296E-2</v>
          </cell>
          <cell r="I83">
            <v>25.999999999999993</v>
          </cell>
          <cell r="J83">
            <v>15079.999999999996</v>
          </cell>
        </row>
        <row r="84">
          <cell r="D84">
            <v>2272</v>
          </cell>
          <cell r="E84" t="str">
            <v>Netherthorpe Primary School</v>
          </cell>
          <cell r="G84">
            <v>217</v>
          </cell>
          <cell r="H84">
            <v>0.56451612903225801</v>
          </cell>
          <cell r="I84">
            <v>122.49999999999999</v>
          </cell>
          <cell r="J84">
            <v>71049.999999999985</v>
          </cell>
        </row>
        <row r="85">
          <cell r="D85">
            <v>2309</v>
          </cell>
          <cell r="E85" t="str">
            <v>Nook Lane Junior School</v>
          </cell>
          <cell r="G85">
            <v>243</v>
          </cell>
          <cell r="H85">
            <v>0</v>
          </cell>
          <cell r="I85">
            <v>0</v>
          </cell>
          <cell r="J85">
            <v>0</v>
          </cell>
        </row>
        <row r="86">
          <cell r="D86">
            <v>2051</v>
          </cell>
          <cell r="E86" t="str">
            <v>Norfolk Community Primary School</v>
          </cell>
          <cell r="G86">
            <v>384</v>
          </cell>
          <cell r="H86">
            <v>0.18181818181818199</v>
          </cell>
          <cell r="I86">
            <v>69.818181818181884</v>
          </cell>
          <cell r="J86">
            <v>40494.545454545492</v>
          </cell>
        </row>
        <row r="87">
          <cell r="D87">
            <v>3010</v>
          </cell>
          <cell r="E87" t="str">
            <v>Norton Free Church of England Primary School</v>
          </cell>
          <cell r="G87">
            <v>213</v>
          </cell>
          <cell r="H87">
            <v>5.4945054945054897E-3</v>
          </cell>
          <cell r="I87">
            <v>1.1703296703296693</v>
          </cell>
          <cell r="J87">
            <v>678.79120879120819</v>
          </cell>
        </row>
        <row r="88">
          <cell r="D88">
            <v>2018</v>
          </cell>
          <cell r="E88" t="str">
            <v>Oasis Academy Fir Vale</v>
          </cell>
          <cell r="G88">
            <v>407</v>
          </cell>
          <cell r="H88">
            <v>0.61281337047353801</v>
          </cell>
          <cell r="I88">
            <v>249.41504178272996</v>
          </cell>
          <cell r="J88">
            <v>144660.72423398338</v>
          </cell>
        </row>
        <row r="89">
          <cell r="D89">
            <v>2019</v>
          </cell>
          <cell r="E89" t="str">
            <v>Oasis Academy Watermead</v>
          </cell>
          <cell r="G89">
            <v>380</v>
          </cell>
          <cell r="H89">
            <v>0.14506172839506201</v>
          </cell>
          <cell r="I89">
            <v>55.123456790123562</v>
          </cell>
          <cell r="J89">
            <v>31971.604938271666</v>
          </cell>
        </row>
        <row r="90">
          <cell r="D90">
            <v>2313</v>
          </cell>
          <cell r="E90" t="str">
            <v>Oughtibridge Primary School</v>
          </cell>
          <cell r="G90">
            <v>417</v>
          </cell>
          <cell r="H90">
            <v>5.60224089635854E-3</v>
          </cell>
          <cell r="I90">
            <v>2.336134453781511</v>
          </cell>
          <cell r="J90">
            <v>1354.9579831932763</v>
          </cell>
        </row>
        <row r="91">
          <cell r="D91">
            <v>2093</v>
          </cell>
          <cell r="E91" t="str">
            <v>Owler Brook Primary School</v>
          </cell>
          <cell r="G91">
            <v>400</v>
          </cell>
          <cell r="H91">
            <v>0.48695652173913001</v>
          </cell>
          <cell r="I91">
            <v>194.78260869565202</v>
          </cell>
          <cell r="J91">
            <v>112973.91304347817</v>
          </cell>
        </row>
        <row r="92">
          <cell r="D92">
            <v>3428</v>
          </cell>
          <cell r="E92" t="str">
            <v>Parson Cross Church of England Primary School</v>
          </cell>
          <cell r="G92">
            <v>203</v>
          </cell>
          <cell r="H92">
            <v>1.15606936416185E-2</v>
          </cell>
          <cell r="I92">
            <v>2.3468208092485554</v>
          </cell>
          <cell r="J92">
            <v>1361.1560693641622</v>
          </cell>
        </row>
        <row r="93">
          <cell r="D93">
            <v>2332</v>
          </cell>
          <cell r="E93" t="str">
            <v>Phillimore Community Primary School</v>
          </cell>
          <cell r="G93">
            <v>388</v>
          </cell>
          <cell r="H93">
            <v>0.44927536231884102</v>
          </cell>
          <cell r="I93">
            <v>174.31884057971033</v>
          </cell>
          <cell r="J93">
            <v>101104.92753623199</v>
          </cell>
        </row>
        <row r="94">
          <cell r="D94">
            <v>3433</v>
          </cell>
          <cell r="E94" t="str">
            <v>Pipworth Community Primary School</v>
          </cell>
          <cell r="G94">
            <v>394</v>
          </cell>
          <cell r="H94">
            <v>0.168091168091168</v>
          </cell>
          <cell r="I94">
            <v>66.227920227920194</v>
          </cell>
          <cell r="J94">
            <v>38412.193732193715</v>
          </cell>
        </row>
        <row r="95">
          <cell r="D95">
            <v>3427</v>
          </cell>
          <cell r="E95" t="str">
            <v>Porter Croft Church of England Primary Academy</v>
          </cell>
          <cell r="G95">
            <v>214</v>
          </cell>
          <cell r="H95">
            <v>0.36263736263736301</v>
          </cell>
          <cell r="I95">
            <v>77.604395604395691</v>
          </cell>
          <cell r="J95">
            <v>45010.549450549501</v>
          </cell>
        </row>
        <row r="96">
          <cell r="D96">
            <v>2347</v>
          </cell>
          <cell r="E96" t="str">
            <v>Prince Edward Primary School</v>
          </cell>
          <cell r="G96">
            <v>407</v>
          </cell>
          <cell r="H96">
            <v>0.16045845272206299</v>
          </cell>
          <cell r="I96">
            <v>65.306590257879634</v>
          </cell>
          <cell r="J96">
            <v>37877.82234957019</v>
          </cell>
        </row>
        <row r="97">
          <cell r="D97">
            <v>2366</v>
          </cell>
          <cell r="E97" t="str">
            <v>Pye Bank CofE Primary School</v>
          </cell>
          <cell r="G97">
            <v>423</v>
          </cell>
          <cell r="H97">
            <v>0.36065573770491799</v>
          </cell>
          <cell r="I97">
            <v>152.5573770491803</v>
          </cell>
          <cell r="J97">
            <v>88483.278688524573</v>
          </cell>
        </row>
        <row r="98">
          <cell r="D98">
            <v>2363</v>
          </cell>
          <cell r="E98" t="str">
            <v>Rainbow Forge Primary Academy</v>
          </cell>
          <cell r="G98">
            <v>297</v>
          </cell>
          <cell r="H98">
            <v>1.58730158730159E-2</v>
          </cell>
          <cell r="I98">
            <v>4.7142857142857224</v>
          </cell>
          <cell r="J98">
            <v>2734.2857142857192</v>
          </cell>
        </row>
        <row r="99">
          <cell r="D99">
            <v>2334</v>
          </cell>
          <cell r="E99" t="str">
            <v>Reignhead Primary School</v>
          </cell>
          <cell r="G99">
            <v>244</v>
          </cell>
          <cell r="H99">
            <v>9.0090090090090107E-3</v>
          </cell>
          <cell r="I99">
            <v>2.1981981981981984</v>
          </cell>
          <cell r="J99">
            <v>1274.9549549549552</v>
          </cell>
        </row>
        <row r="100">
          <cell r="D100">
            <v>2338</v>
          </cell>
          <cell r="E100" t="str">
            <v>Rivelin Primary School</v>
          </cell>
          <cell r="G100">
            <v>351</v>
          </cell>
          <cell r="H100">
            <v>0.153354632587859</v>
          </cell>
          <cell r="I100">
            <v>53.82747603833851</v>
          </cell>
          <cell r="J100">
            <v>31219.936102236337</v>
          </cell>
        </row>
        <row r="101">
          <cell r="D101">
            <v>2306</v>
          </cell>
          <cell r="E101" t="str">
            <v>Royd Nursery and Infant School</v>
          </cell>
          <cell r="G101">
            <v>122</v>
          </cell>
          <cell r="H101">
            <v>4.49438202247191E-2</v>
          </cell>
          <cell r="I101">
            <v>5.4831460674157304</v>
          </cell>
          <cell r="J101">
            <v>3180.2247191011238</v>
          </cell>
        </row>
        <row r="102">
          <cell r="D102">
            <v>3401</v>
          </cell>
          <cell r="E102" t="str">
            <v>Sacred Heart School, A Catholic Voluntary Academy</v>
          </cell>
          <cell r="G102">
            <v>200</v>
          </cell>
          <cell r="H102">
            <v>0.12921348314606701</v>
          </cell>
          <cell r="I102">
            <v>25.842696629213403</v>
          </cell>
          <cell r="J102">
            <v>14988.764044943773</v>
          </cell>
        </row>
        <row r="103">
          <cell r="D103">
            <v>2369</v>
          </cell>
          <cell r="E103" t="str">
            <v>Sharrow Nursery, Infant and Junior School</v>
          </cell>
          <cell r="G103">
            <v>417</v>
          </cell>
          <cell r="H103">
            <v>0.40616246498599401</v>
          </cell>
          <cell r="I103">
            <v>169.36974789915951</v>
          </cell>
          <cell r="J103">
            <v>98234.453781512508</v>
          </cell>
        </row>
        <row r="104">
          <cell r="D104">
            <v>2349</v>
          </cell>
          <cell r="E104" t="str">
            <v>Shooter's Grove Primary School</v>
          </cell>
          <cell r="G104">
            <v>359</v>
          </cell>
          <cell r="H104">
            <v>6.12903225806452E-2</v>
          </cell>
          <cell r="I104">
            <v>22.003225806451628</v>
          </cell>
          <cell r="J104">
            <v>12761.870967741945</v>
          </cell>
        </row>
        <row r="105">
          <cell r="D105">
            <v>2360</v>
          </cell>
          <cell r="E105" t="str">
            <v>Shortbrook Primary School</v>
          </cell>
          <cell r="G105">
            <v>84</v>
          </cell>
          <cell r="H105">
            <v>0</v>
          </cell>
          <cell r="I105">
            <v>0</v>
          </cell>
          <cell r="J105">
            <v>0</v>
          </cell>
        </row>
        <row r="106">
          <cell r="D106">
            <v>2009</v>
          </cell>
          <cell r="E106" t="str">
            <v>Southey Green Primary School and Nurseries</v>
          </cell>
          <cell r="G106">
            <v>611</v>
          </cell>
          <cell r="H106">
            <v>7.2796934865900401E-2</v>
          </cell>
          <cell r="I106">
            <v>44.478927203065147</v>
          </cell>
          <cell r="J106">
            <v>25797.777777777785</v>
          </cell>
        </row>
        <row r="107">
          <cell r="D107">
            <v>2329</v>
          </cell>
          <cell r="E107" t="str">
            <v>Springfield Primary School</v>
          </cell>
          <cell r="G107">
            <v>208</v>
          </cell>
          <cell r="H107">
            <v>0.62921348314606695</v>
          </cell>
          <cell r="I107">
            <v>130.87640449438192</v>
          </cell>
          <cell r="J107">
            <v>75908.314606741507</v>
          </cell>
        </row>
        <row r="108">
          <cell r="D108">
            <v>5202</v>
          </cell>
          <cell r="E108" t="str">
            <v>St Ann's Catholic Primary School, A Voluntary Academy</v>
          </cell>
          <cell r="G108">
            <v>99</v>
          </cell>
          <cell r="H108">
            <v>6.25E-2</v>
          </cell>
          <cell r="I108">
            <v>6.1875</v>
          </cell>
          <cell r="J108">
            <v>3588.75</v>
          </cell>
        </row>
        <row r="109">
          <cell r="D109">
            <v>3402</v>
          </cell>
          <cell r="E109" t="str">
            <v>St Catherine's Catholic Primary School (Hallam)</v>
          </cell>
          <cell r="G109">
            <v>421</v>
          </cell>
          <cell r="H109">
            <v>0.33333333333333298</v>
          </cell>
          <cell r="I109">
            <v>140.33333333333317</v>
          </cell>
          <cell r="J109">
            <v>81393.333333333241</v>
          </cell>
        </row>
        <row r="110">
          <cell r="D110">
            <v>2017</v>
          </cell>
          <cell r="E110" t="str">
            <v>St John Fisher Primary, A Catholic Voluntary Academy</v>
          </cell>
          <cell r="G110">
            <v>208</v>
          </cell>
          <cell r="H110">
            <v>8.4269662921348298E-2</v>
          </cell>
          <cell r="I110">
            <v>17.528089887640448</v>
          </cell>
          <cell r="J110">
            <v>10166.292134831459</v>
          </cell>
        </row>
        <row r="111">
          <cell r="D111">
            <v>5203</v>
          </cell>
          <cell r="E111" t="str">
            <v>St Joseph's Primary School</v>
          </cell>
          <cell r="G111">
            <v>207</v>
          </cell>
          <cell r="H111">
            <v>0.152542372881356</v>
          </cell>
          <cell r="I111">
            <v>31.576271186440692</v>
          </cell>
          <cell r="J111">
            <v>18314.237288135602</v>
          </cell>
        </row>
        <row r="112">
          <cell r="D112">
            <v>3406</v>
          </cell>
          <cell r="E112" t="str">
            <v>St Marie's School, A Catholic Voluntary Academy</v>
          </cell>
          <cell r="G112">
            <v>216</v>
          </cell>
          <cell r="H112">
            <v>0.12565445026177999</v>
          </cell>
          <cell r="I112">
            <v>27.141361256544478</v>
          </cell>
          <cell r="J112">
            <v>15741.989528795797</v>
          </cell>
        </row>
        <row r="113">
          <cell r="D113">
            <v>2020</v>
          </cell>
          <cell r="E113" t="str">
            <v>St Mary's Church of England Primary School</v>
          </cell>
          <cell r="G113">
            <v>204</v>
          </cell>
          <cell r="H113">
            <v>0.28571428571428598</v>
          </cell>
          <cell r="I113">
            <v>58.285714285714342</v>
          </cell>
          <cell r="J113">
            <v>33805.714285714319</v>
          </cell>
        </row>
        <row r="114">
          <cell r="D114">
            <v>3423</v>
          </cell>
          <cell r="E114" t="str">
            <v>St Mary's Primary School, A Catholic Voluntary Academy</v>
          </cell>
          <cell r="G114">
            <v>176</v>
          </cell>
          <cell r="H114">
            <v>1.26582278481013E-2</v>
          </cell>
          <cell r="I114">
            <v>2.2278481012658289</v>
          </cell>
          <cell r="J114">
            <v>1292.1518987341808</v>
          </cell>
        </row>
        <row r="115">
          <cell r="D115">
            <v>5207</v>
          </cell>
          <cell r="E115" t="str">
            <v>St Patrick's Catholic Voluntary Academy</v>
          </cell>
          <cell r="G115">
            <v>279</v>
          </cell>
          <cell r="H115">
            <v>0.209205020920502</v>
          </cell>
          <cell r="I115">
            <v>58.368200836820058</v>
          </cell>
          <cell r="J115">
            <v>33853.556485355635</v>
          </cell>
        </row>
        <row r="116">
          <cell r="D116">
            <v>5208</v>
          </cell>
          <cell r="E116" t="str">
            <v>St Theresa's Catholic Primary School</v>
          </cell>
          <cell r="G116">
            <v>207</v>
          </cell>
          <cell r="H116">
            <v>0.225988700564972</v>
          </cell>
          <cell r="I116">
            <v>46.779661016949206</v>
          </cell>
          <cell r="J116">
            <v>27132.203389830538</v>
          </cell>
        </row>
        <row r="117">
          <cell r="D117">
            <v>3424</v>
          </cell>
          <cell r="E117" t="str">
            <v>St Thomas More Catholic Primary, A Voluntary Academy</v>
          </cell>
          <cell r="G117">
            <v>208</v>
          </cell>
          <cell r="H117">
            <v>8.4269662921348298E-2</v>
          </cell>
          <cell r="I117">
            <v>17.528089887640448</v>
          </cell>
          <cell r="J117">
            <v>10166.292134831459</v>
          </cell>
        </row>
        <row r="118">
          <cell r="D118">
            <v>3414</v>
          </cell>
          <cell r="E118" t="str">
            <v>St Thomas of Canterbury School, a Catholic Voluntary Academy</v>
          </cell>
          <cell r="G118">
            <v>210</v>
          </cell>
          <cell r="H118">
            <v>8.4269662921348298E-2</v>
          </cell>
          <cell r="I118">
            <v>17.696629213483142</v>
          </cell>
          <cell r="J118">
            <v>10264.044943820223</v>
          </cell>
        </row>
        <row r="119">
          <cell r="D119">
            <v>3412</v>
          </cell>
          <cell r="E119" t="str">
            <v>St Wilfrid's Catholic Primary School</v>
          </cell>
          <cell r="G119">
            <v>297</v>
          </cell>
          <cell r="H119">
            <v>4.9242424242424199E-2</v>
          </cell>
          <cell r="I119">
            <v>14.624999999999988</v>
          </cell>
          <cell r="J119">
            <v>8482.4999999999927</v>
          </cell>
        </row>
        <row r="120">
          <cell r="D120">
            <v>2294</v>
          </cell>
          <cell r="E120" t="str">
            <v>Stannington Infant School</v>
          </cell>
          <cell r="G120">
            <v>181</v>
          </cell>
          <cell r="H120">
            <v>2.4793388429752101E-2</v>
          </cell>
          <cell r="I120">
            <v>4.4876033057851306</v>
          </cell>
          <cell r="J120">
            <v>2602.8099173553755</v>
          </cell>
        </row>
        <row r="121">
          <cell r="D121">
            <v>2303</v>
          </cell>
          <cell r="E121" t="str">
            <v>Stocksbridge Junior School</v>
          </cell>
          <cell r="G121">
            <v>295</v>
          </cell>
          <cell r="H121">
            <v>6.7796610169491497E-3</v>
          </cell>
          <cell r="I121">
            <v>1.9999999999999991</v>
          </cell>
          <cell r="J121">
            <v>1159.9999999999995</v>
          </cell>
        </row>
        <row r="122">
          <cell r="D122">
            <v>2302</v>
          </cell>
          <cell r="E122" t="str">
            <v>Stocksbridge Nursery Infant School</v>
          </cell>
          <cell r="G122">
            <v>198</v>
          </cell>
          <cell r="H122">
            <v>7.14285714285714E-3</v>
          </cell>
          <cell r="I122">
            <v>1.4142857142857137</v>
          </cell>
          <cell r="J122">
            <v>820.28571428571399</v>
          </cell>
        </row>
        <row r="123">
          <cell r="D123">
            <v>2350</v>
          </cell>
          <cell r="E123" t="str">
            <v>Stradbroke Primary School</v>
          </cell>
          <cell r="G123">
            <v>411</v>
          </cell>
          <cell r="H123">
            <v>5.3824362606232301E-2</v>
          </cell>
          <cell r="I123">
            <v>22.121813031161476</v>
          </cell>
          <cell r="J123">
            <v>12830.651558073656</v>
          </cell>
        </row>
        <row r="124">
          <cell r="D124">
            <v>2230</v>
          </cell>
          <cell r="E124" t="str">
            <v>Tinsley Meadows Primary School</v>
          </cell>
          <cell r="G124">
            <v>545</v>
          </cell>
          <cell r="H124">
            <v>0.44747899159663901</v>
          </cell>
          <cell r="I124">
            <v>243.87605042016827</v>
          </cell>
          <cell r="J124">
            <v>141448.1092436976</v>
          </cell>
        </row>
        <row r="125">
          <cell r="D125">
            <v>5206</v>
          </cell>
          <cell r="E125" t="str">
            <v>Totley All Saints Church of England Voluntary Aided Primary School</v>
          </cell>
          <cell r="G125">
            <v>211</v>
          </cell>
          <cell r="H125">
            <v>4.94505494505494E-2</v>
          </cell>
          <cell r="I125">
            <v>10.434065934065924</v>
          </cell>
          <cell r="J125">
            <v>6051.7582417582353</v>
          </cell>
        </row>
        <row r="126">
          <cell r="D126">
            <v>2203</v>
          </cell>
          <cell r="E126" t="str">
            <v>Totley Primary School</v>
          </cell>
          <cell r="G126">
            <v>423</v>
          </cell>
          <cell r="H126">
            <v>6.0941828254847598E-2</v>
          </cell>
          <cell r="I126">
            <v>25.778393351800535</v>
          </cell>
          <cell r="J126">
            <v>14951.468144044311</v>
          </cell>
        </row>
        <row r="127">
          <cell r="D127">
            <v>2351</v>
          </cell>
          <cell r="E127" t="str">
            <v>Walkley Primary School</v>
          </cell>
          <cell r="G127">
            <v>377</v>
          </cell>
          <cell r="H127">
            <v>0.15408805031446501</v>
          </cell>
          <cell r="I127">
            <v>58.09119496855331</v>
          </cell>
          <cell r="J127">
            <v>33692.893081760922</v>
          </cell>
        </row>
        <row r="128">
          <cell r="D128">
            <v>3432</v>
          </cell>
          <cell r="E128" t="str">
            <v>Watercliffe Meadow Community Primary School</v>
          </cell>
          <cell r="G128">
            <v>417</v>
          </cell>
          <cell r="H128">
            <v>9.4972067039106101E-2</v>
          </cell>
          <cell r="I128">
            <v>39.603351955307247</v>
          </cell>
          <cell r="J128">
            <v>22969.944134078203</v>
          </cell>
        </row>
        <row r="129">
          <cell r="D129">
            <v>2319</v>
          </cell>
          <cell r="E129" t="str">
            <v>Waterthorpe Infant School</v>
          </cell>
          <cell r="G129">
            <v>134</v>
          </cell>
          <cell r="H129">
            <v>2.1739130434782601E-2</v>
          </cell>
          <cell r="I129">
            <v>2.9130434782608687</v>
          </cell>
          <cell r="J129">
            <v>1689.5652173913038</v>
          </cell>
        </row>
        <row r="130">
          <cell r="D130">
            <v>2352</v>
          </cell>
          <cell r="E130" t="str">
            <v>Westways Primary School</v>
          </cell>
          <cell r="G130">
            <v>580</v>
          </cell>
          <cell r="H130">
            <v>0.206060606060606</v>
          </cell>
          <cell r="I130">
            <v>119.51515151515147</v>
          </cell>
          <cell r="J130">
            <v>69318.787878787858</v>
          </cell>
        </row>
        <row r="131">
          <cell r="D131">
            <v>2311</v>
          </cell>
          <cell r="E131" t="str">
            <v>Wharncliffe Side Primary School</v>
          </cell>
          <cell r="G131">
            <v>142</v>
          </cell>
          <cell r="H131">
            <v>2.5210084033613401E-2</v>
          </cell>
          <cell r="I131">
            <v>3.5798319327731027</v>
          </cell>
          <cell r="J131">
            <v>2076.3025210083997</v>
          </cell>
        </row>
        <row r="132">
          <cell r="D132">
            <v>2040</v>
          </cell>
          <cell r="E132" t="str">
            <v>Whiteways Primary School</v>
          </cell>
          <cell r="G132">
            <v>406</v>
          </cell>
          <cell r="H132">
            <v>0.51098901098901095</v>
          </cell>
          <cell r="I132">
            <v>207.46153846153845</v>
          </cell>
          <cell r="J132">
            <v>120327.6923076923</v>
          </cell>
        </row>
        <row r="133">
          <cell r="D133">
            <v>2027</v>
          </cell>
          <cell r="E133" t="str">
            <v>Wincobank Nursery and Infant School</v>
          </cell>
          <cell r="G133">
            <v>137</v>
          </cell>
          <cell r="H133">
            <v>0.225806451612903</v>
          </cell>
          <cell r="I133">
            <v>30.935483870967712</v>
          </cell>
          <cell r="J133">
            <v>17942.580645161273</v>
          </cell>
        </row>
        <row r="134">
          <cell r="D134">
            <v>2361</v>
          </cell>
          <cell r="E134" t="str">
            <v>Windmill Hill Primary School</v>
          </cell>
          <cell r="G134">
            <v>315</v>
          </cell>
          <cell r="H134">
            <v>1.4705882352941201E-2</v>
          </cell>
          <cell r="I134">
            <v>4.6323529411764781</v>
          </cell>
          <cell r="J134">
            <v>2686.7647058823572</v>
          </cell>
        </row>
        <row r="135">
          <cell r="D135">
            <v>2043</v>
          </cell>
          <cell r="E135" t="str">
            <v>Wisewood Community Primary School</v>
          </cell>
          <cell r="G135">
            <v>156</v>
          </cell>
          <cell r="H135">
            <v>5.8823529411764698E-2</v>
          </cell>
          <cell r="I135">
            <v>9.1764705882352935</v>
          </cell>
          <cell r="J135">
            <v>5322.3529411764703</v>
          </cell>
        </row>
        <row r="136">
          <cell r="D136">
            <v>2139</v>
          </cell>
          <cell r="E136" t="str">
            <v>Woodhouse West Primary School</v>
          </cell>
          <cell r="G136">
            <v>360</v>
          </cell>
          <cell r="H136">
            <v>7.0739549839228297E-2</v>
          </cell>
          <cell r="I136">
            <v>25.466237942122188</v>
          </cell>
          <cell r="J136">
            <v>14770.418006430869</v>
          </cell>
        </row>
        <row r="137">
          <cell r="D137">
            <v>2034</v>
          </cell>
          <cell r="E137" t="str">
            <v>Woodlands Primary School</v>
          </cell>
          <cell r="G137">
            <v>395</v>
          </cell>
          <cell r="H137">
            <v>8.5798816568047304E-2</v>
          </cell>
          <cell r="I137">
            <v>33.890532544378686</v>
          </cell>
          <cell r="J137">
            <v>19656.508875739637</v>
          </cell>
        </row>
        <row r="138">
          <cell r="D138">
            <v>2324</v>
          </cell>
          <cell r="E138" t="str">
            <v>Woodseats Primary School</v>
          </cell>
          <cell r="G138">
            <v>363</v>
          </cell>
          <cell r="H138">
            <v>0.11356466876971601</v>
          </cell>
          <cell r="I138">
            <v>41.223974763406908</v>
          </cell>
          <cell r="J138">
            <v>23909.905362776008</v>
          </cell>
        </row>
        <row r="139">
          <cell r="D139">
            <v>2327</v>
          </cell>
          <cell r="E139" t="str">
            <v>Woodthorpe Primary School</v>
          </cell>
          <cell r="G139">
            <v>406</v>
          </cell>
          <cell r="H139">
            <v>6.8047337278106496E-2</v>
          </cell>
          <cell r="I139">
            <v>27.627218934911237</v>
          </cell>
          <cell r="J139">
            <v>16023.786982248517</v>
          </cell>
        </row>
        <row r="140">
          <cell r="D140">
            <v>2321</v>
          </cell>
          <cell r="E140" t="str">
            <v>Wybourn Community Primary &amp; Nursery School</v>
          </cell>
          <cell r="G140">
            <v>424</v>
          </cell>
          <cell r="H140">
            <v>0.101928374655647</v>
          </cell>
          <cell r="I140">
            <v>43.217630853994329</v>
          </cell>
          <cell r="J140">
            <v>25066.225895316711</v>
          </cell>
        </row>
        <row r="141">
          <cell r="D141">
            <v>0</v>
          </cell>
          <cell r="E141">
            <v>0</v>
          </cell>
          <cell r="G141"/>
          <cell r="H141"/>
          <cell r="I141"/>
        </row>
        <row r="142">
          <cell r="D142">
            <v>0</v>
          </cell>
          <cell r="E142" t="str">
            <v>Total Primary</v>
          </cell>
          <cell r="F142"/>
          <cell r="G142">
            <v>43411</v>
          </cell>
          <cell r="H142">
            <v>0.14084090264012664</v>
          </cell>
          <cell r="I142">
            <v>6114.0444245105373</v>
          </cell>
          <cell r="J142">
            <v>3546145.7662161114</v>
          </cell>
        </row>
        <row r="143">
          <cell r="D143">
            <v>0</v>
          </cell>
          <cell r="E143">
            <v>0</v>
          </cell>
          <cell r="G143"/>
        </row>
        <row r="144">
          <cell r="D144">
            <v>0</v>
          </cell>
          <cell r="E144" t="str">
            <v>Secondary</v>
          </cell>
          <cell r="G144"/>
        </row>
        <row r="145">
          <cell r="D145">
            <v>0</v>
          </cell>
          <cell r="E145">
            <v>0</v>
          </cell>
          <cell r="G145"/>
          <cell r="H145">
            <v>44</v>
          </cell>
          <cell r="I145"/>
        </row>
        <row r="146">
          <cell r="D146">
            <v>5401</v>
          </cell>
          <cell r="E146" t="str">
            <v>All Saints' Catholic High School</v>
          </cell>
          <cell r="G146">
            <v>1034</v>
          </cell>
          <cell r="H146">
            <v>2.3233301064859602E-2</v>
          </cell>
          <cell r="I146">
            <v>24.023233301064828</v>
          </cell>
          <cell r="J146">
            <v>37596.360116166456</v>
          </cell>
        </row>
        <row r="147">
          <cell r="D147">
            <v>4017</v>
          </cell>
          <cell r="E147" t="str">
            <v>Bradfield School</v>
          </cell>
          <cell r="G147">
            <v>1065</v>
          </cell>
          <cell r="H147">
            <v>6.5975494816211096E-3</v>
          </cell>
          <cell r="I147">
            <v>7.0263901979264816</v>
          </cell>
          <cell r="J147">
            <v>10996.300659754943</v>
          </cell>
        </row>
        <row r="148">
          <cell r="D148">
            <v>4000</v>
          </cell>
          <cell r="E148" t="str">
            <v>Chaucer School</v>
          </cell>
          <cell r="G148">
            <v>842</v>
          </cell>
          <cell r="H148">
            <v>3.8976857490864797E-2</v>
          </cell>
          <cell r="I148">
            <v>32.81851400730816</v>
          </cell>
          <cell r="J148">
            <v>51360.974421437269</v>
          </cell>
        </row>
        <row r="149">
          <cell r="D149">
            <v>4012</v>
          </cell>
          <cell r="E149" t="str">
            <v>Ecclesfield School</v>
          </cell>
          <cell r="G149">
            <v>1701</v>
          </cell>
          <cell r="H149">
            <v>1.06007067137809E-2</v>
          </cell>
          <cell r="I149">
            <v>18.031802120141311</v>
          </cell>
          <cell r="J149">
            <v>28219.77031802115</v>
          </cell>
        </row>
        <row r="150">
          <cell r="D150">
            <v>4280</v>
          </cell>
          <cell r="E150" t="str">
            <v>Fir Vale School</v>
          </cell>
          <cell r="G150">
            <v>1025</v>
          </cell>
          <cell r="H150">
            <v>0.16519174041297899</v>
          </cell>
          <cell r="I150">
            <v>169.32153392330346</v>
          </cell>
          <cell r="J150">
            <v>264988.20058996993</v>
          </cell>
        </row>
        <row r="151">
          <cell r="D151">
            <v>4003</v>
          </cell>
          <cell r="E151" t="str">
            <v>Firth Park Academy</v>
          </cell>
          <cell r="G151">
            <v>1166</v>
          </cell>
          <cell r="H151">
            <v>7.5471698113207503E-2</v>
          </cell>
          <cell r="I151">
            <v>87.999999999999943</v>
          </cell>
          <cell r="J151">
            <v>137719.99999999991</v>
          </cell>
        </row>
        <row r="152">
          <cell r="D152">
            <v>4007</v>
          </cell>
          <cell r="E152" t="str">
            <v>Forge Valley School</v>
          </cell>
          <cell r="G152">
            <v>1243</v>
          </cell>
          <cell r="H152">
            <v>2.8203062046736501E-2</v>
          </cell>
          <cell r="I152">
            <v>35.056406124093471</v>
          </cell>
          <cell r="J152">
            <v>54863.275584206283</v>
          </cell>
        </row>
        <row r="153">
          <cell r="D153">
            <v>4278</v>
          </cell>
          <cell r="E153" t="str">
            <v>Handsworth Grange Community Sports College</v>
          </cell>
          <cell r="G153">
            <v>1015</v>
          </cell>
          <cell r="H153">
            <v>8.8669950738916297E-3</v>
          </cell>
          <cell r="I153">
            <v>9.0000000000000036</v>
          </cell>
          <cell r="J153">
            <v>14085.000000000005</v>
          </cell>
        </row>
        <row r="154">
          <cell r="D154">
            <v>4257</v>
          </cell>
          <cell r="E154" t="str">
            <v>High Storrs School</v>
          </cell>
          <cell r="G154">
            <v>1214</v>
          </cell>
          <cell r="H154">
            <v>1.3245033112582801E-2</v>
          </cell>
          <cell r="I154">
            <v>16.079470198675519</v>
          </cell>
          <cell r="J154">
            <v>25164.370860927189</v>
          </cell>
        </row>
        <row r="155">
          <cell r="D155">
            <v>4230</v>
          </cell>
          <cell r="E155" t="str">
            <v>King Ecgbert School</v>
          </cell>
          <cell r="G155">
            <v>1030</v>
          </cell>
          <cell r="H155">
            <v>1.84466019417476E-2</v>
          </cell>
          <cell r="I155">
            <v>19.000000000000028</v>
          </cell>
          <cell r="J155">
            <v>29735.000000000044</v>
          </cell>
        </row>
        <row r="156">
          <cell r="D156">
            <v>4259</v>
          </cell>
          <cell r="E156" t="str">
            <v>King Edward VII School</v>
          </cell>
          <cell r="G156">
            <v>1141</v>
          </cell>
          <cell r="H156">
            <v>6.13496932515337E-2</v>
          </cell>
          <cell r="I156">
            <v>69.999999999999957</v>
          </cell>
          <cell r="J156">
            <v>109549.99999999993</v>
          </cell>
        </row>
        <row r="157">
          <cell r="D157">
            <v>4279</v>
          </cell>
          <cell r="E157" t="str">
            <v>Meadowhead School Academy Trust</v>
          </cell>
          <cell r="G157">
            <v>1640</v>
          </cell>
          <cell r="H157">
            <v>2.25609756097561E-2</v>
          </cell>
          <cell r="I157">
            <v>37.000000000000007</v>
          </cell>
          <cell r="J157">
            <v>57905.000000000015</v>
          </cell>
        </row>
        <row r="158">
          <cell r="D158">
            <v>4015</v>
          </cell>
          <cell r="E158" t="str">
            <v>Mercia School</v>
          </cell>
          <cell r="G158">
            <v>786</v>
          </cell>
          <cell r="H158">
            <v>1.6560509554140099E-2</v>
          </cell>
          <cell r="I158">
            <v>13.016560509554118</v>
          </cell>
          <cell r="J158">
            <v>20370.917197452196</v>
          </cell>
        </row>
        <row r="159">
          <cell r="D159">
            <v>4008</v>
          </cell>
          <cell r="E159" t="str">
            <v>Newfield Secondary School</v>
          </cell>
          <cell r="G159">
            <v>1055</v>
          </cell>
          <cell r="H159">
            <v>2.1863117870722398E-2</v>
          </cell>
          <cell r="I159">
            <v>23.065589353612129</v>
          </cell>
          <cell r="J159">
            <v>36097.647338402981</v>
          </cell>
        </row>
        <row r="160">
          <cell r="D160">
            <v>5400</v>
          </cell>
          <cell r="E160" t="str">
            <v>Notre Dame High School</v>
          </cell>
          <cell r="G160">
            <v>1067</v>
          </cell>
          <cell r="H160">
            <v>6.7243035542747399E-3</v>
          </cell>
          <cell r="I160">
            <v>7.1748318924111478</v>
          </cell>
          <cell r="J160">
            <v>11228.611911623446</v>
          </cell>
        </row>
        <row r="161">
          <cell r="D161">
            <v>4006</v>
          </cell>
          <cell r="E161" t="str">
            <v>Outwood Academy City</v>
          </cell>
          <cell r="G161">
            <v>1126</v>
          </cell>
          <cell r="H161">
            <v>2.1352313167259801E-2</v>
          </cell>
          <cell r="I161">
            <v>24.042704626334537</v>
          </cell>
          <cell r="J161">
            <v>37626.832740213547</v>
          </cell>
        </row>
        <row r="162">
          <cell r="D162">
            <v>6907</v>
          </cell>
          <cell r="E162" t="str">
            <v>Parkwood E-ACT Academy</v>
          </cell>
          <cell r="G162">
            <v>793</v>
          </cell>
          <cell r="H162">
            <v>0.121638924455826</v>
          </cell>
          <cell r="I162">
            <v>96.459667093470017</v>
          </cell>
          <cell r="J162">
            <v>150959.37900128058</v>
          </cell>
        </row>
        <row r="163">
          <cell r="D163">
            <v>6905</v>
          </cell>
          <cell r="E163" t="str">
            <v>Sheffield Park Academy</v>
          </cell>
          <cell r="G163">
            <v>1029</v>
          </cell>
          <cell r="H163">
            <v>3.61681329423265E-2</v>
          </cell>
          <cell r="I163">
            <v>37.217008797653968</v>
          </cell>
          <cell r="J163">
            <v>58244.618768328459</v>
          </cell>
        </row>
        <row r="164">
          <cell r="D164">
            <v>6906</v>
          </cell>
          <cell r="E164" t="str">
            <v>Sheffield Springs Academy</v>
          </cell>
          <cell r="G164">
            <v>981</v>
          </cell>
          <cell r="H164">
            <v>6.82773109243697E-2</v>
          </cell>
          <cell r="I164">
            <v>66.980042016806678</v>
          </cell>
          <cell r="J164">
            <v>104823.76575630245</v>
          </cell>
        </row>
        <row r="165">
          <cell r="D165">
            <v>4229</v>
          </cell>
          <cell r="E165" t="str">
            <v>Silverdale School</v>
          </cell>
          <cell r="G165">
            <v>1021</v>
          </cell>
          <cell r="H165">
            <v>1.7171717171717199E-2</v>
          </cell>
          <cell r="I165">
            <v>17.532323232323261</v>
          </cell>
          <cell r="J165">
            <v>27438.085858585902</v>
          </cell>
        </row>
        <row r="166">
          <cell r="D166">
            <v>4271</v>
          </cell>
          <cell r="E166" t="str">
            <v>Stocksbridge High School</v>
          </cell>
          <cell r="G166">
            <v>793</v>
          </cell>
          <cell r="H166">
            <v>3.7831021437578802E-3</v>
          </cell>
          <cell r="I166">
            <v>2.9999999999999991</v>
          </cell>
          <cell r="J166">
            <v>4694.9999999999982</v>
          </cell>
        </row>
        <row r="167">
          <cell r="D167">
            <v>4234</v>
          </cell>
          <cell r="E167" t="str">
            <v>Tapton School</v>
          </cell>
          <cell r="G167">
            <v>1357</v>
          </cell>
          <cell r="H167">
            <v>2.96296296296296E-2</v>
          </cell>
          <cell r="I167">
            <v>40.207407407407366</v>
          </cell>
          <cell r="J167">
            <v>62924.592592592526</v>
          </cell>
        </row>
        <row r="168">
          <cell r="D168">
            <v>4276</v>
          </cell>
          <cell r="E168" t="str">
            <v>The Birley Academy</v>
          </cell>
          <cell r="G168">
            <v>1076</v>
          </cell>
          <cell r="H168">
            <v>1.8587360594795502E-2</v>
          </cell>
          <cell r="I168">
            <v>19.999999999999961</v>
          </cell>
          <cell r="J168">
            <v>31299.999999999938</v>
          </cell>
        </row>
        <row r="169">
          <cell r="D169">
            <v>4004</v>
          </cell>
          <cell r="E169" t="str">
            <v>UTC Sheffield City Centre</v>
          </cell>
          <cell r="G169">
            <v>312</v>
          </cell>
          <cell r="H169">
            <v>7.1174377224199302E-3</v>
          </cell>
          <cell r="I169">
            <v>2.2206405693950182</v>
          </cell>
          <cell r="J169">
            <v>3475.3024911032035</v>
          </cell>
        </row>
        <row r="170">
          <cell r="D170">
            <v>4010</v>
          </cell>
          <cell r="E170" t="str">
            <v>UTC Sheffield Olympic Legacy Park</v>
          </cell>
          <cell r="G170">
            <v>301</v>
          </cell>
          <cell r="H170">
            <v>1.02040816326531E-2</v>
          </cell>
          <cell r="I170">
            <v>3.0714285714285832</v>
          </cell>
          <cell r="J170">
            <v>4806.7857142857329</v>
          </cell>
        </row>
        <row r="171">
          <cell r="D171">
            <v>4013</v>
          </cell>
          <cell r="E171" t="str">
            <v>Westfield School</v>
          </cell>
          <cell r="G171">
            <v>1245</v>
          </cell>
          <cell r="H171">
            <v>1.6103059581320501E-3</v>
          </cell>
          <cell r="I171">
            <v>2.0048309178744024</v>
          </cell>
          <cell r="J171">
            <v>3137.5603864734398</v>
          </cell>
        </row>
        <row r="172">
          <cell r="D172">
            <v>4016</v>
          </cell>
          <cell r="E172" t="str">
            <v>Yewlands Academy</v>
          </cell>
          <cell r="G172">
            <v>901</v>
          </cell>
          <cell r="H172">
            <v>1.10987791342952E-2</v>
          </cell>
          <cell r="I172">
            <v>9.9999999999999751</v>
          </cell>
          <cell r="J172">
            <v>15649.999999999962</v>
          </cell>
        </row>
        <row r="173">
          <cell r="D173">
            <v>0</v>
          </cell>
          <cell r="E173">
            <v>0</v>
          </cell>
        </row>
        <row r="174">
          <cell r="D174">
            <v>0</v>
          </cell>
          <cell r="E174" t="str">
            <v>Total Secondary</v>
          </cell>
          <cell r="F174"/>
          <cell r="G174">
            <v>27959</v>
          </cell>
          <cell r="H174">
            <v>3.1880624659708298E-2</v>
          </cell>
          <cell r="I174">
            <v>891.3503848607844</v>
          </cell>
          <cell r="J174">
            <v>1394963.3523071278</v>
          </cell>
        </row>
        <row r="175">
          <cell r="D175">
            <v>0</v>
          </cell>
          <cell r="E175">
            <v>0</v>
          </cell>
        </row>
        <row r="176">
          <cell r="D176">
            <v>0</v>
          </cell>
          <cell r="E176" t="str">
            <v>Middle Deemed Secondary</v>
          </cell>
        </row>
        <row r="177">
          <cell r="D177">
            <v>0</v>
          </cell>
          <cell r="E177">
            <v>0</v>
          </cell>
        </row>
        <row r="178">
          <cell r="D178">
            <v>4014</v>
          </cell>
          <cell r="E178" t="str">
            <v>Astrea Academy Sheffield</v>
          </cell>
          <cell r="G178">
            <v>979</v>
          </cell>
          <cell r="H178">
            <v>0.1718362512496916</v>
          </cell>
          <cell r="I178">
            <v>168.22768997344807</v>
          </cell>
          <cell r="J178">
            <v>153027.9711720825</v>
          </cell>
        </row>
        <row r="179">
          <cell r="D179">
            <v>4225</v>
          </cell>
          <cell r="E179" t="str">
            <v>Hinde House 2-16 School</v>
          </cell>
          <cell r="G179">
            <v>1322</v>
          </cell>
          <cell r="H179">
            <v>0.10126464923998847</v>
          </cell>
          <cell r="I179">
            <v>133.87186629526477</v>
          </cell>
          <cell r="J179">
            <v>114090.68245125358</v>
          </cell>
        </row>
        <row r="180">
          <cell r="D180">
            <v>4005</v>
          </cell>
          <cell r="E180" t="str">
            <v>Oasis Academy Don Valley</v>
          </cell>
          <cell r="G180">
            <v>1061</v>
          </cell>
          <cell r="H180">
            <v>0.11023811433704807</v>
          </cell>
          <cell r="I180">
            <v>116.962639311608</v>
          </cell>
          <cell r="J180">
            <v>96581.02909000167</v>
          </cell>
        </row>
        <row r="181">
          <cell r="D181"/>
          <cell r="E181"/>
        </row>
        <row r="182">
          <cell r="D182"/>
          <cell r="E182" t="str">
            <v>Total Middle Deemed Secondary</v>
          </cell>
          <cell r="F182"/>
          <cell r="G182">
            <v>3362</v>
          </cell>
          <cell r="H182">
            <v>0.124646697079215</v>
          </cell>
          <cell r="I182">
            <v>419.0621955803208</v>
          </cell>
          <cell r="J182">
            <v>363699.68271333777</v>
          </cell>
        </row>
        <row r="183">
          <cell r="D183"/>
          <cell r="E183"/>
        </row>
        <row r="184">
          <cell r="D184"/>
          <cell r="E184" t="str">
            <v>TOTAL ALL SCHOOLS</v>
          </cell>
          <cell r="F184"/>
          <cell r="G184">
            <v>74732</v>
          </cell>
          <cell r="H184">
            <v>9.9347762738206419E-2</v>
          </cell>
          <cell r="I184">
            <v>7424.4570049516424</v>
          </cell>
          <cell r="J184">
            <v>5304808.8012365773</v>
          </cell>
        </row>
        <row r="185">
          <cell r="D185"/>
          <cell r="E185"/>
          <cell r="G185">
            <v>0</v>
          </cell>
          <cell r="J185">
            <v>0</v>
          </cell>
        </row>
        <row r="186">
          <cell r="D186"/>
          <cell r="E186"/>
          <cell r="G186"/>
        </row>
        <row r="187">
          <cell r="D187">
            <v>4014</v>
          </cell>
          <cell r="E187" t="str">
            <v>Astrea Academy - Pri</v>
          </cell>
          <cell r="G187">
            <v>243</v>
          </cell>
          <cell r="H187">
            <v>0.46060606060606102</v>
          </cell>
          <cell r="I187">
            <v>111.92727272727282</v>
          </cell>
          <cell r="J187">
            <v>64917.818181818235</v>
          </cell>
        </row>
        <row r="188">
          <cell r="D188">
            <v>4014</v>
          </cell>
          <cell r="E188" t="str">
            <v>Astrea Academy - Sec</v>
          </cell>
          <cell r="G188">
            <v>736</v>
          </cell>
          <cell r="H188">
            <v>7.6495132127955501E-2</v>
          </cell>
          <cell r="I188">
            <v>56.30041724617525</v>
          </cell>
          <cell r="J188">
            <v>88110.152990264265</v>
          </cell>
        </row>
        <row r="189">
          <cell r="D189"/>
          <cell r="G189">
            <v>979</v>
          </cell>
          <cell r="H189">
            <v>0.1718362512496916</v>
          </cell>
          <cell r="I189">
            <v>168.22768997344807</v>
          </cell>
          <cell r="J189">
            <v>153027.9711720825</v>
          </cell>
        </row>
        <row r="190">
          <cell r="D190"/>
          <cell r="E190"/>
          <cell r="H190"/>
          <cell r="I190"/>
        </row>
        <row r="191">
          <cell r="D191">
            <v>4225</v>
          </cell>
          <cell r="E191" t="str">
            <v>Hinde House 3-16 - Pri</v>
          </cell>
          <cell r="G191">
            <v>419</v>
          </cell>
          <cell r="H191">
            <v>0.23119777158774399</v>
          </cell>
          <cell r="I191">
            <v>96.871866295264738</v>
          </cell>
          <cell r="J191">
            <v>56185.682451253546</v>
          </cell>
        </row>
        <row r="192">
          <cell r="D192">
            <v>4225</v>
          </cell>
          <cell r="E192" t="str">
            <v>Hinde House 3-16 - Sec</v>
          </cell>
          <cell r="G192">
            <v>903</v>
          </cell>
          <cell r="H192">
            <v>4.09745293466224E-2</v>
          </cell>
          <cell r="I192">
            <v>37.000000000000028</v>
          </cell>
          <cell r="J192">
            <v>57905.000000000044</v>
          </cell>
        </row>
        <row r="193">
          <cell r="D193"/>
          <cell r="E193" t="e">
            <v>#REF!</v>
          </cell>
          <cell r="G193">
            <v>1322</v>
          </cell>
          <cell r="H193">
            <v>0.10126464923998847</v>
          </cell>
          <cell r="I193">
            <v>133.87186629526477</v>
          </cell>
          <cell r="J193">
            <v>114090.68245125358</v>
          </cell>
        </row>
        <row r="194">
          <cell r="H194"/>
          <cell r="I194"/>
        </row>
        <row r="195">
          <cell r="D195">
            <v>4005</v>
          </cell>
          <cell r="E195" t="str">
            <v>Oasis Academy Don Valley - Pri</v>
          </cell>
          <cell r="G195">
            <v>414</v>
          </cell>
          <cell r="H195">
            <v>0.212034383954155</v>
          </cell>
          <cell r="I195">
            <v>87.782234957020165</v>
          </cell>
          <cell r="J195">
            <v>50913.696275071699</v>
          </cell>
        </row>
        <row r="196">
          <cell r="D196">
            <v>4005</v>
          </cell>
          <cell r="E196" t="str">
            <v>Oasis Academy Don Valley - Sec</v>
          </cell>
          <cell r="G196">
            <v>647</v>
          </cell>
          <cell r="H196">
            <v>4.5101088646967297E-2</v>
          </cell>
          <cell r="I196">
            <v>29.180404354587839</v>
          </cell>
          <cell r="J196">
            <v>45667.33281492997</v>
          </cell>
        </row>
        <row r="197">
          <cell r="G197">
            <v>1061</v>
          </cell>
          <cell r="H197">
            <v>0.11023811433704807</v>
          </cell>
          <cell r="I197">
            <v>116.962639311608</v>
          </cell>
          <cell r="J197">
            <v>96581.02909000167</v>
          </cell>
        </row>
        <row r="199">
          <cell r="G199" t="str">
            <v>Primary</v>
          </cell>
          <cell r="H199">
            <v>580</v>
          </cell>
          <cell r="I199">
            <v>6410.6257984900958</v>
          </cell>
          <cell r="J199">
            <v>3718162.9631242556</v>
          </cell>
        </row>
        <row r="200">
          <cell r="G200" t="str">
            <v>Secondary</v>
          </cell>
          <cell r="H200">
            <v>1565</v>
          </cell>
          <cell r="I200">
            <v>1013.8312064615475</v>
          </cell>
          <cell r="J200">
            <v>1586645.8381123219</v>
          </cell>
        </row>
        <row r="201">
          <cell r="G201"/>
          <cell r="H201"/>
          <cell r="I201">
            <v>7424.4570049516433</v>
          </cell>
          <cell r="J201">
            <v>5304808.8012365773</v>
          </cell>
        </row>
        <row r="202">
          <cell r="G202"/>
          <cell r="H202"/>
          <cell r="I202"/>
          <cell r="J202">
            <v>0</v>
          </cell>
        </row>
      </sheetData>
      <sheetData sheetId="22">
        <row r="1">
          <cell r="D1" t="str">
            <v>Mobility Funding</v>
          </cell>
          <cell r="E1"/>
          <cell r="F1" t="e">
            <v>#REF!</v>
          </cell>
          <cell r="G1" t="str">
            <v>2023-24</v>
          </cell>
          <cell r="H1"/>
          <cell r="I1"/>
          <cell r="K1"/>
          <cell r="L1"/>
          <cell r="M1"/>
        </row>
        <row r="2">
          <cell r="D2" t="str">
            <v xml:space="preserve">First entry for the pupil at the school, or any predecessor school where appropriate, </v>
          </cell>
          <cell r="M2" t="str">
            <v>£/pupil</v>
          </cell>
          <cell r="N2" t="str">
            <v>Funding £</v>
          </cell>
        </row>
        <row r="3">
          <cell r="D3" t="str">
            <v>was in last three academic years; separate primary/secondary.</v>
          </cell>
          <cell r="I3">
            <v>1.3185064272597438</v>
          </cell>
          <cell r="K3" t="str">
            <v>Primary</v>
          </cell>
          <cell r="L3"/>
          <cell r="M3">
            <v>945</v>
          </cell>
          <cell r="N3">
            <v>590226.4882313807</v>
          </cell>
        </row>
        <row r="4">
          <cell r="D4" t="str">
            <v>Autumn (October) 2019 census, plus January, May or October 2017 and 2018 or October 2016 censuses.</v>
          </cell>
          <cell r="K4" t="str">
            <v>Secondary</v>
          </cell>
          <cell r="L4"/>
          <cell r="M4">
            <v>1360</v>
          </cell>
          <cell r="N4">
            <v>186403.19895009292</v>
          </cell>
        </row>
        <row r="5">
          <cell r="D5" t="str">
            <v>Mapping on UPN for the school or its predecessors for on-roll records.</v>
          </cell>
          <cell r="N5">
            <v>776629.68718147359</v>
          </cell>
        </row>
        <row r="6">
          <cell r="D6" t="str">
            <v>DfE</v>
          </cell>
          <cell r="E6" t="str">
            <v>School</v>
          </cell>
          <cell r="G6" t="str">
            <v>Pupils</v>
          </cell>
          <cell r="H6" t="str">
            <v>2022-23 % Mobility</v>
          </cell>
          <cell r="I6" t="str">
            <v>Pupils Affected by Mobility 2022-23</v>
          </cell>
          <cell r="J6" t="str">
            <v>Pupils Affected by Mobility 2023-24</v>
          </cell>
          <cell r="K6" t="str">
            <v>% Pupils Affected by Mobility 2023-24</v>
          </cell>
          <cell r="L6" t="str">
            <v>2023-24 % Mob as % of 2022-23 % Mob</v>
          </cell>
          <cell r="M6" t="str">
            <v>% Funded (above 6% threshold)</v>
          </cell>
          <cell r="N6" t="str">
            <v>Allocation (above 6% or more pupils affected by Mobility)</v>
          </cell>
        </row>
        <row r="7">
          <cell r="K7">
            <v>51</v>
          </cell>
          <cell r="L7"/>
          <cell r="M7">
            <v>0.06</v>
          </cell>
          <cell r="N7"/>
        </row>
        <row r="8">
          <cell r="D8">
            <v>2001</v>
          </cell>
          <cell r="E8" t="str">
            <v>Abbey Lane Primary School</v>
          </cell>
          <cell r="G8">
            <v>546</v>
          </cell>
          <cell r="H8">
            <v>3.2315978456014402E-2</v>
          </cell>
          <cell r="I8">
            <v>0</v>
          </cell>
          <cell r="J8">
            <v>0</v>
          </cell>
          <cell r="K8">
            <v>3.8461538461538498E-2</v>
          </cell>
          <cell r="L8">
            <v>1.1901709401709399</v>
          </cell>
          <cell r="M8">
            <v>0</v>
          </cell>
          <cell r="N8">
            <v>0</v>
          </cell>
        </row>
        <row r="9">
          <cell r="D9">
            <v>2046</v>
          </cell>
          <cell r="E9" t="str">
            <v>Abbeyfield Primary Academy</v>
          </cell>
          <cell r="G9">
            <v>372</v>
          </cell>
          <cell r="H9">
            <v>0.138418079096045</v>
          </cell>
          <cell r="I9">
            <v>27.759999999999934</v>
          </cell>
          <cell r="J9">
            <v>36.679999999999843</v>
          </cell>
          <cell r="K9">
            <v>0.15860215053763399</v>
          </cell>
          <cell r="L9">
            <v>1.1458196181698472</v>
          </cell>
          <cell r="M9">
            <v>9.8602150537633992E-2</v>
          </cell>
          <cell r="N9">
            <v>34662.599999999853</v>
          </cell>
        </row>
        <row r="10">
          <cell r="D10">
            <v>2048</v>
          </cell>
          <cell r="E10" t="str">
            <v>Acres Hill Community Primary School</v>
          </cell>
          <cell r="G10">
            <v>205</v>
          </cell>
          <cell r="H10">
            <v>0.10309278350515499</v>
          </cell>
          <cell r="I10">
            <v>8.3600000000000687</v>
          </cell>
          <cell r="J10">
            <v>8.7000000000000188</v>
          </cell>
          <cell r="K10">
            <v>0.10243902439024399</v>
          </cell>
          <cell r="L10">
            <v>0.99365853658536329</v>
          </cell>
          <cell r="M10">
            <v>4.2439024390243996E-2</v>
          </cell>
          <cell r="N10">
            <v>8221.5000000000182</v>
          </cell>
        </row>
        <row r="11">
          <cell r="D11">
            <v>2342</v>
          </cell>
          <cell r="E11" t="str">
            <v>Angram Bank Primary School</v>
          </cell>
          <cell r="G11">
            <v>184</v>
          </cell>
          <cell r="H11">
            <v>3.0769230769230799E-2</v>
          </cell>
          <cell r="I11">
            <v>0</v>
          </cell>
          <cell r="J11">
            <v>0</v>
          </cell>
          <cell r="K11">
            <v>3.2608695652173898E-2</v>
          </cell>
          <cell r="L11">
            <v>1.0597826086956508</v>
          </cell>
          <cell r="M11">
            <v>0</v>
          </cell>
          <cell r="N11">
            <v>0</v>
          </cell>
        </row>
        <row r="12">
          <cell r="D12">
            <v>2343</v>
          </cell>
          <cell r="E12" t="str">
            <v>Anns Grove Primary School</v>
          </cell>
          <cell r="G12">
            <v>334</v>
          </cell>
          <cell r="H12">
            <v>3.7037037037037E-2</v>
          </cell>
          <cell r="I12">
            <v>0</v>
          </cell>
          <cell r="J12">
            <v>0</v>
          </cell>
          <cell r="K12">
            <v>4.4910179640718598E-2</v>
          </cell>
          <cell r="L12">
            <v>1.2125748502994034</v>
          </cell>
          <cell r="M12">
            <v>0</v>
          </cell>
          <cell r="N12">
            <v>0</v>
          </cell>
        </row>
        <row r="13">
          <cell r="D13">
            <v>3429</v>
          </cell>
          <cell r="E13" t="str">
            <v>Arbourthorne Community Primary School</v>
          </cell>
          <cell r="G13">
            <v>420</v>
          </cell>
          <cell r="H13">
            <v>6.6997518610421802E-2</v>
          </cell>
          <cell r="I13">
            <v>2.8199999999999874</v>
          </cell>
          <cell r="J13">
            <v>8.8000000000000203</v>
          </cell>
          <cell r="K13">
            <v>8.0952380952380998E-2</v>
          </cell>
          <cell r="L13">
            <v>1.2082892416225763</v>
          </cell>
          <cell r="M13">
            <v>2.0952380952381E-2</v>
          </cell>
          <cell r="N13">
            <v>8316.00000000002</v>
          </cell>
        </row>
        <row r="14">
          <cell r="D14">
            <v>2340</v>
          </cell>
          <cell r="E14" t="str">
            <v>Athelstan Primary School</v>
          </cell>
          <cell r="G14">
            <v>614</v>
          </cell>
          <cell r="H14">
            <v>5.5284552845528502E-2</v>
          </cell>
          <cell r="I14">
            <v>0</v>
          </cell>
          <cell r="J14">
            <v>0</v>
          </cell>
          <cell r="K14">
            <v>5.2117263843648197E-2</v>
          </cell>
          <cell r="L14">
            <v>0.94270933128951806</v>
          </cell>
          <cell r="M14">
            <v>0</v>
          </cell>
          <cell r="N14">
            <v>0</v>
          </cell>
        </row>
        <row r="15">
          <cell r="D15">
            <v>2281</v>
          </cell>
          <cell r="E15" t="str">
            <v>Ballifield Primary School</v>
          </cell>
          <cell r="G15">
            <v>415</v>
          </cell>
          <cell r="H15">
            <v>2.89156626506024E-2</v>
          </cell>
          <cell r="I15">
            <v>0</v>
          </cell>
          <cell r="J15">
            <v>0</v>
          </cell>
          <cell r="K15">
            <v>2.40963855421687E-2</v>
          </cell>
          <cell r="L15">
            <v>0.83333333333333448</v>
          </cell>
          <cell r="M15">
            <v>0</v>
          </cell>
          <cell r="N15">
            <v>0</v>
          </cell>
        </row>
        <row r="16">
          <cell r="D16">
            <v>2322</v>
          </cell>
          <cell r="E16" t="str">
            <v>Bankwood Community Primary School</v>
          </cell>
          <cell r="G16">
            <v>384</v>
          </cell>
          <cell r="H16">
            <v>8.2644628099173598E-2</v>
          </cell>
          <cell r="I16">
            <v>8.2200000000000166</v>
          </cell>
          <cell r="J16">
            <v>21.96</v>
          </cell>
          <cell r="K16">
            <v>0.1171875</v>
          </cell>
          <cell r="L16">
            <v>1.4179687499999993</v>
          </cell>
          <cell r="M16">
            <v>5.7187500000000002E-2</v>
          </cell>
          <cell r="N16">
            <v>20752.2</v>
          </cell>
        </row>
        <row r="17">
          <cell r="D17">
            <v>2274</v>
          </cell>
          <cell r="E17" t="str">
            <v>Beck Primary School</v>
          </cell>
          <cell r="G17">
            <v>615</v>
          </cell>
          <cell r="H17">
            <v>3.6184210526315798E-2</v>
          </cell>
          <cell r="I17">
            <v>0</v>
          </cell>
          <cell r="J17">
            <v>0</v>
          </cell>
          <cell r="K17">
            <v>4.2276422764227599E-2</v>
          </cell>
          <cell r="L17">
            <v>1.1683665927568352</v>
          </cell>
          <cell r="M17">
            <v>0</v>
          </cell>
          <cell r="N17">
            <v>0</v>
          </cell>
        </row>
        <row r="18">
          <cell r="D18">
            <v>2241</v>
          </cell>
          <cell r="E18" t="str">
            <v>Beighton Nursery Infant School</v>
          </cell>
          <cell r="G18">
            <v>242</v>
          </cell>
          <cell r="H18">
            <v>8.0321285140562207E-3</v>
          </cell>
          <cell r="I18">
            <v>0</v>
          </cell>
          <cell r="J18">
            <v>0</v>
          </cell>
          <cell r="K18">
            <v>8.2644628099173608E-3</v>
          </cell>
          <cell r="L18">
            <v>1.0289256198347119</v>
          </cell>
          <cell r="M18">
            <v>0</v>
          </cell>
          <cell r="N18">
            <v>0</v>
          </cell>
        </row>
        <row r="19">
          <cell r="D19">
            <v>2353</v>
          </cell>
          <cell r="E19" t="str">
            <v>Birley Primary Academy</v>
          </cell>
          <cell r="G19">
            <v>528</v>
          </cell>
          <cell r="H19">
            <v>2.4390243902439001E-2</v>
          </cell>
          <cell r="I19">
            <v>0</v>
          </cell>
          <cell r="J19">
            <v>0</v>
          </cell>
          <cell r="K19">
            <v>2.8409090909090901E-2</v>
          </cell>
          <cell r="L19">
            <v>1.164772727272728</v>
          </cell>
          <cell r="M19">
            <v>0</v>
          </cell>
          <cell r="N19">
            <v>0</v>
          </cell>
        </row>
        <row r="20">
          <cell r="D20">
            <v>2323</v>
          </cell>
          <cell r="E20" t="str">
            <v>Birley Spa Primary Academy</v>
          </cell>
          <cell r="G20">
            <v>337</v>
          </cell>
          <cell r="H20">
            <v>7.6056338028168996E-2</v>
          </cell>
          <cell r="I20">
            <v>5.699999999999994</v>
          </cell>
          <cell r="J20">
            <v>5.78</v>
          </cell>
          <cell r="K20">
            <v>7.71513353115727E-2</v>
          </cell>
          <cell r="L20">
            <v>1.0143971865040116</v>
          </cell>
          <cell r="M20">
            <v>1.7151335311572702E-2</v>
          </cell>
          <cell r="N20">
            <v>5462.1</v>
          </cell>
        </row>
        <row r="21">
          <cell r="D21">
            <v>2328</v>
          </cell>
          <cell r="E21" t="str">
            <v>Bradfield Dungworth Primary School</v>
          </cell>
          <cell r="G21">
            <v>137</v>
          </cell>
          <cell r="H21">
            <v>7.9365079365079395E-3</v>
          </cell>
          <cell r="I21">
            <v>0</v>
          </cell>
          <cell r="J21">
            <v>0</v>
          </cell>
          <cell r="K21">
            <v>7.2992700729926996E-3</v>
          </cell>
          <cell r="L21">
            <v>0.91970802919707983</v>
          </cell>
          <cell r="M21">
            <v>0</v>
          </cell>
          <cell r="N21">
            <v>0</v>
          </cell>
        </row>
        <row r="22">
          <cell r="D22">
            <v>2233</v>
          </cell>
          <cell r="E22" t="str">
            <v>Bradway Primary School</v>
          </cell>
          <cell r="G22">
            <v>414</v>
          </cell>
          <cell r="H22">
            <v>2.4213075060532701E-2</v>
          </cell>
          <cell r="I22">
            <v>0</v>
          </cell>
          <cell r="J22">
            <v>0</v>
          </cell>
          <cell r="K22">
            <v>3.1400966183574901E-2</v>
          </cell>
          <cell r="L22">
            <v>1.2968599033816426</v>
          </cell>
          <cell r="M22">
            <v>0</v>
          </cell>
          <cell r="N22">
            <v>0</v>
          </cell>
        </row>
        <row r="23">
          <cell r="D23">
            <v>2014</v>
          </cell>
          <cell r="E23" t="str">
            <v>Brightside Nursery and Infant School</v>
          </cell>
          <cell r="G23">
            <v>173</v>
          </cell>
          <cell r="H23">
            <v>3.5087719298245598E-2</v>
          </cell>
          <cell r="I23">
            <v>0</v>
          </cell>
          <cell r="J23">
            <v>0</v>
          </cell>
          <cell r="K23">
            <v>2.3121387283237E-2</v>
          </cell>
          <cell r="L23">
            <v>0.65895953757225478</v>
          </cell>
          <cell r="M23">
            <v>0</v>
          </cell>
          <cell r="N23">
            <v>0</v>
          </cell>
        </row>
        <row r="24">
          <cell r="D24">
            <v>2246</v>
          </cell>
          <cell r="E24" t="str">
            <v>Brook House Junior</v>
          </cell>
          <cell r="G24">
            <v>340</v>
          </cell>
          <cell r="H24">
            <v>1.47492625368732E-2</v>
          </cell>
          <cell r="I24">
            <v>0</v>
          </cell>
          <cell r="J24">
            <v>0</v>
          </cell>
          <cell r="K24">
            <v>2.0588235294117602E-2</v>
          </cell>
          <cell r="L24">
            <v>1.3958823529411692</v>
          </cell>
          <cell r="M24">
            <v>0</v>
          </cell>
          <cell r="N24">
            <v>0</v>
          </cell>
        </row>
        <row r="25">
          <cell r="D25">
            <v>5204</v>
          </cell>
          <cell r="E25" t="str">
            <v>Broomhill Infant School</v>
          </cell>
          <cell r="G25">
            <v>119</v>
          </cell>
          <cell r="H25">
            <v>3.6036036036036001E-2</v>
          </cell>
          <cell r="I25">
            <v>0</v>
          </cell>
          <cell r="J25">
            <v>0</v>
          </cell>
          <cell r="K25">
            <v>5.0847457627118599E-2</v>
          </cell>
          <cell r="L25">
            <v>1.4110169491525424</v>
          </cell>
          <cell r="M25">
            <v>0</v>
          </cell>
          <cell r="N25">
            <v>0</v>
          </cell>
        </row>
        <row r="26">
          <cell r="D26">
            <v>2325</v>
          </cell>
          <cell r="E26" t="str">
            <v>Brunswick Community Primary School</v>
          </cell>
          <cell r="G26">
            <v>417</v>
          </cell>
          <cell r="H26">
            <v>5.3398058252427202E-2</v>
          </cell>
          <cell r="I26">
            <v>0</v>
          </cell>
          <cell r="J26">
            <v>0</v>
          </cell>
          <cell r="K26">
            <v>4.7961630695443597E-2</v>
          </cell>
          <cell r="L26">
            <v>0.8981905384783071</v>
          </cell>
          <cell r="M26">
            <v>0</v>
          </cell>
          <cell r="N26">
            <v>0</v>
          </cell>
        </row>
        <row r="27">
          <cell r="D27">
            <v>2095</v>
          </cell>
          <cell r="E27" t="str">
            <v>Byron Wood Primary Academy</v>
          </cell>
          <cell r="G27">
            <v>395</v>
          </cell>
          <cell r="H27">
            <v>6.3451776649746203E-2</v>
          </cell>
          <cell r="I27">
            <v>1.3634517766497509</v>
          </cell>
          <cell r="J27">
            <v>12.391370558375629</v>
          </cell>
          <cell r="K27">
            <v>9.13705583756345E-2</v>
          </cell>
          <cell r="L27">
            <v>1.4399999999999995</v>
          </cell>
          <cell r="M27">
            <v>3.1370558375634502E-2</v>
          </cell>
          <cell r="N27">
            <v>11709.845177664969</v>
          </cell>
        </row>
        <row r="28">
          <cell r="D28">
            <v>2344</v>
          </cell>
          <cell r="E28" t="str">
            <v>Carfield Primary School</v>
          </cell>
          <cell r="G28">
            <v>570</v>
          </cell>
          <cell r="H28">
            <v>5.8181818181818203E-2</v>
          </cell>
          <cell r="I28">
            <v>0</v>
          </cell>
          <cell r="J28">
            <v>4.8000000000000274</v>
          </cell>
          <cell r="K28">
            <v>6.8421052631578994E-2</v>
          </cell>
          <cell r="L28">
            <v>1.1759868421052635</v>
          </cell>
          <cell r="M28">
            <v>8.4210526315789958E-3</v>
          </cell>
          <cell r="N28">
            <v>4536.0000000000255</v>
          </cell>
        </row>
        <row r="29">
          <cell r="D29">
            <v>2023</v>
          </cell>
          <cell r="E29" t="str">
            <v>Carter Knowle Junior School</v>
          </cell>
          <cell r="G29">
            <v>236</v>
          </cell>
          <cell r="H29">
            <v>3.1390134529148003E-2</v>
          </cell>
          <cell r="I29">
            <v>0</v>
          </cell>
          <cell r="J29">
            <v>1.8399999999999939</v>
          </cell>
          <cell r="K29">
            <v>6.7796610169491497E-2</v>
          </cell>
          <cell r="L29">
            <v>2.1598062953995134</v>
          </cell>
          <cell r="M29">
            <v>7.7966101694914997E-3</v>
          </cell>
          <cell r="N29">
            <v>1738.7999999999943</v>
          </cell>
        </row>
        <row r="30">
          <cell r="D30">
            <v>2354</v>
          </cell>
          <cell r="E30" t="str">
            <v>Charnock Hall Primary Academy</v>
          </cell>
          <cell r="G30">
            <v>407</v>
          </cell>
          <cell r="H30">
            <v>3.24189526184539E-2</v>
          </cell>
          <cell r="I30">
            <v>0</v>
          </cell>
          <cell r="J30">
            <v>0</v>
          </cell>
          <cell r="K30">
            <v>4.6683046683046701E-2</v>
          </cell>
          <cell r="L30">
            <v>1.4399924399924391</v>
          </cell>
          <cell r="M30">
            <v>0</v>
          </cell>
          <cell r="N30">
            <v>0</v>
          </cell>
        </row>
        <row r="31">
          <cell r="D31">
            <v>5200</v>
          </cell>
          <cell r="E31" t="str">
            <v>Clifford All Saints CofE Primary School</v>
          </cell>
          <cell r="G31">
            <v>184</v>
          </cell>
          <cell r="H31">
            <v>8.3769633507853394E-2</v>
          </cell>
          <cell r="I31">
            <v>4.5399999999999991</v>
          </cell>
          <cell r="J31">
            <v>7.9599999999999289</v>
          </cell>
          <cell r="K31">
            <v>0.103260869565217</v>
          </cell>
          <cell r="L31">
            <v>1.232676630434778</v>
          </cell>
          <cell r="M31">
            <v>4.3260869565217006E-2</v>
          </cell>
          <cell r="N31">
            <v>7522.1999999999325</v>
          </cell>
        </row>
        <row r="32">
          <cell r="D32">
            <v>2312</v>
          </cell>
          <cell r="E32" t="str">
            <v>Coit Primary School</v>
          </cell>
          <cell r="G32">
            <v>205</v>
          </cell>
          <cell r="H32">
            <v>9.9502487562189105E-3</v>
          </cell>
          <cell r="I32">
            <v>0</v>
          </cell>
          <cell r="J32">
            <v>0</v>
          </cell>
          <cell r="K32">
            <v>3.4146341463414602E-2</v>
          </cell>
          <cell r="L32">
            <v>3.4317073170731658</v>
          </cell>
          <cell r="M32">
            <v>0</v>
          </cell>
          <cell r="N32">
            <v>0</v>
          </cell>
        </row>
        <row r="33">
          <cell r="D33">
            <v>2026</v>
          </cell>
          <cell r="E33" t="str">
            <v>Concord Junior School</v>
          </cell>
          <cell r="G33">
            <v>198</v>
          </cell>
          <cell r="H33">
            <v>9.5238095238095205E-2</v>
          </cell>
          <cell r="I33">
            <v>6.6952380952380892</v>
          </cell>
          <cell r="J33">
            <v>9.1199999999999868</v>
          </cell>
          <cell r="K33">
            <v>0.10606060606060599</v>
          </cell>
          <cell r="L33">
            <v>1.1136363636363633</v>
          </cell>
          <cell r="M33">
            <v>4.6060606060605996E-2</v>
          </cell>
          <cell r="N33">
            <v>8618.3999999999869</v>
          </cell>
        </row>
        <row r="34">
          <cell r="D34">
            <v>3422</v>
          </cell>
          <cell r="E34" t="str">
            <v>Deepcar St John's Church of England Junior School</v>
          </cell>
          <cell r="G34">
            <v>175</v>
          </cell>
          <cell r="H34">
            <v>3.0120481927710802E-2</v>
          </cell>
          <cell r="I34">
            <v>0</v>
          </cell>
          <cell r="J34">
            <v>0</v>
          </cell>
          <cell r="K34">
            <v>1.7142857142857099E-2</v>
          </cell>
          <cell r="L34">
            <v>0.56914285714285651</v>
          </cell>
          <cell r="M34">
            <v>0</v>
          </cell>
          <cell r="N34">
            <v>0</v>
          </cell>
        </row>
        <row r="35">
          <cell r="D35">
            <v>2283</v>
          </cell>
          <cell r="E35" t="str">
            <v>Dobcroft Infant School</v>
          </cell>
          <cell r="G35">
            <v>269</v>
          </cell>
          <cell r="H35">
            <v>7.4074074074074103E-3</v>
          </cell>
          <cell r="I35">
            <v>0</v>
          </cell>
          <cell r="J35">
            <v>0</v>
          </cell>
          <cell r="K35">
            <v>0</v>
          </cell>
          <cell r="L35">
            <v>0</v>
          </cell>
          <cell r="M35">
            <v>0</v>
          </cell>
          <cell r="N35">
            <v>0</v>
          </cell>
        </row>
        <row r="36">
          <cell r="D36">
            <v>2239</v>
          </cell>
          <cell r="E36" t="str">
            <v>Dobcroft Junior School</v>
          </cell>
          <cell r="G36">
            <v>382</v>
          </cell>
          <cell r="H36">
            <v>1.19617224880383E-2</v>
          </cell>
          <cell r="I36">
            <v>0</v>
          </cell>
          <cell r="J36">
            <v>0</v>
          </cell>
          <cell r="K36">
            <v>5.2493438320209999E-3</v>
          </cell>
          <cell r="L36">
            <v>0.43884514435695476</v>
          </cell>
          <cell r="M36">
            <v>0</v>
          </cell>
          <cell r="N36">
            <v>0</v>
          </cell>
        </row>
        <row r="37">
          <cell r="D37">
            <v>2364</v>
          </cell>
          <cell r="E37" t="str">
            <v>Dore Primary School</v>
          </cell>
          <cell r="G37">
            <v>448</v>
          </cell>
          <cell r="H37">
            <v>2.0224719101123601E-2</v>
          </cell>
          <cell r="I37">
            <v>0</v>
          </cell>
          <cell r="J37">
            <v>0</v>
          </cell>
          <cell r="K37">
            <v>2.2371364653243801E-2</v>
          </cell>
          <cell r="L37">
            <v>1.1061396967437209</v>
          </cell>
          <cell r="M37">
            <v>0</v>
          </cell>
          <cell r="N37">
            <v>0</v>
          </cell>
        </row>
        <row r="38">
          <cell r="D38">
            <v>2016</v>
          </cell>
          <cell r="E38" t="str">
            <v>E-ACT Pathways Academy</v>
          </cell>
          <cell r="G38">
            <v>365</v>
          </cell>
          <cell r="H38">
            <v>0.126436781609195</v>
          </cell>
          <cell r="I38">
            <v>23.252873563218252</v>
          </cell>
          <cell r="J38">
            <v>26.36446280991747</v>
          </cell>
          <cell r="K38">
            <v>0.13223140495867799</v>
          </cell>
          <cell r="L38">
            <v>1.0458302028550019</v>
          </cell>
          <cell r="M38">
            <v>7.2231404958677997E-2</v>
          </cell>
          <cell r="N38">
            <v>24914.41735537201</v>
          </cell>
        </row>
        <row r="39">
          <cell r="D39">
            <v>2206</v>
          </cell>
          <cell r="E39" t="str">
            <v>Ecclesall Primary School</v>
          </cell>
          <cell r="G39">
            <v>620</v>
          </cell>
          <cell r="H39">
            <v>2.4958402662229599E-2</v>
          </cell>
          <cell r="I39">
            <v>0</v>
          </cell>
          <cell r="J39">
            <v>0</v>
          </cell>
          <cell r="K39">
            <v>1.7741935483870999E-2</v>
          </cell>
          <cell r="L39">
            <v>0.71086021505376529</v>
          </cell>
          <cell r="M39">
            <v>0</v>
          </cell>
          <cell r="N39">
            <v>0</v>
          </cell>
        </row>
        <row r="40">
          <cell r="D40">
            <v>2080</v>
          </cell>
          <cell r="E40" t="str">
            <v>Ecclesfield Primary School</v>
          </cell>
          <cell r="G40">
            <v>395</v>
          </cell>
          <cell r="H40">
            <v>2.3076923076923099E-2</v>
          </cell>
          <cell r="I40">
            <v>0</v>
          </cell>
          <cell r="J40">
            <v>0</v>
          </cell>
          <cell r="K40">
            <v>4.3256997455470701E-2</v>
          </cell>
          <cell r="L40">
            <v>1.874469889737062</v>
          </cell>
          <cell r="M40">
            <v>0</v>
          </cell>
          <cell r="N40">
            <v>0</v>
          </cell>
        </row>
        <row r="41">
          <cell r="D41">
            <v>2024</v>
          </cell>
          <cell r="E41" t="str">
            <v>Emmanuel Anglican/Methodist Junior School</v>
          </cell>
          <cell r="G41">
            <v>173</v>
          </cell>
          <cell r="H41">
            <v>3.20855614973262E-2</v>
          </cell>
          <cell r="I41">
            <v>0</v>
          </cell>
          <cell r="J41">
            <v>0</v>
          </cell>
          <cell r="K41">
            <v>5.2023121387283197E-2</v>
          </cell>
          <cell r="L41">
            <v>1.6213872832369931</v>
          </cell>
          <cell r="M41">
            <v>0</v>
          </cell>
          <cell r="N41">
            <v>0</v>
          </cell>
        </row>
        <row r="42">
          <cell r="D42">
            <v>2028</v>
          </cell>
          <cell r="E42" t="str">
            <v>Emmaus Catholic and CofE Primary School</v>
          </cell>
          <cell r="G42">
            <v>293</v>
          </cell>
          <cell r="H42">
            <v>5.0675675675675699E-2</v>
          </cell>
          <cell r="I42">
            <v>0</v>
          </cell>
          <cell r="J42">
            <v>5.4200000000000133</v>
          </cell>
          <cell r="K42">
            <v>7.8498293515358405E-2</v>
          </cell>
          <cell r="L42">
            <v>1.5490329920364052</v>
          </cell>
          <cell r="M42">
            <v>1.8498293515358408E-2</v>
          </cell>
          <cell r="N42">
            <v>5121.9000000000124</v>
          </cell>
        </row>
        <row r="43">
          <cell r="D43">
            <v>2010</v>
          </cell>
          <cell r="E43" t="str">
            <v>Fox Hill Primary</v>
          </cell>
          <cell r="G43">
            <v>274</v>
          </cell>
          <cell r="H43">
            <v>5.5363321799308002E-2</v>
          </cell>
          <cell r="I43">
            <v>0</v>
          </cell>
          <cell r="J43">
            <v>0</v>
          </cell>
          <cell r="K43">
            <v>5.8394160583941597E-2</v>
          </cell>
          <cell r="L43">
            <v>1.0547445255474444</v>
          </cell>
          <cell r="M43">
            <v>0</v>
          </cell>
          <cell r="N43">
            <v>0</v>
          </cell>
        </row>
        <row r="44">
          <cell r="D44">
            <v>2036</v>
          </cell>
          <cell r="E44" t="str">
            <v>Gleadless Primary School</v>
          </cell>
          <cell r="G44">
            <v>398</v>
          </cell>
          <cell r="H44">
            <v>4.3256997455470701E-2</v>
          </cell>
          <cell r="I44">
            <v>0</v>
          </cell>
          <cell r="J44">
            <v>0.11999999999998329</v>
          </cell>
          <cell r="K44">
            <v>6.0301507537688398E-2</v>
          </cell>
          <cell r="L44">
            <v>1.3940289683712683</v>
          </cell>
          <cell r="M44">
            <v>3.0150753768840022E-4</v>
          </cell>
          <cell r="N44">
            <v>113.3999999999842</v>
          </cell>
        </row>
        <row r="45">
          <cell r="D45">
            <v>2305</v>
          </cell>
          <cell r="E45" t="str">
            <v>Greengate Lane Academy</v>
          </cell>
          <cell r="G45">
            <v>190</v>
          </cell>
          <cell r="H45">
            <v>8.5561497326203204E-2</v>
          </cell>
          <cell r="I45">
            <v>4.7799999999999994</v>
          </cell>
          <cell r="J45">
            <v>3.5999999999999943</v>
          </cell>
          <cell r="K45">
            <v>7.8947368421052599E-2</v>
          </cell>
          <cell r="L45">
            <v>0.92269736842105232</v>
          </cell>
          <cell r="M45">
            <v>1.8947368421052602E-2</v>
          </cell>
          <cell r="N45">
            <v>3401.9999999999945</v>
          </cell>
        </row>
        <row r="46">
          <cell r="D46">
            <v>2341</v>
          </cell>
          <cell r="E46" t="str">
            <v>Greenhill Primary School</v>
          </cell>
          <cell r="G46">
            <v>468</v>
          </cell>
          <cell r="H46">
            <v>5.1502145922746802E-2</v>
          </cell>
          <cell r="I46">
            <v>0</v>
          </cell>
          <cell r="J46">
            <v>0</v>
          </cell>
          <cell r="K46">
            <v>4.2735042735042701E-2</v>
          </cell>
          <cell r="L46">
            <v>0.82977207977207879</v>
          </cell>
          <cell r="M46">
            <v>0</v>
          </cell>
          <cell r="N46">
            <v>0</v>
          </cell>
        </row>
        <row r="47">
          <cell r="D47">
            <v>2296</v>
          </cell>
          <cell r="E47" t="str">
            <v>Grenoside Community Primary School</v>
          </cell>
          <cell r="G47">
            <v>322</v>
          </cell>
          <cell r="H47">
            <v>1.9108280254777101E-2</v>
          </cell>
          <cell r="I47">
            <v>0</v>
          </cell>
          <cell r="J47">
            <v>0</v>
          </cell>
          <cell r="K47">
            <v>3.4161490683229802E-2</v>
          </cell>
          <cell r="L47">
            <v>1.7877846790890235</v>
          </cell>
          <cell r="M47">
            <v>0</v>
          </cell>
          <cell r="N47">
            <v>0</v>
          </cell>
        </row>
        <row r="48">
          <cell r="D48">
            <v>2356</v>
          </cell>
          <cell r="E48" t="str">
            <v>Greystones Primary School</v>
          </cell>
          <cell r="G48">
            <v>613</v>
          </cell>
          <cell r="H48">
            <v>3.5200000000000002E-2</v>
          </cell>
          <cell r="I48">
            <v>0</v>
          </cell>
          <cell r="J48">
            <v>0</v>
          </cell>
          <cell r="K48">
            <v>3.7520391517128902E-2</v>
          </cell>
          <cell r="L48">
            <v>1.0659202135547983</v>
          </cell>
          <cell r="M48">
            <v>0</v>
          </cell>
          <cell r="N48">
            <v>0</v>
          </cell>
        </row>
        <row r="49">
          <cell r="D49">
            <v>2279</v>
          </cell>
          <cell r="E49" t="str">
            <v>Halfway Junior School</v>
          </cell>
          <cell r="G49">
            <v>206</v>
          </cell>
          <cell r="H49">
            <v>3.3175355450236997E-2</v>
          </cell>
          <cell r="I49">
            <v>0</v>
          </cell>
          <cell r="J49">
            <v>0</v>
          </cell>
          <cell r="K49">
            <v>4.85436893203883E-2</v>
          </cell>
          <cell r="L49">
            <v>1.4632454923717031</v>
          </cell>
          <cell r="M49">
            <v>0</v>
          </cell>
          <cell r="N49">
            <v>0</v>
          </cell>
        </row>
        <row r="50">
          <cell r="D50">
            <v>2252</v>
          </cell>
          <cell r="E50" t="str">
            <v>Halfway Nursery Infant School</v>
          </cell>
          <cell r="G50">
            <v>157</v>
          </cell>
          <cell r="H50">
            <v>3.8461538461538498E-2</v>
          </cell>
          <cell r="I50">
            <v>0</v>
          </cell>
          <cell r="J50">
            <v>0</v>
          </cell>
          <cell r="K50">
            <v>1.9108280254777101E-2</v>
          </cell>
          <cell r="L50">
            <v>0.49681528662420416</v>
          </cell>
          <cell r="M50">
            <v>0</v>
          </cell>
          <cell r="N50">
            <v>0</v>
          </cell>
        </row>
        <row r="51">
          <cell r="D51">
            <v>2357</v>
          </cell>
          <cell r="E51" t="str">
            <v>Hallam Primary School</v>
          </cell>
          <cell r="G51">
            <v>633</v>
          </cell>
          <cell r="H51">
            <v>3.8461538461538498E-2</v>
          </cell>
          <cell r="I51">
            <v>0</v>
          </cell>
          <cell r="J51">
            <v>0</v>
          </cell>
          <cell r="K51">
            <v>4.8973143759873598E-2</v>
          </cell>
          <cell r="L51">
            <v>1.2733017377567124</v>
          </cell>
          <cell r="M51">
            <v>0</v>
          </cell>
          <cell r="N51">
            <v>0</v>
          </cell>
        </row>
        <row r="52">
          <cell r="D52">
            <v>2050</v>
          </cell>
          <cell r="E52" t="str">
            <v>Hartley Brook Primary School</v>
          </cell>
          <cell r="G52">
            <v>570</v>
          </cell>
          <cell r="H52">
            <v>6.3973063973064001E-2</v>
          </cell>
          <cell r="I52">
            <v>2.3600000000000181</v>
          </cell>
          <cell r="J52">
            <v>2.8000000000000056</v>
          </cell>
          <cell r="K52">
            <v>6.4912280701754393E-2</v>
          </cell>
          <cell r="L52">
            <v>1.014681440443213</v>
          </cell>
          <cell r="M52">
            <v>4.9122807017543957E-3</v>
          </cell>
          <cell r="N52">
            <v>2646.0000000000055</v>
          </cell>
        </row>
        <row r="53">
          <cell r="D53">
            <v>2049</v>
          </cell>
          <cell r="E53" t="str">
            <v>Hatfield Academy</v>
          </cell>
          <cell r="G53">
            <v>374</v>
          </cell>
          <cell r="H53">
            <v>0.13207547169811301</v>
          </cell>
          <cell r="I53">
            <v>26.739999999999927</v>
          </cell>
          <cell r="J53">
            <v>21.559999999999846</v>
          </cell>
          <cell r="K53">
            <v>0.11764705882352899</v>
          </cell>
          <cell r="L53">
            <v>0.89075630252100657</v>
          </cell>
          <cell r="M53">
            <v>5.7647058823528996E-2</v>
          </cell>
          <cell r="N53">
            <v>20374.199999999855</v>
          </cell>
        </row>
        <row r="54">
          <cell r="D54">
            <v>2297</v>
          </cell>
          <cell r="E54" t="str">
            <v>High Green Primary School</v>
          </cell>
          <cell r="G54">
            <v>194</v>
          </cell>
          <cell r="H54">
            <v>3.5175879396984903E-2</v>
          </cell>
          <cell r="I54">
            <v>0</v>
          </cell>
          <cell r="J54">
            <v>0</v>
          </cell>
          <cell r="K54">
            <v>4.1237113402061903E-2</v>
          </cell>
          <cell r="L54">
            <v>1.1723122238586177</v>
          </cell>
          <cell r="M54">
            <v>0</v>
          </cell>
          <cell r="N54">
            <v>0</v>
          </cell>
        </row>
        <row r="55">
          <cell r="D55">
            <v>2042</v>
          </cell>
          <cell r="E55" t="str">
            <v>High Hazels Junior School</v>
          </cell>
          <cell r="G55">
            <v>356</v>
          </cell>
          <cell r="H55">
            <v>4.55840455840456E-2</v>
          </cell>
          <cell r="I55">
            <v>0</v>
          </cell>
          <cell r="J55">
            <v>0.64000000000001256</v>
          </cell>
          <cell r="K55">
            <v>6.1797752808988797E-2</v>
          </cell>
          <cell r="L55">
            <v>1.3556882022471912</v>
          </cell>
          <cell r="M55">
            <v>1.7977528089887992E-3</v>
          </cell>
          <cell r="N55">
            <v>604.80000000001189</v>
          </cell>
        </row>
        <row r="56">
          <cell r="D56">
            <v>2039</v>
          </cell>
          <cell r="E56" t="str">
            <v>High Hazels Nursery Infant Academy</v>
          </cell>
          <cell r="G56">
            <v>248</v>
          </cell>
          <cell r="H56">
            <v>3.9301310043668103E-2</v>
          </cell>
          <cell r="I56">
            <v>0</v>
          </cell>
          <cell r="J56">
            <v>6.2907317073170788</v>
          </cell>
          <cell r="K56">
            <v>8.5365853658536606E-2</v>
          </cell>
          <cell r="L56">
            <v>2.1720867208672101</v>
          </cell>
          <cell r="M56">
            <v>2.5365853658536608E-2</v>
          </cell>
          <cell r="N56">
            <v>5944.7414634146398</v>
          </cell>
        </row>
        <row r="57">
          <cell r="D57">
            <v>2339</v>
          </cell>
          <cell r="E57" t="str">
            <v>Hillsborough Primary School</v>
          </cell>
          <cell r="G57">
            <v>340</v>
          </cell>
          <cell r="H57">
            <v>7.4927953890489896E-2</v>
          </cell>
          <cell r="I57">
            <v>5.1799999999999944</v>
          </cell>
          <cell r="J57">
            <v>4.6737463126843712</v>
          </cell>
          <cell r="K57">
            <v>7.3746312684365795E-2</v>
          </cell>
          <cell r="L57">
            <v>0.984229634672113</v>
          </cell>
          <cell r="M57">
            <v>1.3746312684365797E-2</v>
          </cell>
          <cell r="N57">
            <v>4416.6902654867308</v>
          </cell>
        </row>
        <row r="58">
          <cell r="D58">
            <v>2213</v>
          </cell>
          <cell r="E58" t="str">
            <v>Holt House Infant School</v>
          </cell>
          <cell r="G58">
            <v>179</v>
          </cell>
          <cell r="H58">
            <v>3.91061452513966E-2</v>
          </cell>
          <cell r="I58">
            <v>0</v>
          </cell>
          <cell r="J58">
            <v>0</v>
          </cell>
          <cell r="K58">
            <v>2.7932960893854698E-2</v>
          </cell>
          <cell r="L58">
            <v>0.71428571428571386</v>
          </cell>
          <cell r="M58">
            <v>0</v>
          </cell>
          <cell r="N58">
            <v>0</v>
          </cell>
        </row>
        <row r="59">
          <cell r="D59">
            <v>2337</v>
          </cell>
          <cell r="E59" t="str">
            <v>Hucklow Primary School</v>
          </cell>
          <cell r="G59">
            <v>407</v>
          </cell>
          <cell r="H59">
            <v>4.6116504854368898E-2</v>
          </cell>
          <cell r="I59">
            <v>0</v>
          </cell>
          <cell r="J59">
            <v>0</v>
          </cell>
          <cell r="K59">
            <v>4.4444444444444398E-2</v>
          </cell>
          <cell r="L59">
            <v>0.96374269005847923</v>
          </cell>
          <cell r="M59">
            <v>0</v>
          </cell>
          <cell r="N59">
            <v>0</v>
          </cell>
        </row>
        <row r="60">
          <cell r="D60">
            <v>2060</v>
          </cell>
          <cell r="E60" t="str">
            <v>Hunter's Bar Infant School</v>
          </cell>
          <cell r="G60">
            <v>269</v>
          </cell>
          <cell r="H60">
            <v>2.6217228464419502E-2</v>
          </cell>
          <cell r="I60">
            <v>0</v>
          </cell>
          <cell r="J60">
            <v>0</v>
          </cell>
          <cell r="K60">
            <v>1.11524163568773E-2</v>
          </cell>
          <cell r="L60">
            <v>0.42538502389803373</v>
          </cell>
          <cell r="M60">
            <v>0</v>
          </cell>
          <cell r="N60">
            <v>0</v>
          </cell>
        </row>
        <row r="61">
          <cell r="D61">
            <v>2058</v>
          </cell>
          <cell r="E61" t="str">
            <v>Hunter's Bar Junior School</v>
          </cell>
          <cell r="G61">
            <v>362</v>
          </cell>
          <cell r="H61">
            <v>8.2872928176795594E-3</v>
          </cell>
          <cell r="I61">
            <v>0</v>
          </cell>
          <cell r="J61">
            <v>0</v>
          </cell>
          <cell r="K61">
            <v>5.5248618784530402E-3</v>
          </cell>
          <cell r="L61">
            <v>0.66666666666666674</v>
          </cell>
          <cell r="M61">
            <v>0</v>
          </cell>
          <cell r="N61">
            <v>0</v>
          </cell>
        </row>
        <row r="62">
          <cell r="D62">
            <v>2063</v>
          </cell>
          <cell r="E62" t="str">
            <v>Intake Primary School</v>
          </cell>
          <cell r="G62">
            <v>413</v>
          </cell>
          <cell r="H62">
            <v>2.44498777506112E-2</v>
          </cell>
          <cell r="I62">
            <v>0</v>
          </cell>
          <cell r="J62">
            <v>0</v>
          </cell>
          <cell r="K62">
            <v>3.8740920096852302E-2</v>
          </cell>
          <cell r="L62">
            <v>1.5845036319612622</v>
          </cell>
          <cell r="M62">
            <v>0</v>
          </cell>
          <cell r="N62">
            <v>0</v>
          </cell>
        </row>
        <row r="63">
          <cell r="D63">
            <v>2261</v>
          </cell>
          <cell r="E63" t="str">
            <v>Limpsfield Junior School</v>
          </cell>
          <cell r="G63">
            <v>225</v>
          </cell>
          <cell r="H63">
            <v>3.8297872340425497E-2</v>
          </cell>
          <cell r="I63">
            <v>0</v>
          </cell>
          <cell r="J63">
            <v>0</v>
          </cell>
          <cell r="K63">
            <v>3.5555555555555597E-2</v>
          </cell>
          <cell r="L63">
            <v>0.92839506172839703</v>
          </cell>
          <cell r="M63">
            <v>0</v>
          </cell>
          <cell r="N63">
            <v>0</v>
          </cell>
        </row>
        <row r="64">
          <cell r="D64">
            <v>2315</v>
          </cell>
          <cell r="E64" t="str">
            <v>Lound Infant School</v>
          </cell>
          <cell r="G64">
            <v>148</v>
          </cell>
          <cell r="H64">
            <v>2.06896551724138E-2</v>
          </cell>
          <cell r="I64">
            <v>0</v>
          </cell>
          <cell r="J64">
            <v>0</v>
          </cell>
          <cell r="K64">
            <v>3.37837837837838E-2</v>
          </cell>
          <cell r="L64">
            <v>1.6328828828828832</v>
          </cell>
          <cell r="M64">
            <v>0</v>
          </cell>
          <cell r="N64">
            <v>0</v>
          </cell>
        </row>
        <row r="65">
          <cell r="D65">
            <v>2298</v>
          </cell>
          <cell r="E65" t="str">
            <v>Lound Junior School</v>
          </cell>
          <cell r="G65">
            <v>211</v>
          </cell>
          <cell r="H65">
            <v>2.8708133971291901E-2</v>
          </cell>
          <cell r="I65">
            <v>0</v>
          </cell>
          <cell r="J65">
            <v>0</v>
          </cell>
          <cell r="K65">
            <v>2.3809523809523801E-2</v>
          </cell>
          <cell r="L65">
            <v>0.82936507936507808</v>
          </cell>
          <cell r="M65">
            <v>0</v>
          </cell>
          <cell r="N65">
            <v>0</v>
          </cell>
        </row>
        <row r="66">
          <cell r="D66">
            <v>2029</v>
          </cell>
          <cell r="E66" t="str">
            <v>Lowedges Junior Academy</v>
          </cell>
          <cell r="G66">
            <v>299</v>
          </cell>
          <cell r="H66">
            <v>7.2847682119205295E-2</v>
          </cell>
          <cell r="I66">
            <v>3.88</v>
          </cell>
          <cell r="J66">
            <v>9.0599999999999987</v>
          </cell>
          <cell r="K66">
            <v>9.0301003344481601E-2</v>
          </cell>
          <cell r="L66">
            <v>1.2395865004560656</v>
          </cell>
          <cell r="M66">
            <v>3.0301003344481603E-2</v>
          </cell>
          <cell r="N66">
            <v>8561.6999999999989</v>
          </cell>
        </row>
        <row r="67">
          <cell r="D67">
            <v>2045</v>
          </cell>
          <cell r="E67" t="str">
            <v>Lower Meadow Primary School</v>
          </cell>
          <cell r="G67">
            <v>259</v>
          </cell>
          <cell r="H67">
            <v>0.100806451612903</v>
          </cell>
          <cell r="I67">
            <v>10.160806451612848</v>
          </cell>
          <cell r="J67">
            <v>16.584031007751943</v>
          </cell>
          <cell r="K67">
            <v>0.124031007751938</v>
          </cell>
          <cell r="L67">
            <v>1.2303875968992277</v>
          </cell>
          <cell r="M67">
            <v>6.4031007751937999E-2</v>
          </cell>
          <cell r="N67">
            <v>15671.909302325586</v>
          </cell>
        </row>
        <row r="68">
          <cell r="D68">
            <v>2070</v>
          </cell>
          <cell r="E68" t="str">
            <v>Lowfield Community Primary School</v>
          </cell>
          <cell r="G68">
            <v>379</v>
          </cell>
          <cell r="H68">
            <v>9.3150684931506897E-2</v>
          </cell>
          <cell r="I68">
            <v>12.100000000000017</v>
          </cell>
          <cell r="J68">
            <v>29.26000000000003</v>
          </cell>
          <cell r="K68">
            <v>0.137203166226913</v>
          </cell>
          <cell r="L68">
            <v>1.4729163433183301</v>
          </cell>
          <cell r="M68">
            <v>7.7203166226913006E-2</v>
          </cell>
          <cell r="N68">
            <v>27650.70000000003</v>
          </cell>
        </row>
        <row r="69">
          <cell r="D69">
            <v>2292</v>
          </cell>
          <cell r="E69" t="str">
            <v>Loxley Primary School</v>
          </cell>
          <cell r="G69">
            <v>210</v>
          </cell>
          <cell r="H69">
            <v>9.5693779904306199E-3</v>
          </cell>
          <cell r="I69">
            <v>0</v>
          </cell>
          <cell r="J69">
            <v>0</v>
          </cell>
          <cell r="K69">
            <v>1.4285714285714299E-2</v>
          </cell>
          <cell r="L69">
            <v>1.4928571428571447</v>
          </cell>
          <cell r="M69">
            <v>0</v>
          </cell>
          <cell r="N69">
            <v>0</v>
          </cell>
        </row>
        <row r="70">
          <cell r="D70">
            <v>2072</v>
          </cell>
          <cell r="E70" t="str">
            <v>Lydgate Infant School</v>
          </cell>
          <cell r="G70">
            <v>344</v>
          </cell>
          <cell r="H70">
            <v>1.40449438202247E-2</v>
          </cell>
          <cell r="I70">
            <v>0</v>
          </cell>
          <cell r="J70">
            <v>0</v>
          </cell>
          <cell r="K70">
            <v>1.74418604651163E-2</v>
          </cell>
          <cell r="L70">
            <v>1.2418604651162823</v>
          </cell>
          <cell r="M70">
            <v>0</v>
          </cell>
          <cell r="N70">
            <v>0</v>
          </cell>
        </row>
        <row r="71">
          <cell r="D71">
            <v>2071</v>
          </cell>
          <cell r="E71" t="str">
            <v>Lydgate Junior School</v>
          </cell>
          <cell r="G71">
            <v>479</v>
          </cell>
          <cell r="H71">
            <v>1.8947368421052602E-2</v>
          </cell>
          <cell r="I71">
            <v>0</v>
          </cell>
          <cell r="J71">
            <v>0</v>
          </cell>
          <cell r="K71">
            <v>2.5052192066805801E-2</v>
          </cell>
          <cell r="L71">
            <v>1.322199025748086</v>
          </cell>
          <cell r="M71">
            <v>0</v>
          </cell>
          <cell r="N71">
            <v>0</v>
          </cell>
        </row>
        <row r="72">
          <cell r="D72">
            <v>2358</v>
          </cell>
          <cell r="E72" t="str">
            <v>Malin Bridge Primary School</v>
          </cell>
          <cell r="G72">
            <v>517</v>
          </cell>
          <cell r="H72">
            <v>1.9157088122605401E-2</v>
          </cell>
          <cell r="I72">
            <v>0</v>
          </cell>
          <cell r="J72">
            <v>0</v>
          </cell>
          <cell r="K72">
            <v>2.7079303675048402E-2</v>
          </cell>
          <cell r="L72">
            <v>1.4135396518375238</v>
          </cell>
          <cell r="M72">
            <v>0</v>
          </cell>
          <cell r="N72">
            <v>0</v>
          </cell>
        </row>
        <row r="73">
          <cell r="D73">
            <v>2359</v>
          </cell>
          <cell r="E73" t="str">
            <v>Manor Lodge Community Primary and Nursery School</v>
          </cell>
          <cell r="G73">
            <v>333</v>
          </cell>
          <cell r="H73">
            <v>7.2327044025157203E-2</v>
          </cell>
          <cell r="I73">
            <v>3.9323270440251483</v>
          </cell>
          <cell r="J73">
            <v>8.0200000000000067</v>
          </cell>
          <cell r="K73">
            <v>8.4084084084084104E-2</v>
          </cell>
          <cell r="L73">
            <v>1.1625538582060329</v>
          </cell>
          <cell r="M73">
            <v>2.4084084084084106E-2</v>
          </cell>
          <cell r="N73">
            <v>7578.900000000006</v>
          </cell>
        </row>
        <row r="74">
          <cell r="D74">
            <v>2012</v>
          </cell>
          <cell r="E74" t="str">
            <v>Mansel Primary</v>
          </cell>
          <cell r="G74">
            <v>399</v>
          </cell>
          <cell r="H74">
            <v>8.8311688311688299E-2</v>
          </cell>
          <cell r="I74">
            <v>10.899999999999997</v>
          </cell>
          <cell r="J74">
            <v>14.059999999999988</v>
          </cell>
          <cell r="K74">
            <v>9.5238095238095205E-2</v>
          </cell>
          <cell r="L74">
            <v>1.0784313725490193</v>
          </cell>
          <cell r="M74">
            <v>3.5238095238095207E-2</v>
          </cell>
          <cell r="N74">
            <v>13286.699999999988</v>
          </cell>
        </row>
        <row r="75">
          <cell r="D75">
            <v>2079</v>
          </cell>
          <cell r="E75" t="str">
            <v>Marlcliffe Community Primary School</v>
          </cell>
          <cell r="G75">
            <v>501</v>
          </cell>
          <cell r="H75">
            <v>2.35756385068762E-2</v>
          </cell>
          <cell r="I75">
            <v>0</v>
          </cell>
          <cell r="J75">
            <v>0</v>
          </cell>
          <cell r="K75">
            <v>2.1956087824351302E-2</v>
          </cell>
          <cell r="L75">
            <v>0.93130405854956877</v>
          </cell>
          <cell r="M75">
            <v>0</v>
          </cell>
          <cell r="N75">
            <v>0</v>
          </cell>
        </row>
        <row r="76">
          <cell r="D76">
            <v>2081</v>
          </cell>
          <cell r="E76" t="str">
            <v>Meersbrook Bank Primary School</v>
          </cell>
          <cell r="G76">
            <v>207</v>
          </cell>
          <cell r="H76">
            <v>3.5000000000000003E-2</v>
          </cell>
          <cell r="I76">
            <v>0</v>
          </cell>
          <cell r="J76">
            <v>0</v>
          </cell>
          <cell r="K76">
            <v>5.3140096618357502E-2</v>
          </cell>
          <cell r="L76">
            <v>1.5182884748102141</v>
          </cell>
          <cell r="M76">
            <v>0</v>
          </cell>
          <cell r="N76">
            <v>0</v>
          </cell>
        </row>
        <row r="77">
          <cell r="D77">
            <v>2013</v>
          </cell>
          <cell r="E77" t="str">
            <v>Meynell Community Primary School</v>
          </cell>
          <cell r="G77">
            <v>368</v>
          </cell>
          <cell r="H77">
            <v>9.1666666666666702E-2</v>
          </cell>
          <cell r="I77">
            <v>11.431666666666681</v>
          </cell>
          <cell r="J77">
            <v>9.9199999999999893</v>
          </cell>
          <cell r="K77">
            <v>8.6956521739130405E-2</v>
          </cell>
          <cell r="L77">
            <v>0.94861660079051313</v>
          </cell>
          <cell r="M77">
            <v>2.6956521739130407E-2</v>
          </cell>
          <cell r="N77">
            <v>9374.3999999999905</v>
          </cell>
        </row>
        <row r="78">
          <cell r="D78">
            <v>2346</v>
          </cell>
          <cell r="E78" t="str">
            <v>Monteney Primary School</v>
          </cell>
          <cell r="G78">
            <v>404</v>
          </cell>
          <cell r="H78">
            <v>2.00501253132832E-2</v>
          </cell>
          <cell r="I78">
            <v>0</v>
          </cell>
          <cell r="J78">
            <v>0</v>
          </cell>
          <cell r="K78">
            <v>3.98009950248756E-2</v>
          </cell>
          <cell r="L78">
            <v>1.9850746268656714</v>
          </cell>
          <cell r="M78">
            <v>0</v>
          </cell>
          <cell r="N78">
            <v>0</v>
          </cell>
        </row>
        <row r="79">
          <cell r="D79">
            <v>2257</v>
          </cell>
          <cell r="E79" t="str">
            <v>Mosborough Primary School</v>
          </cell>
          <cell r="G79">
            <v>418</v>
          </cell>
          <cell r="H79">
            <v>4.8780487804877997E-3</v>
          </cell>
          <cell r="I79">
            <v>0</v>
          </cell>
          <cell r="J79">
            <v>0</v>
          </cell>
          <cell r="K79">
            <v>2.1531100478468901E-2</v>
          </cell>
          <cell r="L79">
            <v>4.4138755980861291</v>
          </cell>
          <cell r="M79">
            <v>0</v>
          </cell>
          <cell r="N79">
            <v>0</v>
          </cell>
        </row>
        <row r="80">
          <cell r="D80">
            <v>2092</v>
          </cell>
          <cell r="E80" t="str">
            <v>Mundella Primary School</v>
          </cell>
          <cell r="G80">
            <v>416</v>
          </cell>
          <cell r="H80">
            <v>2.1428571428571401E-2</v>
          </cell>
          <cell r="I80">
            <v>0</v>
          </cell>
          <cell r="J80">
            <v>0</v>
          </cell>
          <cell r="K80">
            <v>1.44230769230769E-2</v>
          </cell>
          <cell r="L80">
            <v>0.6730769230769228</v>
          </cell>
          <cell r="M80">
            <v>0</v>
          </cell>
          <cell r="N80">
            <v>0</v>
          </cell>
        </row>
        <row r="81">
          <cell r="D81">
            <v>2002</v>
          </cell>
          <cell r="E81" t="str">
            <v>Nether Edge Primary School</v>
          </cell>
          <cell r="G81">
            <v>419</v>
          </cell>
          <cell r="H81">
            <v>6.9306930693069299E-2</v>
          </cell>
          <cell r="I81">
            <v>3.7599999999999976</v>
          </cell>
          <cell r="J81">
            <v>4.860000000000019</v>
          </cell>
          <cell r="K81">
            <v>7.1599045346062096E-2</v>
          </cell>
          <cell r="L81">
            <v>1.0330719399931818</v>
          </cell>
          <cell r="M81">
            <v>1.1599045346062098E-2</v>
          </cell>
          <cell r="N81">
            <v>4592.700000000018</v>
          </cell>
        </row>
        <row r="82">
          <cell r="D82">
            <v>2221</v>
          </cell>
          <cell r="E82" t="str">
            <v>Nether Green Infant School</v>
          </cell>
          <cell r="G82">
            <v>223</v>
          </cell>
          <cell r="H82">
            <v>9.4786729857819895E-3</v>
          </cell>
          <cell r="I82">
            <v>0</v>
          </cell>
          <cell r="J82">
            <v>0</v>
          </cell>
          <cell r="K82">
            <v>2.6905829596412599E-2</v>
          </cell>
          <cell r="L82">
            <v>2.8385650224215295</v>
          </cell>
          <cell r="M82">
            <v>0</v>
          </cell>
          <cell r="N82">
            <v>0</v>
          </cell>
        </row>
        <row r="83">
          <cell r="D83">
            <v>2087</v>
          </cell>
          <cell r="E83" t="str">
            <v>Nether Green Junior School</v>
          </cell>
          <cell r="G83">
            <v>377</v>
          </cell>
          <cell r="H83">
            <v>3.6211699164345398E-2</v>
          </cell>
          <cell r="I83">
            <v>0</v>
          </cell>
          <cell r="J83">
            <v>0</v>
          </cell>
          <cell r="K83">
            <v>4.7745358090185701E-2</v>
          </cell>
          <cell r="L83">
            <v>1.3185064272597438</v>
          </cell>
          <cell r="M83">
            <v>0</v>
          </cell>
          <cell r="N83">
            <v>0</v>
          </cell>
        </row>
        <row r="84">
          <cell r="D84">
            <v>2272</v>
          </cell>
          <cell r="E84" t="str">
            <v>Netherthorpe Primary School</v>
          </cell>
          <cell r="G84">
            <v>217</v>
          </cell>
          <cell r="H84">
            <v>9.2682926829268306E-2</v>
          </cell>
          <cell r="I84">
            <v>6.7326829268292716</v>
          </cell>
          <cell r="J84">
            <v>7.9799999999999995</v>
          </cell>
          <cell r="K84">
            <v>9.6774193548387094E-2</v>
          </cell>
          <cell r="L84">
            <v>1.0441426146010184</v>
          </cell>
          <cell r="M84">
            <v>3.6774193548387096E-2</v>
          </cell>
          <cell r="N84">
            <v>7541.0999999999995</v>
          </cell>
        </row>
        <row r="85">
          <cell r="D85">
            <v>2309</v>
          </cell>
          <cell r="E85" t="str">
            <v>Nook Lane Junior School</v>
          </cell>
          <cell r="G85">
            <v>243</v>
          </cell>
          <cell r="H85">
            <v>2.3809523809523801E-2</v>
          </cell>
          <cell r="I85">
            <v>0</v>
          </cell>
          <cell r="J85">
            <v>0</v>
          </cell>
          <cell r="K85">
            <v>8.23045267489712E-3</v>
          </cell>
          <cell r="L85">
            <v>0.34567901234567916</v>
          </cell>
          <cell r="M85">
            <v>0</v>
          </cell>
          <cell r="N85">
            <v>0</v>
          </cell>
        </row>
        <row r="86">
          <cell r="D86">
            <v>2051</v>
          </cell>
          <cell r="E86" t="str">
            <v>Norfolk Community Primary School</v>
          </cell>
          <cell r="G86">
            <v>384</v>
          </cell>
          <cell r="H86">
            <v>0.123711340206186</v>
          </cell>
          <cell r="I86">
            <v>24.720000000000169</v>
          </cell>
          <cell r="J86">
            <v>20.185130890052356</v>
          </cell>
          <cell r="K86">
            <v>0.112565445026178</v>
          </cell>
          <cell r="L86">
            <v>0.90990401396160236</v>
          </cell>
          <cell r="M86">
            <v>5.2565445026178007E-2</v>
          </cell>
          <cell r="N86">
            <v>19074.948691099478</v>
          </cell>
        </row>
        <row r="87">
          <cell r="D87">
            <v>3010</v>
          </cell>
          <cell r="E87" t="str">
            <v>Norton Free Church of England Primary School</v>
          </cell>
          <cell r="G87">
            <v>213</v>
          </cell>
          <cell r="H87">
            <v>2.8708133971291901E-2</v>
          </cell>
          <cell r="I87">
            <v>0</v>
          </cell>
          <cell r="J87">
            <v>0</v>
          </cell>
          <cell r="K87">
            <v>1.4084507042253501E-2</v>
          </cell>
          <cell r="L87">
            <v>0.49061032863849635</v>
          </cell>
          <cell r="M87">
            <v>0</v>
          </cell>
          <cell r="N87">
            <v>0</v>
          </cell>
        </row>
        <row r="88">
          <cell r="D88">
            <v>2018</v>
          </cell>
          <cell r="E88" t="str">
            <v>Oasis Academy Fir Vale</v>
          </cell>
          <cell r="G88">
            <v>407</v>
          </cell>
          <cell r="H88">
            <v>0.18546365914787</v>
          </cell>
          <cell r="I88">
            <v>50.310927318295867</v>
          </cell>
          <cell r="J88">
            <v>38.735172413792924</v>
          </cell>
          <cell r="K88">
            <v>0.15517241379310301</v>
          </cell>
          <cell r="L88">
            <v>0.83667287977632421</v>
          </cell>
          <cell r="M88">
            <v>9.5172413793103011E-2</v>
          </cell>
          <cell r="N88">
            <v>36604.737931034309</v>
          </cell>
        </row>
        <row r="89">
          <cell r="D89">
            <v>2019</v>
          </cell>
          <cell r="E89" t="str">
            <v>Oasis Academy Watermead</v>
          </cell>
          <cell r="G89">
            <v>380</v>
          </cell>
          <cell r="H89">
            <v>9.3333333333333296E-2</v>
          </cell>
          <cell r="I89">
            <v>12.566666666666654</v>
          </cell>
          <cell r="J89">
            <v>11.379894179894164</v>
          </cell>
          <cell r="K89">
            <v>8.99470899470899E-2</v>
          </cell>
          <cell r="L89">
            <v>0.96371882086167793</v>
          </cell>
          <cell r="M89">
            <v>2.9947089947089903E-2</v>
          </cell>
          <cell r="N89">
            <v>10753.999999999985</v>
          </cell>
        </row>
        <row r="90">
          <cell r="D90">
            <v>2313</v>
          </cell>
          <cell r="E90" t="str">
            <v>Oughtibridge Primary School</v>
          </cell>
          <cell r="G90">
            <v>417</v>
          </cell>
          <cell r="H90">
            <v>2.1634615384615401E-2</v>
          </cell>
          <cell r="I90">
            <v>0</v>
          </cell>
          <cell r="J90">
            <v>0</v>
          </cell>
          <cell r="K90">
            <v>2.3980815347721798E-2</v>
          </cell>
          <cell r="L90">
            <v>1.1084465760724733</v>
          </cell>
          <cell r="M90">
            <v>0</v>
          </cell>
          <cell r="N90">
            <v>0</v>
          </cell>
        </row>
        <row r="91">
          <cell r="D91">
            <v>2093</v>
          </cell>
          <cell r="E91" t="str">
            <v>Owler Brook Primary School</v>
          </cell>
          <cell r="G91">
            <v>400</v>
          </cell>
          <cell r="H91">
            <v>4.9868766404199502E-2</v>
          </cell>
          <cell r="I91">
            <v>0</v>
          </cell>
          <cell r="J91">
            <v>12.180904522613078</v>
          </cell>
          <cell r="K91">
            <v>9.0452261306532694E-2</v>
          </cell>
          <cell r="L91">
            <v>1.8138058714625758</v>
          </cell>
          <cell r="M91">
            <v>3.0452261306532696E-2</v>
          </cell>
          <cell r="N91">
            <v>11510.954773869358</v>
          </cell>
        </row>
        <row r="92">
          <cell r="D92">
            <v>3428</v>
          </cell>
          <cell r="E92" t="str">
            <v>Parson Cross Church of England Primary School</v>
          </cell>
          <cell r="G92">
            <v>203</v>
          </cell>
          <cell r="H92">
            <v>4.47761194029851E-2</v>
          </cell>
          <cell r="I92">
            <v>0</v>
          </cell>
          <cell r="J92">
            <v>0</v>
          </cell>
          <cell r="K92">
            <v>5.5555555555555601E-2</v>
          </cell>
          <cell r="L92">
            <v>1.2407407407407411</v>
          </cell>
          <cell r="M92">
            <v>0</v>
          </cell>
          <cell r="N92">
            <v>0</v>
          </cell>
        </row>
        <row r="93">
          <cell r="D93">
            <v>2332</v>
          </cell>
          <cell r="E93" t="str">
            <v>Phillimore Community Primary School</v>
          </cell>
          <cell r="G93">
            <v>388</v>
          </cell>
          <cell r="H93">
            <v>8.7378640776699004E-2</v>
          </cell>
          <cell r="I93">
            <v>11.30737864077669</v>
          </cell>
          <cell r="J93">
            <v>1.7845994832041492</v>
          </cell>
          <cell r="K93">
            <v>6.4599483204134403E-2</v>
          </cell>
          <cell r="L93">
            <v>0.73930519666953842</v>
          </cell>
          <cell r="M93">
            <v>4.5994832041344053E-3</v>
          </cell>
          <cell r="N93">
            <v>1686.4465116279209</v>
          </cell>
        </row>
        <row r="94">
          <cell r="D94">
            <v>3433</v>
          </cell>
          <cell r="E94" t="str">
            <v>Pipworth Community Primary School</v>
          </cell>
          <cell r="G94">
            <v>394</v>
          </cell>
          <cell r="H94">
            <v>0.134146341463415</v>
          </cell>
          <cell r="I94">
            <v>30.400000000000151</v>
          </cell>
          <cell r="J94">
            <v>31.360000000000145</v>
          </cell>
          <cell r="K94">
            <v>0.13959390862944199</v>
          </cell>
          <cell r="L94">
            <v>1.0406091370558375</v>
          </cell>
          <cell r="M94">
            <v>7.959390862944199E-2</v>
          </cell>
          <cell r="N94">
            <v>29635.200000000135</v>
          </cell>
        </row>
        <row r="95">
          <cell r="D95">
            <v>3427</v>
          </cell>
          <cell r="E95" t="str">
            <v>Porter Croft Church of England Primary Academy</v>
          </cell>
          <cell r="G95">
            <v>214</v>
          </cell>
          <cell r="H95">
            <v>4.69483568075117E-2</v>
          </cell>
          <cell r="I95">
            <v>0</v>
          </cell>
          <cell r="J95">
            <v>0</v>
          </cell>
          <cell r="K95">
            <v>2.33644859813084E-2</v>
          </cell>
          <cell r="L95">
            <v>0.4976635514018693</v>
          </cell>
          <cell r="M95">
            <v>0</v>
          </cell>
          <cell r="N95">
            <v>0</v>
          </cell>
        </row>
        <row r="96">
          <cell r="D96">
            <v>2347</v>
          </cell>
          <cell r="E96" t="str">
            <v>Prince Edward Primary School</v>
          </cell>
          <cell r="G96">
            <v>407</v>
          </cell>
          <cell r="H96">
            <v>8.2926829268292701E-2</v>
          </cell>
          <cell r="I96">
            <v>9.4229268292683006</v>
          </cell>
          <cell r="J96">
            <v>2.6465024630541891</v>
          </cell>
          <cell r="K96">
            <v>6.6502463054187194E-2</v>
          </cell>
          <cell r="L96">
            <v>0.80194146624166895</v>
          </cell>
          <cell r="M96">
            <v>6.5024630541871964E-3</v>
          </cell>
          <cell r="N96">
            <v>2500.9448275862087</v>
          </cell>
        </row>
        <row r="97">
          <cell r="D97">
            <v>2366</v>
          </cell>
          <cell r="E97" t="str">
            <v>Pye Bank CofE Primary School</v>
          </cell>
          <cell r="G97">
            <v>423</v>
          </cell>
          <cell r="H97">
            <v>6.8702290076335895E-2</v>
          </cell>
          <cell r="I97">
            <v>3.4200000000000075</v>
          </cell>
          <cell r="J97">
            <v>9.7029383886255864</v>
          </cell>
          <cell r="K97">
            <v>8.2938388625592399E-2</v>
          </cell>
          <cell r="L97">
            <v>1.2072143233280668</v>
          </cell>
          <cell r="M97">
            <v>2.2938388625592401E-2</v>
          </cell>
          <cell r="N97">
            <v>9169.2767772511797</v>
          </cell>
        </row>
        <row r="98">
          <cell r="D98">
            <v>2363</v>
          </cell>
          <cell r="E98" t="str">
            <v>Rainbow Forge Primary Academy</v>
          </cell>
          <cell r="G98">
            <v>297</v>
          </cell>
          <cell r="H98">
            <v>8.3333333333333301E-2</v>
          </cell>
          <cell r="I98">
            <v>6.7199999999999918</v>
          </cell>
          <cell r="J98">
            <v>10.180000000000009</v>
          </cell>
          <cell r="K98">
            <v>9.4276094276094305E-2</v>
          </cell>
          <cell r="L98">
            <v>1.1313131313131322</v>
          </cell>
          <cell r="M98">
            <v>3.4276094276094307E-2</v>
          </cell>
          <cell r="N98">
            <v>9620.1000000000076</v>
          </cell>
        </row>
        <row r="99">
          <cell r="D99">
            <v>2334</v>
          </cell>
          <cell r="E99" t="str">
            <v>Reignhead Primary School</v>
          </cell>
          <cell r="G99">
            <v>244</v>
          </cell>
          <cell r="H99">
            <v>3.4090909090909102E-2</v>
          </cell>
          <cell r="I99">
            <v>0</v>
          </cell>
          <cell r="J99">
            <v>0</v>
          </cell>
          <cell r="K99">
            <v>4.0983606557376998E-2</v>
          </cell>
          <cell r="L99">
            <v>1.2021857923497248</v>
          </cell>
          <cell r="M99">
            <v>0</v>
          </cell>
          <cell r="N99">
            <v>0</v>
          </cell>
        </row>
        <row r="100">
          <cell r="D100">
            <v>2338</v>
          </cell>
          <cell r="E100" t="str">
            <v>Rivelin Primary School</v>
          </cell>
          <cell r="G100">
            <v>351</v>
          </cell>
          <cell r="H100">
            <v>6.3091482649842295E-2</v>
          </cell>
          <cell r="I100">
            <v>0.98309148264985069</v>
          </cell>
          <cell r="J100">
            <v>22.062857142857194</v>
          </cell>
          <cell r="K100">
            <v>0.122857142857143</v>
          </cell>
          <cell r="L100">
            <v>1.9472857142857158</v>
          </cell>
          <cell r="M100">
            <v>6.2857142857143E-2</v>
          </cell>
          <cell r="N100">
            <v>20849.400000000049</v>
          </cell>
        </row>
        <row r="101">
          <cell r="D101">
            <v>2306</v>
          </cell>
          <cell r="E101" t="str">
            <v>Royd Nursery and Infant School</v>
          </cell>
          <cell r="G101">
            <v>122</v>
          </cell>
          <cell r="H101">
            <v>1.5384615384615399E-2</v>
          </cell>
          <cell r="I101">
            <v>0</v>
          </cell>
          <cell r="J101">
            <v>0</v>
          </cell>
          <cell r="K101">
            <v>4.0983606557376998E-2</v>
          </cell>
          <cell r="L101">
            <v>2.6639344262295022</v>
          </cell>
          <cell r="M101">
            <v>0</v>
          </cell>
          <cell r="N101">
            <v>0</v>
          </cell>
        </row>
        <row r="102">
          <cell r="D102">
            <v>3401</v>
          </cell>
          <cell r="E102" t="str">
            <v>Sacred Heart School, A Catholic Voluntary Academy</v>
          </cell>
          <cell r="G102">
            <v>200</v>
          </cell>
          <cell r="H102">
            <v>9.7087378640776708E-3</v>
          </cell>
          <cell r="I102">
            <v>0</v>
          </cell>
          <cell r="J102">
            <v>0</v>
          </cell>
          <cell r="K102">
            <v>3.5000000000000003E-2</v>
          </cell>
          <cell r="L102">
            <v>3.605</v>
          </cell>
          <cell r="M102">
            <v>0</v>
          </cell>
          <cell r="N102">
            <v>0</v>
          </cell>
        </row>
        <row r="103">
          <cell r="D103">
            <v>2369</v>
          </cell>
          <cell r="E103" t="str">
            <v>Sharrow Nursery, Infant and Junior School</v>
          </cell>
          <cell r="G103">
            <v>417</v>
          </cell>
          <cell r="H103">
            <v>4.10628019323672E-2</v>
          </cell>
          <cell r="I103">
            <v>0</v>
          </cell>
          <cell r="J103">
            <v>0</v>
          </cell>
          <cell r="K103">
            <v>4.0767386091127102E-2</v>
          </cell>
          <cell r="L103">
            <v>0.99280575539568228</v>
          </cell>
          <cell r="M103">
            <v>0</v>
          </cell>
          <cell r="N103">
            <v>0</v>
          </cell>
        </row>
        <row r="104">
          <cell r="D104">
            <v>2349</v>
          </cell>
          <cell r="E104" t="str">
            <v>Shooter's Grove Primary School</v>
          </cell>
          <cell r="G104">
            <v>359</v>
          </cell>
          <cell r="H104">
            <v>3.6723163841807897E-2</v>
          </cell>
          <cell r="I104">
            <v>0</v>
          </cell>
          <cell r="J104">
            <v>0</v>
          </cell>
          <cell r="K104">
            <v>2.5069637883008401E-2</v>
          </cell>
          <cell r="L104">
            <v>0.68266552389115209</v>
          </cell>
          <cell r="M104">
            <v>0</v>
          </cell>
          <cell r="N104">
            <v>0</v>
          </cell>
        </row>
        <row r="105">
          <cell r="D105">
            <v>2360</v>
          </cell>
          <cell r="E105" t="str">
            <v>Shortbrook Primary School</v>
          </cell>
          <cell r="G105">
            <v>84</v>
          </cell>
          <cell r="H105">
            <v>0.11363636363636399</v>
          </cell>
          <cell r="I105">
            <v>4.7200000000000317</v>
          </cell>
          <cell r="J105">
            <v>3.959999999999988</v>
          </cell>
          <cell r="K105">
            <v>0.107142857142857</v>
          </cell>
          <cell r="L105">
            <v>0.94285714285713862</v>
          </cell>
          <cell r="M105">
            <v>4.7142857142857E-2</v>
          </cell>
          <cell r="N105">
            <v>3742.1999999999884</v>
          </cell>
        </row>
        <row r="106">
          <cell r="D106">
            <v>2009</v>
          </cell>
          <cell r="E106" t="str">
            <v>Southey Green Primary School and Nurseries</v>
          </cell>
          <cell r="G106">
            <v>611</v>
          </cell>
          <cell r="H106">
            <v>7.9338842975206603E-2</v>
          </cell>
          <cell r="I106">
            <v>11.699999999999996</v>
          </cell>
          <cell r="J106">
            <v>4.3399999999999768</v>
          </cell>
          <cell r="K106">
            <v>6.7103109656301105E-2</v>
          </cell>
          <cell r="L106">
            <v>0.84577877795962864</v>
          </cell>
          <cell r="M106">
            <v>7.103109656301107E-3</v>
          </cell>
          <cell r="N106">
            <v>4101.2999999999784</v>
          </cell>
        </row>
        <row r="107">
          <cell r="D107">
            <v>2329</v>
          </cell>
          <cell r="E107" t="str">
            <v>Springfield Primary School</v>
          </cell>
          <cell r="G107">
            <v>208</v>
          </cell>
          <cell r="H107">
            <v>0.105263157894737</v>
          </cell>
          <cell r="I107">
            <v>9.4600000000000346</v>
          </cell>
          <cell r="J107">
            <v>9.5200000000000493</v>
          </cell>
          <cell r="K107">
            <v>0.105769230769231</v>
          </cell>
          <cell r="L107">
            <v>1.004807692307693</v>
          </cell>
          <cell r="M107">
            <v>4.5769230769231006E-2</v>
          </cell>
          <cell r="N107">
            <v>8996.4000000000469</v>
          </cell>
        </row>
        <row r="108">
          <cell r="D108">
            <v>5202</v>
          </cell>
          <cell r="E108" t="str">
            <v>St Ann's Catholic Primary School, A Voluntary Academy</v>
          </cell>
          <cell r="G108">
            <v>99</v>
          </cell>
          <cell r="H108">
            <v>3.2608695652173898E-2</v>
          </cell>
          <cell r="I108">
            <v>0</v>
          </cell>
          <cell r="J108">
            <v>1.06</v>
          </cell>
          <cell r="K108">
            <v>7.0707070707070704E-2</v>
          </cell>
          <cell r="L108">
            <v>2.1683501683501691</v>
          </cell>
          <cell r="M108">
            <v>1.0707070707070707E-2</v>
          </cell>
          <cell r="N108">
            <v>1001.7</v>
          </cell>
        </row>
        <row r="109">
          <cell r="D109">
            <v>3402</v>
          </cell>
          <cell r="E109" t="str">
            <v>St Catherine's Catholic Primary School (Hallam)</v>
          </cell>
          <cell r="G109">
            <v>421</v>
          </cell>
          <cell r="H109">
            <v>9.4786729857819895E-3</v>
          </cell>
          <cell r="I109">
            <v>0</v>
          </cell>
          <cell r="J109">
            <v>0</v>
          </cell>
          <cell r="K109">
            <v>2.1377672209026099E-2</v>
          </cell>
          <cell r="L109">
            <v>2.2553444180522537</v>
          </cell>
          <cell r="M109">
            <v>0</v>
          </cell>
          <cell r="N109">
            <v>0</v>
          </cell>
        </row>
        <row r="110">
          <cell r="D110">
            <v>2017</v>
          </cell>
          <cell r="E110" t="str">
            <v>St John Fisher Primary, A Catholic Voluntary Academy</v>
          </cell>
          <cell r="G110">
            <v>208</v>
          </cell>
          <cell r="H110">
            <v>3.8095238095238099E-2</v>
          </cell>
          <cell r="I110">
            <v>0</v>
          </cell>
          <cell r="J110">
            <v>0</v>
          </cell>
          <cell r="K110">
            <v>3.3653846153846201E-2</v>
          </cell>
          <cell r="L110">
            <v>0.88341346153846267</v>
          </cell>
          <cell r="M110">
            <v>0</v>
          </cell>
          <cell r="N110">
            <v>0</v>
          </cell>
        </row>
        <row r="111">
          <cell r="D111">
            <v>5203</v>
          </cell>
          <cell r="E111" t="str">
            <v>St Joseph's Primary School</v>
          </cell>
          <cell r="G111">
            <v>207</v>
          </cell>
          <cell r="H111">
            <v>1.4705882352941201E-2</v>
          </cell>
          <cell r="I111">
            <v>0</v>
          </cell>
          <cell r="J111">
            <v>0</v>
          </cell>
          <cell r="K111">
            <v>4.8309178743961401E-2</v>
          </cell>
          <cell r="L111">
            <v>3.2850241545893697</v>
          </cell>
          <cell r="M111">
            <v>0</v>
          </cell>
          <cell r="N111">
            <v>0</v>
          </cell>
        </row>
        <row r="112">
          <cell r="D112">
            <v>3406</v>
          </cell>
          <cell r="E112" t="str">
            <v>St Marie's School, A Catholic Voluntary Academy</v>
          </cell>
          <cell r="G112">
            <v>216</v>
          </cell>
          <cell r="H112">
            <v>2.76497695852535E-2</v>
          </cell>
          <cell r="I112">
            <v>0</v>
          </cell>
          <cell r="J112">
            <v>0</v>
          </cell>
          <cell r="K112">
            <v>2.3148148148148098E-2</v>
          </cell>
          <cell r="L112">
            <v>0.83719135802468825</v>
          </cell>
          <cell r="M112">
            <v>0</v>
          </cell>
          <cell r="N112">
            <v>0</v>
          </cell>
        </row>
        <row r="113">
          <cell r="D113">
            <v>2020</v>
          </cell>
          <cell r="E113" t="str">
            <v>St Mary's Church of England Primary School</v>
          </cell>
          <cell r="G113">
            <v>204</v>
          </cell>
          <cell r="H113">
            <v>0.15228426395939099</v>
          </cell>
          <cell r="I113">
            <v>18.180000000000025</v>
          </cell>
          <cell r="J113">
            <v>10.760000000000064</v>
          </cell>
          <cell r="K113">
            <v>0.11274509803921599</v>
          </cell>
          <cell r="L113">
            <v>0.74035947712418437</v>
          </cell>
          <cell r="M113">
            <v>5.2745098039215996E-2</v>
          </cell>
          <cell r="N113">
            <v>10168.200000000061</v>
          </cell>
        </row>
        <row r="114">
          <cell r="D114">
            <v>3423</v>
          </cell>
          <cell r="E114" t="str">
            <v>St Mary's Primary School, A Catholic Voluntary Academy</v>
          </cell>
          <cell r="G114">
            <v>176</v>
          </cell>
          <cell r="H114">
            <v>2.6595744680851099E-2</v>
          </cell>
          <cell r="I114">
            <v>0</v>
          </cell>
          <cell r="J114">
            <v>0</v>
          </cell>
          <cell r="K114">
            <v>2.27272727272727E-2</v>
          </cell>
          <cell r="L114">
            <v>0.85454545454545239</v>
          </cell>
          <cell r="M114">
            <v>0</v>
          </cell>
          <cell r="N114">
            <v>0</v>
          </cell>
        </row>
        <row r="115">
          <cell r="D115">
            <v>5207</v>
          </cell>
          <cell r="E115" t="str">
            <v>St Patrick's Catholic Voluntary Academy</v>
          </cell>
          <cell r="G115">
            <v>279</v>
          </cell>
          <cell r="H115">
            <v>2.8673835125448001E-2</v>
          </cell>
          <cell r="I115">
            <v>0</v>
          </cell>
          <cell r="J115">
            <v>0</v>
          </cell>
          <cell r="K115">
            <v>1.7921146953405E-2</v>
          </cell>
          <cell r="L115">
            <v>0.625</v>
          </cell>
          <cell r="M115">
            <v>0</v>
          </cell>
          <cell r="N115">
            <v>0</v>
          </cell>
        </row>
        <row r="116">
          <cell r="D116">
            <v>5208</v>
          </cell>
          <cell r="E116" t="str">
            <v>St Theresa's Catholic Primary School</v>
          </cell>
          <cell r="G116">
            <v>207</v>
          </cell>
          <cell r="H116">
            <v>1.9323671497584499E-2</v>
          </cell>
          <cell r="I116">
            <v>0</v>
          </cell>
          <cell r="J116">
            <v>0</v>
          </cell>
          <cell r="K116">
            <v>1.9323671497584499E-2</v>
          </cell>
          <cell r="L116">
            <v>1</v>
          </cell>
          <cell r="M116">
            <v>0</v>
          </cell>
          <cell r="N116">
            <v>0</v>
          </cell>
        </row>
        <row r="117">
          <cell r="D117">
            <v>3424</v>
          </cell>
          <cell r="E117" t="str">
            <v>St Thomas More Catholic Primary, A Voluntary Academy</v>
          </cell>
          <cell r="G117">
            <v>208</v>
          </cell>
          <cell r="H117">
            <v>1.9138755980861202E-2</v>
          </cell>
          <cell r="I117">
            <v>0</v>
          </cell>
          <cell r="J117">
            <v>0</v>
          </cell>
          <cell r="K117">
            <v>3.3653846153846201E-2</v>
          </cell>
          <cell r="L117">
            <v>1.7584134615384679</v>
          </cell>
          <cell r="M117">
            <v>0</v>
          </cell>
          <cell r="N117">
            <v>0</v>
          </cell>
        </row>
        <row r="118">
          <cell r="D118">
            <v>3414</v>
          </cell>
          <cell r="E118" t="str">
            <v>St Thomas of Canterbury School, a Catholic Voluntary Academy</v>
          </cell>
          <cell r="G118">
            <v>210</v>
          </cell>
          <cell r="H118">
            <v>1.4218009478673001E-2</v>
          </cell>
          <cell r="I118">
            <v>0</v>
          </cell>
          <cell r="J118">
            <v>0</v>
          </cell>
          <cell r="K118">
            <v>9.5238095238095195E-3</v>
          </cell>
          <cell r="L118">
            <v>0.66984126984126879</v>
          </cell>
          <cell r="M118">
            <v>0</v>
          </cell>
          <cell r="N118">
            <v>0</v>
          </cell>
        </row>
        <row r="119">
          <cell r="D119">
            <v>3412</v>
          </cell>
          <cell r="E119" t="str">
            <v>St Wilfrid's Catholic Primary School</v>
          </cell>
          <cell r="G119">
            <v>297</v>
          </cell>
          <cell r="H119">
            <v>3.2573289902280101E-3</v>
          </cell>
          <cell r="I119">
            <v>0</v>
          </cell>
          <cell r="J119">
            <v>0</v>
          </cell>
          <cell r="K119">
            <v>2.3569023569023601E-2</v>
          </cell>
          <cell r="L119">
            <v>7.2356902356902522</v>
          </cell>
          <cell r="M119">
            <v>0</v>
          </cell>
          <cell r="N119">
            <v>0</v>
          </cell>
        </row>
        <row r="120">
          <cell r="D120">
            <v>2294</v>
          </cell>
          <cell r="E120" t="str">
            <v>Stannington Infant School</v>
          </cell>
          <cell r="G120">
            <v>181</v>
          </cell>
          <cell r="H120">
            <v>0</v>
          </cell>
          <cell r="I120">
            <v>0</v>
          </cell>
          <cell r="J120">
            <v>0</v>
          </cell>
          <cell r="K120">
            <v>0</v>
          </cell>
          <cell r="L120" t="e">
            <v>#DIV/0!</v>
          </cell>
          <cell r="M120">
            <v>0</v>
          </cell>
          <cell r="N120">
            <v>0</v>
          </cell>
        </row>
        <row r="121">
          <cell r="D121">
            <v>2303</v>
          </cell>
          <cell r="E121" t="str">
            <v>Stocksbridge Junior School</v>
          </cell>
          <cell r="G121">
            <v>295</v>
          </cell>
          <cell r="H121">
            <v>3.2467532467532499E-2</v>
          </cell>
          <cell r="I121">
            <v>0</v>
          </cell>
          <cell r="J121">
            <v>0</v>
          </cell>
          <cell r="K121">
            <v>4.4067796610169498E-2</v>
          </cell>
          <cell r="L121">
            <v>1.3572881355932191</v>
          </cell>
          <cell r="M121">
            <v>0</v>
          </cell>
          <cell r="N121">
            <v>0</v>
          </cell>
        </row>
        <row r="122">
          <cell r="D122">
            <v>2302</v>
          </cell>
          <cell r="E122" t="str">
            <v>Stocksbridge Nursery Infant School</v>
          </cell>
          <cell r="G122">
            <v>198</v>
          </cell>
          <cell r="H122">
            <v>1.03092783505155E-2</v>
          </cell>
          <cell r="I122">
            <v>0</v>
          </cell>
          <cell r="J122">
            <v>0</v>
          </cell>
          <cell r="K122">
            <v>5.0505050505050501E-3</v>
          </cell>
          <cell r="L122">
            <v>0.48989898989898811</v>
          </cell>
          <cell r="M122">
            <v>0</v>
          </cell>
          <cell r="N122">
            <v>0</v>
          </cell>
        </row>
        <row r="123">
          <cell r="D123">
            <v>2350</v>
          </cell>
          <cell r="E123" t="str">
            <v>Stradbroke Primary School</v>
          </cell>
          <cell r="G123">
            <v>411</v>
          </cell>
          <cell r="H123">
            <v>4.3689320388349502E-2</v>
          </cell>
          <cell r="I123">
            <v>0</v>
          </cell>
          <cell r="J123">
            <v>0</v>
          </cell>
          <cell r="K123">
            <v>3.8929440389294398E-2</v>
          </cell>
          <cell r="L123">
            <v>0.89105163557718314</v>
          </cell>
          <cell r="M123">
            <v>0</v>
          </cell>
          <cell r="N123">
            <v>0</v>
          </cell>
        </row>
        <row r="124">
          <cell r="D124">
            <v>2230</v>
          </cell>
          <cell r="E124" t="str">
            <v>Tinsley Meadows Primary School</v>
          </cell>
          <cell r="G124">
            <v>545</v>
          </cell>
          <cell r="H124">
            <v>8.6556169429097607E-2</v>
          </cell>
          <cell r="I124">
            <v>14.420000000000002</v>
          </cell>
          <cell r="J124">
            <v>17.300000000000033</v>
          </cell>
          <cell r="K124">
            <v>9.1743119266055106E-2</v>
          </cell>
          <cell r="L124">
            <v>1.0599258247120835</v>
          </cell>
          <cell r="M124">
            <v>3.1743119266055109E-2</v>
          </cell>
          <cell r="N124">
            <v>16348.500000000031</v>
          </cell>
        </row>
        <row r="125">
          <cell r="D125">
            <v>5206</v>
          </cell>
          <cell r="E125" t="str">
            <v>Totley All Saints Church of England Voluntary Aided Primary School</v>
          </cell>
          <cell r="G125">
            <v>211</v>
          </cell>
          <cell r="H125">
            <v>2.33644859813084E-2</v>
          </cell>
          <cell r="I125">
            <v>0</v>
          </cell>
          <cell r="J125">
            <v>0</v>
          </cell>
          <cell r="K125">
            <v>2.3696682464454999E-2</v>
          </cell>
          <cell r="L125">
            <v>1.0142180094786744</v>
          </cell>
          <cell r="M125">
            <v>0</v>
          </cell>
          <cell r="N125">
            <v>0</v>
          </cell>
        </row>
        <row r="126">
          <cell r="D126">
            <v>2203</v>
          </cell>
          <cell r="E126" t="str">
            <v>Totley Primary School</v>
          </cell>
          <cell r="G126">
            <v>423</v>
          </cell>
          <cell r="H126">
            <v>2.5062656641604002E-2</v>
          </cell>
          <cell r="I126">
            <v>0</v>
          </cell>
          <cell r="J126">
            <v>0</v>
          </cell>
          <cell r="K126">
            <v>1.8912529550827398E-2</v>
          </cell>
          <cell r="L126">
            <v>0.7546099290780135</v>
          </cell>
          <cell r="M126">
            <v>0</v>
          </cell>
          <cell r="N126">
            <v>0</v>
          </cell>
        </row>
        <row r="127">
          <cell r="D127">
            <v>2351</v>
          </cell>
          <cell r="E127" t="str">
            <v>Walkley Primary School</v>
          </cell>
          <cell r="G127">
            <v>377</v>
          </cell>
          <cell r="H127">
            <v>6.3768115942028997E-2</v>
          </cell>
          <cell r="I127">
            <v>1.3000000000000047</v>
          </cell>
          <cell r="J127">
            <v>7.3799999999999892</v>
          </cell>
          <cell r="K127">
            <v>7.9575596816976096E-2</v>
          </cell>
          <cell r="L127">
            <v>1.2478900409934885</v>
          </cell>
          <cell r="M127">
            <v>1.9575596816976099E-2</v>
          </cell>
          <cell r="N127">
            <v>6974.0999999999894</v>
          </cell>
        </row>
        <row r="128">
          <cell r="D128">
            <v>3432</v>
          </cell>
          <cell r="E128" t="str">
            <v>Watercliffe Meadow Community Primary School</v>
          </cell>
          <cell r="G128">
            <v>417</v>
          </cell>
          <cell r="H128">
            <v>3.4653465346534698E-2</v>
          </cell>
          <cell r="I128">
            <v>0</v>
          </cell>
          <cell r="J128">
            <v>0</v>
          </cell>
          <cell r="K128">
            <v>5.5690072639225201E-2</v>
          </cell>
          <cell r="L128">
            <v>1.6070563818747823</v>
          </cell>
          <cell r="M128">
            <v>0</v>
          </cell>
          <cell r="N128">
            <v>0</v>
          </cell>
        </row>
        <row r="129">
          <cell r="D129">
            <v>2319</v>
          </cell>
          <cell r="E129" t="str">
            <v>Waterthorpe Infant School</v>
          </cell>
          <cell r="G129">
            <v>134</v>
          </cell>
          <cell r="H129">
            <v>1.6129032258064498E-2</v>
          </cell>
          <cell r="I129">
            <v>0</v>
          </cell>
          <cell r="J129">
            <v>0</v>
          </cell>
          <cell r="K129">
            <v>2.9850746268656699E-2</v>
          </cell>
          <cell r="L129">
            <v>1.8507462686567173</v>
          </cell>
          <cell r="M129">
            <v>0</v>
          </cell>
          <cell r="N129">
            <v>0</v>
          </cell>
        </row>
        <row r="130">
          <cell r="D130">
            <v>2352</v>
          </cell>
          <cell r="E130" t="str">
            <v>Westways Primary School</v>
          </cell>
          <cell r="G130">
            <v>580</v>
          </cell>
          <cell r="H130">
            <v>8.7412587412587395E-2</v>
          </cell>
          <cell r="I130">
            <v>15.679999999999991</v>
          </cell>
          <cell r="J130">
            <v>20.199999999999974</v>
          </cell>
          <cell r="K130">
            <v>9.4827586206896505E-2</v>
          </cell>
          <cell r="L130">
            <v>1.0848275862068963</v>
          </cell>
          <cell r="M130">
            <v>3.4827586206896508E-2</v>
          </cell>
          <cell r="N130">
            <v>19088.999999999975</v>
          </cell>
        </row>
        <row r="131">
          <cell r="D131">
            <v>2311</v>
          </cell>
          <cell r="E131" t="str">
            <v>Wharncliffe Side Primary School</v>
          </cell>
          <cell r="G131">
            <v>142</v>
          </cell>
          <cell r="H131">
            <v>5.6737588652482303E-2</v>
          </cell>
          <cell r="I131">
            <v>0</v>
          </cell>
          <cell r="J131">
            <v>0</v>
          </cell>
          <cell r="K131">
            <v>4.92957746478873E-2</v>
          </cell>
          <cell r="L131">
            <v>0.86883802816901312</v>
          </cell>
          <cell r="M131">
            <v>0</v>
          </cell>
          <cell r="N131">
            <v>0</v>
          </cell>
        </row>
        <row r="132">
          <cell r="D132">
            <v>2040</v>
          </cell>
          <cell r="E132" t="str">
            <v>Whiteways Primary School</v>
          </cell>
          <cell r="G132">
            <v>406</v>
          </cell>
          <cell r="H132">
            <v>7.0000000000000007E-2</v>
          </cell>
          <cell r="I132">
            <v>4.0800000000000036</v>
          </cell>
          <cell r="J132">
            <v>25.624924623115486</v>
          </cell>
          <cell r="K132">
            <v>0.12311557788944701</v>
          </cell>
          <cell r="L132">
            <v>1.7587939698492427</v>
          </cell>
          <cell r="M132">
            <v>6.3115577889447008E-2</v>
          </cell>
          <cell r="N132">
            <v>24215.553768844136</v>
          </cell>
        </row>
        <row r="133">
          <cell r="D133">
            <v>2027</v>
          </cell>
          <cell r="E133" t="str">
            <v>Wincobank Nursery and Infant School</v>
          </cell>
          <cell r="G133">
            <v>137</v>
          </cell>
          <cell r="H133">
            <v>7.3770491803278701E-2</v>
          </cell>
          <cell r="I133">
            <v>1.6800000000000017</v>
          </cell>
          <cell r="J133">
            <v>0</v>
          </cell>
          <cell r="K133">
            <v>5.8394160583941597E-2</v>
          </cell>
          <cell r="L133">
            <v>0.79156528791565262</v>
          </cell>
          <cell r="M133">
            <v>0</v>
          </cell>
          <cell r="N133">
            <v>0</v>
          </cell>
        </row>
        <row r="134">
          <cell r="D134">
            <v>2361</v>
          </cell>
          <cell r="E134" t="str">
            <v>Windmill Hill Primary School</v>
          </cell>
          <cell r="G134">
            <v>315</v>
          </cell>
          <cell r="H134">
            <v>2.8391167192429002E-2</v>
          </cell>
          <cell r="I134">
            <v>0</v>
          </cell>
          <cell r="J134">
            <v>0</v>
          </cell>
          <cell r="K134">
            <v>3.1746031746031703E-2</v>
          </cell>
          <cell r="L134">
            <v>1.1181657848324509</v>
          </cell>
          <cell r="M134">
            <v>0</v>
          </cell>
          <cell r="N134">
            <v>0</v>
          </cell>
        </row>
        <row r="135">
          <cell r="D135">
            <v>2043</v>
          </cell>
          <cell r="E135" t="str">
            <v>Wisewood Community Primary School</v>
          </cell>
          <cell r="G135">
            <v>156</v>
          </cell>
          <cell r="H135">
            <v>8.4967320261437898E-2</v>
          </cell>
          <cell r="I135">
            <v>3.819999999999999</v>
          </cell>
          <cell r="J135">
            <v>2.6399999999999966</v>
          </cell>
          <cell r="K135">
            <v>7.69230769230769E-2</v>
          </cell>
          <cell r="L135">
            <v>0.9053254437869821</v>
          </cell>
          <cell r="M135">
            <v>1.6923076923076902E-2</v>
          </cell>
          <cell r="N135">
            <v>2494.7999999999965</v>
          </cell>
        </row>
        <row r="136">
          <cell r="D136">
            <v>2139</v>
          </cell>
          <cell r="E136" t="str">
            <v>Woodhouse West Primary School</v>
          </cell>
          <cell r="G136">
            <v>360</v>
          </cell>
          <cell r="H136">
            <v>0.102040816326531</v>
          </cell>
          <cell r="I136">
            <v>14.420000000000135</v>
          </cell>
          <cell r="J136">
            <v>10.400000000000007</v>
          </cell>
          <cell r="K136">
            <v>8.8888888888888906E-2</v>
          </cell>
          <cell r="L136">
            <v>0.87111111111110795</v>
          </cell>
          <cell r="M136">
            <v>2.8888888888888908E-2</v>
          </cell>
          <cell r="N136">
            <v>9828.0000000000073</v>
          </cell>
        </row>
        <row r="137">
          <cell r="D137">
            <v>2034</v>
          </cell>
          <cell r="E137" t="str">
            <v>Woodlands Primary School</v>
          </cell>
          <cell r="G137">
            <v>395</v>
          </cell>
          <cell r="H137">
            <v>7.6487252124645896E-2</v>
          </cell>
          <cell r="I137">
            <v>5.8364872521246483</v>
          </cell>
          <cell r="J137">
            <v>18.406598984771733</v>
          </cell>
          <cell r="K137">
            <v>0.10659898477157401</v>
          </cell>
          <cell r="L137">
            <v>1.3936830231246526</v>
          </cell>
          <cell r="M137">
            <v>4.6598984771574009E-2</v>
          </cell>
          <cell r="N137">
            <v>17394.236040609288</v>
          </cell>
        </row>
        <row r="138">
          <cell r="D138">
            <v>2324</v>
          </cell>
          <cell r="E138" t="str">
            <v>Woodseats Primary School</v>
          </cell>
          <cell r="G138">
            <v>363</v>
          </cell>
          <cell r="H138">
            <v>5.06666666666667E-2</v>
          </cell>
          <cell r="I138">
            <v>0</v>
          </cell>
          <cell r="J138">
            <v>4.3640443213296631</v>
          </cell>
          <cell r="K138">
            <v>7.2022160664820006E-2</v>
          </cell>
          <cell r="L138">
            <v>1.4214900131214465</v>
          </cell>
          <cell r="M138">
            <v>1.2022160664820009E-2</v>
          </cell>
          <cell r="N138">
            <v>4124.0218836565318</v>
          </cell>
        </row>
        <row r="139">
          <cell r="D139">
            <v>2327</v>
          </cell>
          <cell r="E139" t="str">
            <v>Woodthorpe Primary School</v>
          </cell>
          <cell r="G139">
            <v>406</v>
          </cell>
          <cell r="H139">
            <v>3.7878787878787901E-2</v>
          </cell>
          <cell r="I139">
            <v>0</v>
          </cell>
          <cell r="J139">
            <v>0</v>
          </cell>
          <cell r="K139">
            <v>4.9261083743842402E-2</v>
          </cell>
          <cell r="L139">
            <v>1.3004926108374386</v>
          </cell>
          <cell r="M139">
            <v>0</v>
          </cell>
          <cell r="N139">
            <v>0</v>
          </cell>
        </row>
        <row r="140">
          <cell r="D140">
            <v>2321</v>
          </cell>
          <cell r="E140" t="str">
            <v>Wybourn Community Primary &amp; Nursery School</v>
          </cell>
          <cell r="G140">
            <v>424</v>
          </cell>
          <cell r="H140">
            <v>3.1476997578692503E-2</v>
          </cell>
          <cell r="I140">
            <v>0</v>
          </cell>
          <cell r="J140">
            <v>0</v>
          </cell>
          <cell r="K140">
            <v>3.3018867924528301E-2</v>
          </cell>
          <cell r="L140">
            <v>1.0489840348330912</v>
          </cell>
          <cell r="M140">
            <v>0</v>
          </cell>
          <cell r="N140">
            <v>0</v>
          </cell>
        </row>
        <row r="141">
          <cell r="D141">
            <v>0</v>
          </cell>
          <cell r="E141">
            <v>0</v>
          </cell>
          <cell r="G141"/>
          <cell r="H141"/>
          <cell r="I141">
            <v>0</v>
          </cell>
          <cell r="J141"/>
          <cell r="K141"/>
          <cell r="L141"/>
          <cell r="M141"/>
          <cell r="N141"/>
        </row>
        <row r="142">
          <cell r="D142">
            <v>0</v>
          </cell>
          <cell r="E142" t="str">
            <v>Total Primary</v>
          </cell>
          <cell r="G142">
            <v>43411</v>
          </cell>
          <cell r="H142"/>
          <cell r="I142">
            <v>0</v>
          </cell>
          <cell r="J142">
            <v>585.41790980935684</v>
          </cell>
          <cell r="K142"/>
          <cell r="L142"/>
          <cell r="M142">
            <v>1.3485473953821769E-2</v>
          </cell>
          <cell r="N142">
            <v>553219.92476984242</v>
          </cell>
        </row>
        <row r="143">
          <cell r="D143">
            <v>0</v>
          </cell>
          <cell r="E143">
            <v>0</v>
          </cell>
          <cell r="G143"/>
          <cell r="H143"/>
          <cell r="I143">
            <v>0</v>
          </cell>
          <cell r="J143"/>
          <cell r="K143"/>
          <cell r="L143"/>
          <cell r="M143"/>
          <cell r="N143"/>
        </row>
        <row r="144">
          <cell r="D144">
            <v>0</v>
          </cell>
          <cell r="E144" t="str">
            <v>Secondary</v>
          </cell>
          <cell r="G144"/>
          <cell r="H144"/>
          <cell r="I144">
            <v>0</v>
          </cell>
          <cell r="J144"/>
          <cell r="K144"/>
          <cell r="L144"/>
          <cell r="M144"/>
          <cell r="N144"/>
        </row>
        <row r="145">
          <cell r="D145">
            <v>0</v>
          </cell>
          <cell r="E145">
            <v>0</v>
          </cell>
          <cell r="G145"/>
          <cell r="H145"/>
          <cell r="I145">
            <v>0</v>
          </cell>
          <cell r="J145"/>
          <cell r="K145">
            <v>52</v>
          </cell>
          <cell r="L145"/>
          <cell r="M145"/>
          <cell r="N145"/>
        </row>
        <row r="146">
          <cell r="D146">
            <v>5401</v>
          </cell>
          <cell r="E146" t="str">
            <v>All Saints' Catholic High School</v>
          </cell>
          <cell r="G146">
            <v>1034</v>
          </cell>
          <cell r="H146">
            <v>2.4509803921568599E-2</v>
          </cell>
          <cell r="I146">
            <v>0</v>
          </cell>
          <cell r="J146">
            <v>0</v>
          </cell>
          <cell r="K146">
            <v>2.5218234723569301E-2</v>
          </cell>
          <cell r="L146">
            <v>1.0289039767216286</v>
          </cell>
          <cell r="M146">
            <v>0</v>
          </cell>
          <cell r="N146">
            <v>0</v>
          </cell>
        </row>
        <row r="147">
          <cell r="D147">
            <v>4017</v>
          </cell>
          <cell r="E147" t="str">
            <v>Bradfield School</v>
          </cell>
          <cell r="G147">
            <v>1065</v>
          </cell>
          <cell r="H147">
            <v>2.2242817423540302E-2</v>
          </cell>
          <cell r="I147">
            <v>0</v>
          </cell>
          <cell r="J147">
            <v>0</v>
          </cell>
          <cell r="K147">
            <v>1.7857142857142901E-2</v>
          </cell>
          <cell r="L147">
            <v>0.80282738095238337</v>
          </cell>
          <cell r="M147">
            <v>0</v>
          </cell>
          <cell r="N147">
            <v>0</v>
          </cell>
        </row>
        <row r="148">
          <cell r="D148">
            <v>4000</v>
          </cell>
          <cell r="E148" t="str">
            <v>Chaucer School</v>
          </cell>
          <cell r="G148">
            <v>842</v>
          </cell>
          <cell r="H148">
            <v>2.69277845777234E-2</v>
          </cell>
          <cell r="I148">
            <v>0</v>
          </cell>
          <cell r="J148">
            <v>0</v>
          </cell>
          <cell r="K148">
            <v>4.5508982035928097E-2</v>
          </cell>
          <cell r="L148">
            <v>1.6900381056069649</v>
          </cell>
          <cell r="M148">
            <v>0</v>
          </cell>
          <cell r="N148">
            <v>0</v>
          </cell>
        </row>
        <row r="149">
          <cell r="D149">
            <v>4012</v>
          </cell>
          <cell r="E149" t="str">
            <v>Ecclesfield School</v>
          </cell>
          <cell r="G149">
            <v>1701</v>
          </cell>
          <cell r="H149">
            <v>1.8540669856459299E-2</v>
          </cell>
          <cell r="I149">
            <v>0</v>
          </cell>
          <cell r="J149">
            <v>0</v>
          </cell>
          <cell r="K149">
            <v>2.1226415094339601E-2</v>
          </cell>
          <cell r="L149">
            <v>1.1448569689592216</v>
          </cell>
          <cell r="M149">
            <v>0</v>
          </cell>
          <cell r="N149">
            <v>0</v>
          </cell>
        </row>
        <row r="150">
          <cell r="D150">
            <v>4280</v>
          </cell>
          <cell r="E150" t="str">
            <v>Fir Vale School</v>
          </cell>
          <cell r="G150">
            <v>1025</v>
          </cell>
          <cell r="H150">
            <v>9.8677517802644998E-2</v>
          </cell>
          <cell r="I150">
            <v>38.136032553407972</v>
          </cell>
          <cell r="J150">
            <v>68.881604696673236</v>
          </cell>
          <cell r="K150">
            <v>0.12720156555772999</v>
          </cell>
          <cell r="L150">
            <v>1.2890632880747273</v>
          </cell>
          <cell r="M150">
            <v>6.7201565557729992E-2</v>
          </cell>
          <cell r="N150">
            <v>93678.982387475597</v>
          </cell>
        </row>
        <row r="151">
          <cell r="D151">
            <v>4003</v>
          </cell>
          <cell r="E151" t="str">
            <v>Firth Park Academy</v>
          </cell>
          <cell r="G151">
            <v>1166</v>
          </cell>
          <cell r="H151">
            <v>5.9701492537313397E-2</v>
          </cell>
          <cell r="I151">
            <v>0</v>
          </cell>
          <cell r="J151">
            <v>0</v>
          </cell>
          <cell r="K151">
            <v>5.8469475494410998E-2</v>
          </cell>
          <cell r="L151">
            <v>0.97936371453138482</v>
          </cell>
          <cell r="M151">
            <v>0</v>
          </cell>
          <cell r="N151">
            <v>0</v>
          </cell>
        </row>
        <row r="152">
          <cell r="D152">
            <v>4007</v>
          </cell>
          <cell r="E152" t="str">
            <v>Forge Valley School</v>
          </cell>
          <cell r="G152">
            <v>1243</v>
          </cell>
          <cell r="H152">
            <v>1.9867549668874201E-2</v>
          </cell>
          <cell r="I152">
            <v>0</v>
          </cell>
          <cell r="J152">
            <v>0</v>
          </cell>
          <cell r="K152">
            <v>2.6634382566585998E-2</v>
          </cell>
          <cell r="L152">
            <v>1.3405972558514934</v>
          </cell>
          <cell r="M152">
            <v>0</v>
          </cell>
          <cell r="N152">
            <v>0</v>
          </cell>
        </row>
        <row r="153">
          <cell r="D153">
            <v>4278</v>
          </cell>
          <cell r="E153" t="str">
            <v>Handsworth Grange Community Sports College</v>
          </cell>
          <cell r="G153">
            <v>1015</v>
          </cell>
          <cell r="H153">
            <v>2.2772277227722799E-2</v>
          </cell>
          <cell r="I153">
            <v>0</v>
          </cell>
          <cell r="J153">
            <v>0</v>
          </cell>
          <cell r="K153">
            <v>1.78041543026706E-2</v>
          </cell>
          <cell r="L153">
            <v>0.78183460198683841</v>
          </cell>
          <cell r="M153">
            <v>0</v>
          </cell>
          <cell r="N153">
            <v>0</v>
          </cell>
        </row>
        <row r="154">
          <cell r="D154">
            <v>4257</v>
          </cell>
          <cell r="E154" t="str">
            <v>High Storrs School</v>
          </cell>
          <cell r="G154">
            <v>1214</v>
          </cell>
          <cell r="H154">
            <v>1.7456359102244402E-2</v>
          </cell>
          <cell r="I154">
            <v>0</v>
          </cell>
          <cell r="J154">
            <v>0</v>
          </cell>
          <cell r="K154">
            <v>1.9801980198019799E-2</v>
          </cell>
          <cell r="L154">
            <v>1.1343705799151333</v>
          </cell>
          <cell r="M154">
            <v>0</v>
          </cell>
          <cell r="N154">
            <v>0</v>
          </cell>
        </row>
        <row r="155">
          <cell r="D155">
            <v>4230</v>
          </cell>
          <cell r="E155" t="str">
            <v>King Ecgbert School</v>
          </cell>
          <cell r="G155">
            <v>1030</v>
          </cell>
          <cell r="H155">
            <v>1.6441005802707898E-2</v>
          </cell>
          <cell r="I155">
            <v>0</v>
          </cell>
          <cell r="J155">
            <v>0</v>
          </cell>
          <cell r="K155">
            <v>2.4271844660194199E-2</v>
          </cell>
          <cell r="L155">
            <v>1.4762992575671088</v>
          </cell>
          <cell r="M155">
            <v>0</v>
          </cell>
          <cell r="N155">
            <v>0</v>
          </cell>
        </row>
        <row r="156">
          <cell r="D156">
            <v>4259</v>
          </cell>
          <cell r="E156" t="str">
            <v>King Edward VII School</v>
          </cell>
          <cell r="G156">
            <v>1141</v>
          </cell>
          <cell r="H156">
            <v>4.4130626654898503E-2</v>
          </cell>
          <cell r="I156">
            <v>0</v>
          </cell>
          <cell r="J156">
            <v>0</v>
          </cell>
          <cell r="K156">
            <v>4.7410008779631301E-2</v>
          </cell>
          <cell r="L156">
            <v>1.0743107989464451</v>
          </cell>
          <cell r="M156">
            <v>0</v>
          </cell>
          <cell r="N156">
            <v>0</v>
          </cell>
        </row>
        <row r="157">
          <cell r="D157">
            <v>4279</v>
          </cell>
          <cell r="E157" t="str">
            <v>Meadowhead School Academy Trust</v>
          </cell>
          <cell r="G157">
            <v>1640</v>
          </cell>
          <cell r="H157">
            <v>3.57803824799506E-2</v>
          </cell>
          <cell r="I157">
            <v>0</v>
          </cell>
          <cell r="J157">
            <v>0</v>
          </cell>
          <cell r="K157">
            <v>4.5843520782396098E-2</v>
          </cell>
          <cell r="L157">
            <v>1.2812473653148995</v>
          </cell>
          <cell r="M157">
            <v>0</v>
          </cell>
          <cell r="N157">
            <v>0</v>
          </cell>
        </row>
        <row r="158">
          <cell r="D158">
            <v>4015</v>
          </cell>
          <cell r="E158" t="str">
            <v>Mercia School</v>
          </cell>
          <cell r="G158">
            <v>786</v>
          </cell>
          <cell r="H158">
            <v>1.15131578947368E-2</v>
          </cell>
          <cell r="I158">
            <v>0</v>
          </cell>
          <cell r="J158">
            <v>0</v>
          </cell>
          <cell r="K158">
            <v>1.40485312899106E-2</v>
          </cell>
          <cell r="L158">
            <v>1.2202152891808109</v>
          </cell>
          <cell r="M158">
            <v>0</v>
          </cell>
          <cell r="N158">
            <v>0</v>
          </cell>
        </row>
        <row r="159">
          <cell r="D159">
            <v>4008</v>
          </cell>
          <cell r="E159" t="str">
            <v>Newfield Secondary School</v>
          </cell>
          <cell r="G159">
            <v>1055</v>
          </cell>
          <cell r="H159">
            <v>3.01556420233463E-2</v>
          </cell>
          <cell r="I159">
            <v>0</v>
          </cell>
          <cell r="J159">
            <v>0</v>
          </cell>
          <cell r="K159">
            <v>3.4220532319391601E-2</v>
          </cell>
          <cell r="L159">
            <v>1.1347970072365989</v>
          </cell>
          <cell r="M159">
            <v>0</v>
          </cell>
          <cell r="N159">
            <v>0</v>
          </cell>
        </row>
        <row r="160">
          <cell r="D160">
            <v>5400</v>
          </cell>
          <cell r="E160" t="str">
            <v>Notre Dame High School</v>
          </cell>
          <cell r="G160">
            <v>1067</v>
          </cell>
          <cell r="H160">
            <v>1.12888052681091E-2</v>
          </cell>
          <cell r="I160">
            <v>0</v>
          </cell>
          <cell r="J160">
            <v>0</v>
          </cell>
          <cell r="K160">
            <v>1.4058106841612E-2</v>
          </cell>
          <cell r="L160">
            <v>1.2453139643861324</v>
          </cell>
          <cell r="M160">
            <v>0</v>
          </cell>
          <cell r="N160">
            <v>0</v>
          </cell>
        </row>
        <row r="161">
          <cell r="D161">
            <v>4006</v>
          </cell>
          <cell r="E161" t="str">
            <v>Outwood Academy City</v>
          </cell>
          <cell r="G161">
            <v>1126</v>
          </cell>
          <cell r="H161">
            <v>3.7300177619893397E-2</v>
          </cell>
          <cell r="I161">
            <v>0</v>
          </cell>
          <cell r="J161">
            <v>0</v>
          </cell>
          <cell r="K161">
            <v>0.04</v>
          </cell>
          <cell r="L161">
            <v>1.0723809523809533</v>
          </cell>
          <cell r="M161">
            <v>0</v>
          </cell>
          <cell r="N161">
            <v>0</v>
          </cell>
        </row>
        <row r="162">
          <cell r="D162">
            <v>6907</v>
          </cell>
          <cell r="E162" t="str">
            <v>Parkwood E-ACT Academy</v>
          </cell>
          <cell r="G162">
            <v>793</v>
          </cell>
          <cell r="H162">
            <v>8.6142322097378293E-2</v>
          </cell>
          <cell r="I162">
            <v>21.070711610486907</v>
          </cell>
          <cell r="J162">
            <v>29.614690265486704</v>
          </cell>
          <cell r="K162">
            <v>9.7345132743362803E-2</v>
          </cell>
          <cell r="L162">
            <v>1.1300500192381679</v>
          </cell>
          <cell r="M162">
            <v>3.7345132743362805E-2</v>
          </cell>
          <cell r="N162">
            <v>40275.978761061917</v>
          </cell>
        </row>
        <row r="163">
          <cell r="D163">
            <v>6905</v>
          </cell>
          <cell r="E163" t="str">
            <v>Sheffield Park Academy</v>
          </cell>
          <cell r="G163">
            <v>1029</v>
          </cell>
          <cell r="H163">
            <v>2.59481037924152E-2</v>
          </cell>
          <cell r="I163">
            <v>0</v>
          </cell>
          <cell r="J163">
            <v>0</v>
          </cell>
          <cell r="K163">
            <v>5.5718475073313803E-2</v>
          </cell>
          <cell r="L163">
            <v>2.1473043085946295</v>
          </cell>
          <cell r="M163">
            <v>0</v>
          </cell>
          <cell r="N163">
            <v>0</v>
          </cell>
        </row>
        <row r="164">
          <cell r="D164">
            <v>6906</v>
          </cell>
          <cell r="E164" t="str">
            <v>Sheffield Springs Academy</v>
          </cell>
          <cell r="G164">
            <v>981</v>
          </cell>
          <cell r="H164">
            <v>9.9678456591639902E-2</v>
          </cell>
          <cell r="I164">
            <v>37.258070739549872</v>
          </cell>
          <cell r="J164">
            <v>33.801190965092403</v>
          </cell>
          <cell r="K164">
            <v>9.4455852156057493E-2</v>
          </cell>
          <cell r="L164">
            <v>0.94760548453335069</v>
          </cell>
          <cell r="M164">
            <v>3.4455852156057495E-2</v>
          </cell>
          <cell r="N164">
            <v>45969.619712525666</v>
          </cell>
        </row>
        <row r="165">
          <cell r="D165">
            <v>4229</v>
          </cell>
          <cell r="E165" t="str">
            <v>Silverdale School</v>
          </cell>
          <cell r="G165">
            <v>1021</v>
          </cell>
          <cell r="H165">
            <v>1.5779092702169598E-2</v>
          </cell>
          <cell r="I165">
            <v>0</v>
          </cell>
          <cell r="J165">
            <v>0</v>
          </cell>
          <cell r="K165">
            <v>1.7681728880157201E-2</v>
          </cell>
          <cell r="L165">
            <v>1.1205795677799646</v>
          </cell>
          <cell r="M165">
            <v>0</v>
          </cell>
          <cell r="N165">
            <v>0</v>
          </cell>
        </row>
        <row r="166">
          <cell r="D166">
            <v>4271</v>
          </cell>
          <cell r="E166" t="str">
            <v>Stocksbridge High School</v>
          </cell>
          <cell r="G166">
            <v>793</v>
          </cell>
          <cell r="H166">
            <v>2.13032581453634E-2</v>
          </cell>
          <cell r="I166">
            <v>0</v>
          </cell>
          <cell r="J166">
            <v>0</v>
          </cell>
          <cell r="K166">
            <v>1.51324085750315E-2</v>
          </cell>
          <cell r="L166">
            <v>0.71033306134559659</v>
          </cell>
          <cell r="M166">
            <v>0</v>
          </cell>
          <cell r="N166">
            <v>0</v>
          </cell>
        </row>
        <row r="167">
          <cell r="D167">
            <v>4234</v>
          </cell>
          <cell r="E167" t="str">
            <v>Tapton School</v>
          </cell>
          <cell r="G167">
            <v>1357</v>
          </cell>
          <cell r="H167">
            <v>2.73668639053254E-2</v>
          </cell>
          <cell r="I167">
            <v>0</v>
          </cell>
          <cell r="J167">
            <v>0</v>
          </cell>
          <cell r="K167">
            <v>3.6162361623616197E-2</v>
          </cell>
          <cell r="L167">
            <v>1.3213922409494372</v>
          </cell>
          <cell r="M167">
            <v>0</v>
          </cell>
          <cell r="N167">
            <v>0</v>
          </cell>
        </row>
        <row r="168">
          <cell r="D168">
            <v>4276</v>
          </cell>
          <cell r="E168" t="str">
            <v>The Birley Academy</v>
          </cell>
          <cell r="G168">
            <v>1076</v>
          </cell>
          <cell r="H168">
            <v>3.7348272642390302E-2</v>
          </cell>
          <cell r="I168">
            <v>0</v>
          </cell>
          <cell r="J168">
            <v>0</v>
          </cell>
          <cell r="K168">
            <v>3.2588454376163901E-2</v>
          </cell>
          <cell r="L168">
            <v>0.87255586592178813</v>
          </cell>
          <cell r="M168">
            <v>0</v>
          </cell>
          <cell r="N168">
            <v>0</v>
          </cell>
        </row>
        <row r="169">
          <cell r="D169">
            <v>4004</v>
          </cell>
          <cell r="E169" t="str">
            <v>UTC Sheffield City Centre</v>
          </cell>
          <cell r="G169">
            <v>312</v>
          </cell>
          <cell r="H169">
            <v>2.8753993610223599E-2</v>
          </cell>
          <cell r="I169">
            <v>0</v>
          </cell>
          <cell r="J169">
            <v>0</v>
          </cell>
          <cell r="K169">
            <v>1.9230769230769201E-2</v>
          </cell>
          <cell r="L169">
            <v>0.66880341880341876</v>
          </cell>
          <cell r="M169">
            <v>0</v>
          </cell>
          <cell r="N169">
            <v>0</v>
          </cell>
        </row>
        <row r="170">
          <cell r="D170">
            <v>4010</v>
          </cell>
          <cell r="E170" t="str">
            <v>UTC Sheffield Olympic Legacy Park</v>
          </cell>
          <cell r="G170">
            <v>301</v>
          </cell>
          <cell r="H170">
            <v>3.6423841059602599E-2</v>
          </cell>
          <cell r="I170">
            <v>0</v>
          </cell>
          <cell r="J170">
            <v>1.0033333333333232</v>
          </cell>
          <cell r="K170">
            <v>6.3333333333333297E-2</v>
          </cell>
          <cell r="L170">
            <v>1.7387878787878801</v>
          </cell>
          <cell r="M170">
            <v>3.3333333333332993E-3</v>
          </cell>
          <cell r="N170">
            <v>1364.5333333333197</v>
          </cell>
        </row>
        <row r="171">
          <cell r="D171">
            <v>4013</v>
          </cell>
          <cell r="E171" t="str">
            <v>Westfield School</v>
          </cell>
          <cell r="G171">
            <v>1245</v>
          </cell>
          <cell r="H171">
            <v>2.1848739495798301E-2</v>
          </cell>
          <cell r="I171">
            <v>0</v>
          </cell>
          <cell r="J171">
            <v>0</v>
          </cell>
          <cell r="K171">
            <v>1.76706827309237E-2</v>
          </cell>
          <cell r="L171">
            <v>0.80877355576150856</v>
          </cell>
          <cell r="M171">
            <v>0</v>
          </cell>
          <cell r="N171">
            <v>0</v>
          </cell>
        </row>
        <row r="172">
          <cell r="D172">
            <v>4016</v>
          </cell>
          <cell r="E172" t="str">
            <v>Yewlands Academy</v>
          </cell>
          <cell r="G172">
            <v>901</v>
          </cell>
          <cell r="H172">
            <v>2.4E-2</v>
          </cell>
          <cell r="I172">
            <v>0</v>
          </cell>
          <cell r="J172">
            <v>0</v>
          </cell>
          <cell r="K172">
            <v>0.02</v>
          </cell>
          <cell r="L172">
            <v>0.83333333333333337</v>
          </cell>
          <cell r="M172">
            <v>0</v>
          </cell>
          <cell r="N172">
            <v>0</v>
          </cell>
        </row>
        <row r="173">
          <cell r="D173">
            <v>0</v>
          </cell>
          <cell r="E173">
            <v>0</v>
          </cell>
          <cell r="G173"/>
          <cell r="H173"/>
          <cell r="I173">
            <v>0</v>
          </cell>
          <cell r="K173"/>
          <cell r="L173"/>
          <cell r="N173"/>
        </row>
        <row r="174">
          <cell r="D174">
            <v>0</v>
          </cell>
          <cell r="E174" t="str">
            <v>Total Secondary</v>
          </cell>
          <cell r="G174">
            <v>27959</v>
          </cell>
          <cell r="H174"/>
          <cell r="I174">
            <v>0</v>
          </cell>
          <cell r="J174">
            <v>133.30081926058568</v>
          </cell>
          <cell r="K174"/>
          <cell r="L174"/>
          <cell r="M174">
            <v>4.7677248564178144E-3</v>
          </cell>
          <cell r="N174">
            <v>181289.1141943965</v>
          </cell>
        </row>
        <row r="175">
          <cell r="D175">
            <v>0</v>
          </cell>
          <cell r="E175">
            <v>0</v>
          </cell>
          <cell r="H175"/>
          <cell r="I175">
            <v>0</v>
          </cell>
          <cell r="K175"/>
          <cell r="L175"/>
          <cell r="N175"/>
        </row>
        <row r="176">
          <cell r="D176">
            <v>0</v>
          </cell>
          <cell r="E176" t="str">
            <v>Middle Deemed Secondary</v>
          </cell>
          <cell r="H176"/>
          <cell r="I176">
            <v>0</v>
          </cell>
          <cell r="K176"/>
          <cell r="L176"/>
          <cell r="N176"/>
        </row>
        <row r="177">
          <cell r="D177">
            <v>0</v>
          </cell>
          <cell r="E177">
            <v>0</v>
          </cell>
          <cell r="H177"/>
          <cell r="I177">
            <v>0</v>
          </cell>
          <cell r="K177"/>
          <cell r="L177"/>
          <cell r="N177"/>
        </row>
        <row r="178">
          <cell r="D178">
            <v>4014</v>
          </cell>
          <cell r="E178" t="str">
            <v>Astrea Academy Sheffield</v>
          </cell>
          <cell r="G178">
            <v>979</v>
          </cell>
          <cell r="H178">
            <v>0.13181676372712145</v>
          </cell>
          <cell r="I178">
            <v>33.088993344425937</v>
          </cell>
          <cell r="J178">
            <v>39.5450888794836</v>
          </cell>
          <cell r="K178">
            <v>0.14083827108242505</v>
          </cell>
          <cell r="L178">
            <v>1.0684397575863669</v>
          </cell>
          <cell r="M178">
            <v>4.0393349212955669E-2</v>
          </cell>
          <cell r="N178">
            <v>37529.761260713094</v>
          </cell>
        </row>
        <row r="179">
          <cell r="D179">
            <v>4225</v>
          </cell>
          <cell r="E179" t="str">
            <v>Hinde House 2-16 School</v>
          </cell>
          <cell r="G179">
            <v>1322</v>
          </cell>
          <cell r="H179">
            <v>4.5081967213114749E-2</v>
          </cell>
          <cell r="I179">
            <v>0</v>
          </cell>
          <cell r="J179">
            <v>0</v>
          </cell>
          <cell r="K179">
            <v>4.9365239801237248E-2</v>
          </cell>
          <cell r="L179">
            <v>1.0950107737728991</v>
          </cell>
          <cell r="M179">
            <v>0</v>
          </cell>
          <cell r="N179">
            <v>0</v>
          </cell>
        </row>
        <row r="180">
          <cell r="D180">
            <v>4005</v>
          </cell>
          <cell r="E180" t="str">
            <v>Oasis Academy Don Valley</v>
          </cell>
          <cell r="G180">
            <v>1061</v>
          </cell>
          <cell r="H180">
            <v>5.5842827928717503E-2</v>
          </cell>
          <cell r="I180">
            <v>0</v>
          </cell>
          <cell r="J180">
            <v>3.3756521739130259</v>
          </cell>
          <cell r="K180">
            <v>6.15942028985507E-2</v>
          </cell>
          <cell r="L180">
            <v>1.1029921868780488</v>
          </cell>
          <cell r="M180">
            <v>3.181576035733295E-3</v>
          </cell>
          <cell r="N180">
            <v>4590.8869565217155</v>
          </cell>
        </row>
        <row r="181">
          <cell r="D181">
            <v>0</v>
          </cell>
          <cell r="E181">
            <v>0</v>
          </cell>
          <cell r="G181"/>
          <cell r="H181"/>
          <cell r="I181"/>
          <cell r="J181"/>
          <cell r="K181"/>
          <cell r="L181"/>
          <cell r="M181"/>
          <cell r="N181"/>
        </row>
        <row r="182">
          <cell r="D182">
            <v>0</v>
          </cell>
          <cell r="E182" t="str">
            <v>Total Middle Deemed Secondary</v>
          </cell>
          <cell r="G182">
            <v>3362</v>
          </cell>
          <cell r="H182"/>
          <cell r="I182">
            <v>33.088993344425937</v>
          </cell>
          <cell r="J182">
            <v>42.920741053396625</v>
          </cell>
          <cell r="K182"/>
          <cell r="L182"/>
          <cell r="M182">
            <v>1.2766431009338676E-2</v>
          </cell>
          <cell r="N182">
            <v>42120.648217234811</v>
          </cell>
        </row>
        <row r="183">
          <cell r="D183"/>
          <cell r="E183">
            <v>0</v>
          </cell>
          <cell r="H183"/>
          <cell r="I183"/>
          <cell r="J183"/>
          <cell r="K183"/>
          <cell r="L183"/>
          <cell r="M183"/>
          <cell r="N183"/>
        </row>
        <row r="184">
          <cell r="D184"/>
          <cell r="E184" t="str">
            <v>TOTAL ALL SCHOOLS</v>
          </cell>
          <cell r="F184"/>
          <cell r="G184">
            <v>74732</v>
          </cell>
          <cell r="H184"/>
          <cell r="I184">
            <v>33.088993344425937</v>
          </cell>
          <cell r="J184">
            <v>761.63947012333915</v>
          </cell>
          <cell r="K184"/>
          <cell r="L184"/>
          <cell r="M184">
            <v>1.0191610958134924E-2</v>
          </cell>
          <cell r="N184">
            <v>776629.68718147371</v>
          </cell>
        </row>
        <row r="185">
          <cell r="D185"/>
          <cell r="E185"/>
          <cell r="G185">
            <v>0</v>
          </cell>
        </row>
        <row r="186">
          <cell r="D186">
            <v>4014</v>
          </cell>
          <cell r="E186" t="str">
            <v>Astrea Academy - Woodside x 7/12</v>
          </cell>
          <cell r="G186">
            <v>243</v>
          </cell>
          <cell r="H186">
            <v>0.19375000000000001</v>
          </cell>
          <cell r="I186">
            <v>26.215</v>
          </cell>
          <cell r="J186">
            <v>39.160384615384579</v>
          </cell>
          <cell r="K186">
            <v>0.22115384615384601</v>
          </cell>
          <cell r="L186"/>
          <cell r="M186">
            <v>0.16115384615384601</v>
          </cell>
          <cell r="N186">
            <v>37006.563461538426</v>
          </cell>
        </row>
        <row r="187">
          <cell r="D187">
            <v>4014</v>
          </cell>
          <cell r="E187" t="str">
            <v>Astrea Academy - Woodside x 7/12</v>
          </cell>
          <cell r="G187">
            <v>736</v>
          </cell>
          <cell r="H187">
            <v>6.9883527454242894E-2</v>
          </cell>
          <cell r="I187">
            <v>6.8739933444259345</v>
          </cell>
          <cell r="J187">
            <v>0.38470426409902014</v>
          </cell>
          <cell r="K187">
            <v>6.0522696011004101E-2</v>
          </cell>
          <cell r="L187"/>
          <cell r="M187">
            <v>5.2269601100410346E-4</v>
          </cell>
          <cell r="N187">
            <v>523.19779917466735</v>
          </cell>
        </row>
        <row r="188">
          <cell r="G188">
            <v>979</v>
          </cell>
          <cell r="H188">
            <v>0.13181676372712145</v>
          </cell>
          <cell r="I188">
            <v>33.088993344425937</v>
          </cell>
          <cell r="J188">
            <v>39.5450888794836</v>
          </cell>
          <cell r="K188">
            <v>0.14083827108242505</v>
          </cell>
          <cell r="L188"/>
          <cell r="M188">
            <v>4.0393349212955669E-2</v>
          </cell>
          <cell r="N188">
            <v>37529.761260713094</v>
          </cell>
        </row>
        <row r="189">
          <cell r="H189"/>
          <cell r="I189"/>
        </row>
        <row r="190">
          <cell r="D190">
            <v>4225</v>
          </cell>
          <cell r="E190" t="str">
            <v>Hinde House 3-16 School</v>
          </cell>
          <cell r="G190">
            <v>419</v>
          </cell>
          <cell r="H190">
            <v>4.91803278688525E-2</v>
          </cell>
          <cell r="I190">
            <v>0</v>
          </cell>
          <cell r="J190">
            <v>0</v>
          </cell>
          <cell r="K190">
            <v>4.77326968973747E-2</v>
          </cell>
          <cell r="L190"/>
          <cell r="M190">
            <v>0</v>
          </cell>
          <cell r="N190">
            <v>0</v>
          </cell>
        </row>
        <row r="191">
          <cell r="D191">
            <v>4225</v>
          </cell>
          <cell r="E191" t="str">
            <v>Hinde House 3-16 School</v>
          </cell>
          <cell r="G191">
            <v>903</v>
          </cell>
          <cell r="H191">
            <v>4.0983606557376998E-2</v>
          </cell>
          <cell r="I191">
            <v>0</v>
          </cell>
          <cell r="J191">
            <v>0</v>
          </cell>
          <cell r="K191">
            <v>5.0997782705099803E-2</v>
          </cell>
          <cell r="L191"/>
          <cell r="M191">
            <v>0</v>
          </cell>
          <cell r="N191">
            <v>0</v>
          </cell>
        </row>
        <row r="192">
          <cell r="G192">
            <v>1322</v>
          </cell>
          <cell r="H192">
            <v>4.5081967213114749E-2</v>
          </cell>
          <cell r="I192">
            <v>0</v>
          </cell>
          <cell r="J192">
            <v>0</v>
          </cell>
          <cell r="K192">
            <v>4.9365239801237248E-2</v>
          </cell>
          <cell r="L192"/>
          <cell r="M192">
            <v>0</v>
          </cell>
          <cell r="N192">
            <v>0</v>
          </cell>
        </row>
        <row r="193">
          <cell r="H193"/>
          <cell r="I193"/>
        </row>
        <row r="194">
          <cell r="D194">
            <v>4005</v>
          </cell>
          <cell r="E194" t="str">
            <v>Oasis Academy Don Valley</v>
          </cell>
          <cell r="G194">
            <v>414</v>
          </cell>
          <cell r="H194">
            <v>5.2380952380952403E-2</v>
          </cell>
          <cell r="I194">
            <v>0</v>
          </cell>
          <cell r="J194">
            <v>0</v>
          </cell>
          <cell r="K194">
            <v>5.7971014492753603E-2</v>
          </cell>
          <cell r="L194"/>
          <cell r="M194">
            <v>0</v>
          </cell>
          <cell r="N194">
            <v>0</v>
          </cell>
        </row>
        <row r="195">
          <cell r="D195">
            <v>4005</v>
          </cell>
          <cell r="E195" t="str">
            <v>Oasis Academy Don Valley</v>
          </cell>
          <cell r="G195">
            <v>647</v>
          </cell>
          <cell r="H195">
            <v>5.9304703476482597E-2</v>
          </cell>
          <cell r="I195">
            <v>0</v>
          </cell>
          <cell r="J195">
            <v>3.3756521739130259</v>
          </cell>
          <cell r="K195">
            <v>6.5217391304347797E-2</v>
          </cell>
          <cell r="L195"/>
          <cell r="M195">
            <v>5.2173913043477987E-3</v>
          </cell>
          <cell r="N195">
            <v>4590.8869565217155</v>
          </cell>
        </row>
        <row r="196">
          <cell r="G196">
            <v>1061</v>
          </cell>
          <cell r="H196">
            <v>5.5842827928717503E-2</v>
          </cell>
          <cell r="I196">
            <v>0</v>
          </cell>
          <cell r="J196">
            <v>3.3756521739130259</v>
          </cell>
          <cell r="K196">
            <v>6.15942028985507E-2</v>
          </cell>
          <cell r="L196"/>
          <cell r="M196">
            <v>3.181576035733295E-3</v>
          </cell>
          <cell r="N196">
            <v>4590.8869565217155</v>
          </cell>
        </row>
        <row r="198">
          <cell r="H198" t="str">
            <v>Primary</v>
          </cell>
          <cell r="I198"/>
          <cell r="K198">
            <v>945</v>
          </cell>
          <cell r="L198"/>
          <cell r="M198">
            <v>624.57829442474144</v>
          </cell>
          <cell r="N198">
            <v>590226.4882313807</v>
          </cell>
        </row>
        <row r="199">
          <cell r="H199" t="str">
            <v>Secondary</v>
          </cell>
          <cell r="I199"/>
          <cell r="K199">
            <v>1360</v>
          </cell>
          <cell r="L199"/>
          <cell r="M199">
            <v>137.06117569859774</v>
          </cell>
          <cell r="N199">
            <v>186403.19895009292</v>
          </cell>
        </row>
        <row r="200">
          <cell r="H200"/>
          <cell r="I200"/>
          <cell r="K200"/>
          <cell r="L200"/>
          <cell r="M200">
            <v>761.63947012333915</v>
          </cell>
          <cell r="N200">
            <v>776629.68718147359</v>
          </cell>
        </row>
        <row r="201">
          <cell r="H201"/>
          <cell r="I201"/>
          <cell r="K201"/>
          <cell r="L201"/>
          <cell r="M201"/>
          <cell r="N201">
            <v>0</v>
          </cell>
        </row>
      </sheetData>
      <sheetData sheetId="23"/>
      <sheetData sheetId="24"/>
      <sheetData sheetId="25"/>
      <sheetData sheetId="26"/>
      <sheetData sheetId="27"/>
      <sheetData sheetId="28"/>
      <sheetData sheetId="29"/>
      <sheetData sheetId="30"/>
      <sheetData sheetId="31"/>
      <sheetData sheetId="32"/>
      <sheetData sheetId="33"/>
      <sheetData sheetId="34">
        <row r="1">
          <cell r="E1" t="str">
            <v>FSM Funding</v>
          </cell>
          <cell r="G1" t="str">
            <v>2023-24</v>
          </cell>
          <cell r="I1" t="str">
            <v>FSM</v>
          </cell>
          <cell r="J1"/>
          <cell r="N1" t="str">
            <v>Ever6</v>
          </cell>
        </row>
        <row r="2">
          <cell r="G2" t="str">
            <v>2022-23</v>
          </cell>
          <cell r="H2" t="str">
            <v>2022-23</v>
          </cell>
          <cell r="I2" t="str">
            <v>23-24 Min</v>
          </cell>
          <cell r="J2" t="str">
            <v>23-24 Max</v>
          </cell>
          <cell r="K2" t="str">
            <v>NFF to use</v>
          </cell>
          <cell r="L2" t="str">
            <v>2022-23</v>
          </cell>
          <cell r="M2" t="str">
            <v>2022-23</v>
          </cell>
          <cell r="N2" t="str">
            <v>23-24 Min</v>
          </cell>
        </row>
        <row r="3">
          <cell r="F3" t="str">
            <v>Primary</v>
          </cell>
          <cell r="G3">
            <v>363.56608428317645</v>
          </cell>
          <cell r="H3">
            <v>363.56608428317645</v>
          </cell>
          <cell r="I3">
            <v>384.21</v>
          </cell>
          <cell r="J3">
            <v>480</v>
          </cell>
          <cell r="K3">
            <v>393.59999999999997</v>
          </cell>
          <cell r="L3">
            <v>476.59118920722159</v>
          </cell>
          <cell r="M3">
            <v>476.59118920722159</v>
          </cell>
          <cell r="N3">
            <v>602.92999999999995</v>
          </cell>
        </row>
        <row r="4">
          <cell r="F4" t="str">
            <v>Secondary</v>
          </cell>
          <cell r="G4">
            <v>470</v>
          </cell>
          <cell r="H4">
            <v>470</v>
          </cell>
          <cell r="I4">
            <v>468</v>
          </cell>
          <cell r="J4">
            <v>480</v>
          </cell>
          <cell r="K4">
            <v>475.2</v>
          </cell>
          <cell r="L4">
            <v>435.93366606179188</v>
          </cell>
          <cell r="M4">
            <v>435.93366606179188</v>
          </cell>
          <cell r="N4">
            <v>643.84</v>
          </cell>
        </row>
        <row r="5">
          <cell r="H5">
            <v>25</v>
          </cell>
          <cell r="I5"/>
          <cell r="J5"/>
          <cell r="K5">
            <v>26</v>
          </cell>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7">
          <cell r="N7"/>
        </row>
        <row r="8">
          <cell r="E8">
            <v>2001</v>
          </cell>
          <cell r="F8" t="str">
            <v>Abbey Lane Primary School</v>
          </cell>
          <cell r="G8">
            <v>546</v>
          </cell>
          <cell r="H8">
            <v>0.146520146520147</v>
          </cell>
          <cell r="I8">
            <v>80.000000000000256</v>
          </cell>
          <cell r="J8">
            <v>31488.000000000098</v>
          </cell>
          <cell r="K8">
            <v>0.15018315018315001</v>
          </cell>
          <cell r="L8">
            <v>81.999999999999901</v>
          </cell>
          <cell r="M8">
            <v>49440.259999999937</v>
          </cell>
          <cell r="N8">
            <v>80928.260000000038</v>
          </cell>
        </row>
        <row r="9">
          <cell r="E9">
            <v>2046</v>
          </cell>
          <cell r="F9" t="str">
            <v>Abbeyfield Primary Academy</v>
          </cell>
          <cell r="G9">
            <v>372</v>
          </cell>
          <cell r="H9">
            <v>0.44892473118279602</v>
          </cell>
          <cell r="I9">
            <v>167.00000000000011</v>
          </cell>
          <cell r="J9">
            <v>65731.200000000041</v>
          </cell>
          <cell r="K9">
            <v>0.45967741935483902</v>
          </cell>
          <cell r="L9">
            <v>171.00000000000011</v>
          </cell>
          <cell r="M9">
            <v>103101.03000000006</v>
          </cell>
          <cell r="N9">
            <v>168832.2300000001</v>
          </cell>
        </row>
        <row r="10">
          <cell r="E10">
            <v>2048</v>
          </cell>
          <cell r="F10" t="str">
            <v>Acres Hill Community Primary School</v>
          </cell>
          <cell r="G10">
            <v>205</v>
          </cell>
          <cell r="H10">
            <v>0.47317073170731699</v>
          </cell>
          <cell r="I10">
            <v>96.999999999999986</v>
          </cell>
          <cell r="J10">
            <v>38179.19999999999</v>
          </cell>
          <cell r="K10">
            <v>0.49756097560975598</v>
          </cell>
          <cell r="L10">
            <v>101.99999999999997</v>
          </cell>
          <cell r="M10">
            <v>61498.859999999979</v>
          </cell>
          <cell r="N10">
            <v>99678.059999999969</v>
          </cell>
        </row>
        <row r="11">
          <cell r="E11">
            <v>2342</v>
          </cell>
          <cell r="F11" t="str">
            <v>Angram Bank Primary School</v>
          </cell>
          <cell r="G11">
            <v>184</v>
          </cell>
          <cell r="H11">
            <v>0.44565217391304301</v>
          </cell>
          <cell r="I11">
            <v>81.999999999999915</v>
          </cell>
          <cell r="J11">
            <v>32275.199999999964</v>
          </cell>
          <cell r="K11">
            <v>0.45108695652173902</v>
          </cell>
          <cell r="L11">
            <v>82.999999999999986</v>
          </cell>
          <cell r="M11">
            <v>50043.189999999988</v>
          </cell>
          <cell r="N11">
            <v>82318.389999999956</v>
          </cell>
        </row>
        <row r="12">
          <cell r="E12">
            <v>2343</v>
          </cell>
          <cell r="F12" t="str">
            <v>Anns Grove Primary School</v>
          </cell>
          <cell r="G12">
            <v>334</v>
          </cell>
          <cell r="H12">
            <v>0.39221556886227499</v>
          </cell>
          <cell r="I12">
            <v>130.99999999999986</v>
          </cell>
          <cell r="J12">
            <v>51561.59999999994</v>
          </cell>
          <cell r="K12">
            <v>0.40119760479041899</v>
          </cell>
          <cell r="L12">
            <v>133.99999999999994</v>
          </cell>
          <cell r="M12">
            <v>80792.619999999966</v>
          </cell>
          <cell r="N12">
            <v>132354.21999999991</v>
          </cell>
        </row>
        <row r="13">
          <cell r="E13">
            <v>3429</v>
          </cell>
          <cell r="F13" t="str">
            <v>Arbourthorne Community Primary School</v>
          </cell>
          <cell r="G13">
            <v>420</v>
          </cell>
          <cell r="H13">
            <v>0.61666666666666703</v>
          </cell>
          <cell r="I13">
            <v>259.00000000000017</v>
          </cell>
          <cell r="J13">
            <v>101942.40000000005</v>
          </cell>
          <cell r="K13">
            <v>0.628571428571429</v>
          </cell>
          <cell r="L13">
            <v>264.00000000000017</v>
          </cell>
          <cell r="M13">
            <v>159173.52000000008</v>
          </cell>
          <cell r="N13">
            <v>261115.92000000013</v>
          </cell>
        </row>
        <row r="14">
          <cell r="E14">
            <v>2340</v>
          </cell>
          <cell r="F14" t="str">
            <v>Athelstan Primary School</v>
          </cell>
          <cell r="G14">
            <v>614</v>
          </cell>
          <cell r="H14">
            <v>0.30618892508143303</v>
          </cell>
          <cell r="I14">
            <v>187.99999999999989</v>
          </cell>
          <cell r="J14">
            <v>73996.799999999945</v>
          </cell>
          <cell r="K14">
            <v>0.31596091205211702</v>
          </cell>
          <cell r="L14">
            <v>193.99999999999986</v>
          </cell>
          <cell r="M14">
            <v>116968.41999999991</v>
          </cell>
          <cell r="N14">
            <v>190965.21999999986</v>
          </cell>
        </row>
        <row r="15">
          <cell r="E15">
            <v>2281</v>
          </cell>
          <cell r="F15" t="str">
            <v>Ballifield Primary School</v>
          </cell>
          <cell r="G15">
            <v>415</v>
          </cell>
          <cell r="H15">
            <v>0.16385542168674699</v>
          </cell>
          <cell r="I15">
            <v>68</v>
          </cell>
          <cell r="J15">
            <v>26764.799999999999</v>
          </cell>
          <cell r="K15">
            <v>0.16867469879518099</v>
          </cell>
          <cell r="L15">
            <v>70.000000000000114</v>
          </cell>
          <cell r="M15">
            <v>42205.100000000064</v>
          </cell>
          <cell r="N15">
            <v>68969.900000000067</v>
          </cell>
        </row>
        <row r="16">
          <cell r="E16">
            <v>2322</v>
          </cell>
          <cell r="F16" t="str">
            <v>Bankwood Community Primary School</v>
          </cell>
          <cell r="G16">
            <v>384</v>
          </cell>
          <cell r="H16">
            <v>0.71614583333333304</v>
          </cell>
          <cell r="I16">
            <v>274.99999999999989</v>
          </cell>
          <cell r="J16">
            <v>108239.99999999994</v>
          </cell>
          <cell r="K16">
            <v>0.72135416666666696</v>
          </cell>
          <cell r="L16">
            <v>277.00000000000011</v>
          </cell>
          <cell r="M16">
            <v>167011.61000000004</v>
          </cell>
          <cell r="N16">
            <v>275251.61</v>
          </cell>
        </row>
        <row r="17">
          <cell r="E17">
            <v>2274</v>
          </cell>
          <cell r="F17" t="str">
            <v>Beck Primary School</v>
          </cell>
          <cell r="G17">
            <v>615</v>
          </cell>
          <cell r="H17">
            <v>0.534959349593496</v>
          </cell>
          <cell r="I17">
            <v>329.00000000000006</v>
          </cell>
          <cell r="J17">
            <v>129494.40000000001</v>
          </cell>
          <cell r="K17">
            <v>0.55447154471544702</v>
          </cell>
          <cell r="L17">
            <v>340.99999999999994</v>
          </cell>
          <cell r="M17">
            <v>205599.12999999995</v>
          </cell>
          <cell r="N17">
            <v>335093.52999999997</v>
          </cell>
        </row>
        <row r="18">
          <cell r="E18">
            <v>2241</v>
          </cell>
          <cell r="F18" t="str">
            <v>Beighton Nursery Infant School</v>
          </cell>
          <cell r="G18">
            <v>242</v>
          </cell>
          <cell r="H18">
            <v>0.18181818181818199</v>
          </cell>
          <cell r="I18">
            <v>44.000000000000043</v>
          </cell>
          <cell r="J18">
            <v>17318.400000000016</v>
          </cell>
          <cell r="K18">
            <v>0.18181818181818199</v>
          </cell>
          <cell r="L18">
            <v>44.000000000000043</v>
          </cell>
          <cell r="M18">
            <v>26528.920000000024</v>
          </cell>
          <cell r="N18">
            <v>43847.320000000036</v>
          </cell>
        </row>
        <row r="19">
          <cell r="E19">
            <v>2353</v>
          </cell>
          <cell r="F19" t="str">
            <v>Birley Primary Academy</v>
          </cell>
          <cell r="G19">
            <v>528</v>
          </cell>
          <cell r="H19">
            <v>0.28030303030303</v>
          </cell>
          <cell r="I19">
            <v>147.99999999999983</v>
          </cell>
          <cell r="J19">
            <v>58252.79999999993</v>
          </cell>
          <cell r="K19">
            <v>0.29356060606060602</v>
          </cell>
          <cell r="L19">
            <v>154.99999999999997</v>
          </cell>
          <cell r="M19">
            <v>93454.14999999998</v>
          </cell>
          <cell r="N19">
            <v>151706.9499999999</v>
          </cell>
        </row>
        <row r="20">
          <cell r="E20">
            <v>2323</v>
          </cell>
          <cell r="F20" t="str">
            <v>Birley Spa Primary Academy</v>
          </cell>
          <cell r="G20">
            <v>337</v>
          </cell>
          <cell r="H20">
            <v>0.37091988130563802</v>
          </cell>
          <cell r="I20">
            <v>125.00000000000001</v>
          </cell>
          <cell r="J20">
            <v>49200</v>
          </cell>
          <cell r="K20">
            <v>0.39465875370919901</v>
          </cell>
          <cell r="L20">
            <v>133.00000000000006</v>
          </cell>
          <cell r="M20">
            <v>80189.690000000031</v>
          </cell>
          <cell r="N20">
            <v>129389.69000000003</v>
          </cell>
        </row>
        <row r="21">
          <cell r="E21">
            <v>2328</v>
          </cell>
          <cell r="F21" t="str">
            <v>Bradfield Dungworth Primary School</v>
          </cell>
          <cell r="G21">
            <v>137</v>
          </cell>
          <cell r="H21">
            <v>7.2992700729927001E-2</v>
          </cell>
          <cell r="I21">
            <v>10</v>
          </cell>
          <cell r="J21">
            <v>3935.9999999999995</v>
          </cell>
          <cell r="K21">
            <v>7.2992700729927001E-2</v>
          </cell>
          <cell r="L21">
            <v>10</v>
          </cell>
          <cell r="M21">
            <v>6029.2999999999993</v>
          </cell>
          <cell r="N21">
            <v>9965.2999999999993</v>
          </cell>
        </row>
        <row r="22">
          <cell r="E22">
            <v>2233</v>
          </cell>
          <cell r="F22" t="str">
            <v>Bradway Primary School</v>
          </cell>
          <cell r="G22">
            <v>414</v>
          </cell>
          <cell r="H22">
            <v>0.16666666666666699</v>
          </cell>
          <cell r="I22">
            <v>69.000000000000128</v>
          </cell>
          <cell r="J22">
            <v>27158.400000000049</v>
          </cell>
          <cell r="K22">
            <v>0.16666666666666699</v>
          </cell>
          <cell r="L22">
            <v>69.000000000000128</v>
          </cell>
          <cell r="M22">
            <v>41602.170000000071</v>
          </cell>
          <cell r="N22">
            <v>68760.570000000123</v>
          </cell>
        </row>
        <row r="23">
          <cell r="E23">
            <v>2014</v>
          </cell>
          <cell r="F23" t="str">
            <v>Brightside Nursery and Infant School</v>
          </cell>
          <cell r="G23">
            <v>173</v>
          </cell>
          <cell r="H23">
            <v>0.35260115606936399</v>
          </cell>
          <cell r="I23">
            <v>60.999999999999972</v>
          </cell>
          <cell r="J23">
            <v>24009.599999999988</v>
          </cell>
          <cell r="K23">
            <v>0.35260115606936399</v>
          </cell>
          <cell r="L23">
            <v>60.999999999999972</v>
          </cell>
          <cell r="M23">
            <v>36778.729999999981</v>
          </cell>
          <cell r="N23">
            <v>60788.329999999973</v>
          </cell>
        </row>
        <row r="24">
          <cell r="E24">
            <v>2246</v>
          </cell>
          <cell r="F24" t="str">
            <v>Brook House Junior</v>
          </cell>
          <cell r="G24">
            <v>340</v>
          </cell>
          <cell r="H24">
            <v>0.17058823529411801</v>
          </cell>
          <cell r="I24">
            <v>58.000000000000121</v>
          </cell>
          <cell r="J24">
            <v>22828.800000000047</v>
          </cell>
          <cell r="K24">
            <v>0.185294117647059</v>
          </cell>
          <cell r="L24">
            <v>63.000000000000057</v>
          </cell>
          <cell r="M24">
            <v>37984.590000000033</v>
          </cell>
          <cell r="N24">
            <v>60813.390000000079</v>
          </cell>
        </row>
        <row r="25">
          <cell r="E25">
            <v>5204</v>
          </cell>
          <cell r="F25" t="str">
            <v>Broomhill Infant School</v>
          </cell>
          <cell r="G25">
            <v>119</v>
          </cell>
          <cell r="H25">
            <v>0.10084033613445401</v>
          </cell>
          <cell r="I25">
            <v>12.000000000000027</v>
          </cell>
          <cell r="J25">
            <v>4723.2000000000098</v>
          </cell>
          <cell r="K25">
            <v>0.10084033613445401</v>
          </cell>
          <cell r="L25">
            <v>12.000000000000027</v>
          </cell>
          <cell r="M25">
            <v>7235.1600000000153</v>
          </cell>
          <cell r="N25">
            <v>11958.360000000026</v>
          </cell>
        </row>
        <row r="26">
          <cell r="E26">
            <v>2325</v>
          </cell>
          <cell r="F26" t="str">
            <v>Brunswick Community Primary School</v>
          </cell>
          <cell r="G26">
            <v>417</v>
          </cell>
          <cell r="H26">
            <v>0.34532374100719399</v>
          </cell>
          <cell r="I26">
            <v>143.99999999999989</v>
          </cell>
          <cell r="J26">
            <v>56678.399999999951</v>
          </cell>
          <cell r="K26">
            <v>0.35251798561151099</v>
          </cell>
          <cell r="L26">
            <v>147.00000000000009</v>
          </cell>
          <cell r="M26">
            <v>88630.71000000005</v>
          </cell>
          <cell r="N26">
            <v>145309.10999999999</v>
          </cell>
        </row>
        <row r="27">
          <cell r="E27">
            <v>2095</v>
          </cell>
          <cell r="F27" t="str">
            <v>Byron Wood Primary Academy</v>
          </cell>
          <cell r="G27">
            <v>395</v>
          </cell>
          <cell r="H27">
            <v>0.46075949367088598</v>
          </cell>
          <cell r="I27">
            <v>181.99999999999997</v>
          </cell>
          <cell r="J27">
            <v>71635.199999999983</v>
          </cell>
          <cell r="K27">
            <v>0.481012658227848</v>
          </cell>
          <cell r="L27">
            <v>189.99999999999997</v>
          </cell>
          <cell r="M27">
            <v>114556.69999999997</v>
          </cell>
          <cell r="N27">
            <v>186191.89999999997</v>
          </cell>
        </row>
        <row r="28">
          <cell r="E28">
            <v>2344</v>
          </cell>
          <cell r="F28" t="str">
            <v>Carfield Primary School</v>
          </cell>
          <cell r="G28">
            <v>570</v>
          </cell>
          <cell r="H28">
            <v>0.24736842105263199</v>
          </cell>
          <cell r="I28">
            <v>141.00000000000023</v>
          </cell>
          <cell r="J28">
            <v>55497.600000000086</v>
          </cell>
          <cell r="K28">
            <v>0.256140350877193</v>
          </cell>
          <cell r="L28">
            <v>146</v>
          </cell>
          <cell r="M28">
            <v>88027.78</v>
          </cell>
          <cell r="N28">
            <v>143525.38000000009</v>
          </cell>
        </row>
        <row r="29">
          <cell r="E29">
            <v>2023</v>
          </cell>
          <cell r="F29" t="str">
            <v>Carter Knowle Junior School</v>
          </cell>
          <cell r="G29">
            <v>236</v>
          </cell>
          <cell r="H29">
            <v>0.13135593220339001</v>
          </cell>
          <cell r="I29">
            <v>31.000000000000043</v>
          </cell>
          <cell r="J29">
            <v>12201.600000000015</v>
          </cell>
          <cell r="K29">
            <v>0.13559322033898299</v>
          </cell>
          <cell r="L29">
            <v>31.999999999999986</v>
          </cell>
          <cell r="M29">
            <v>19293.759999999991</v>
          </cell>
          <cell r="N29">
            <v>31495.360000000008</v>
          </cell>
        </row>
        <row r="30">
          <cell r="E30">
            <v>2354</v>
          </cell>
          <cell r="F30" t="str">
            <v>Charnock Hall Primary Academy</v>
          </cell>
          <cell r="G30">
            <v>407</v>
          </cell>
          <cell r="H30">
            <v>0.22113022113022099</v>
          </cell>
          <cell r="I30">
            <v>89.999999999999943</v>
          </cell>
          <cell r="J30">
            <v>35423.999999999978</v>
          </cell>
          <cell r="K30">
            <v>0.23095823095823101</v>
          </cell>
          <cell r="L30">
            <v>94.000000000000014</v>
          </cell>
          <cell r="M30">
            <v>56675.420000000006</v>
          </cell>
          <cell r="N30">
            <v>92099.419999999984</v>
          </cell>
        </row>
        <row r="31">
          <cell r="E31">
            <v>5200</v>
          </cell>
          <cell r="F31" t="str">
            <v>Clifford All Saints CofE Primary School</v>
          </cell>
          <cell r="G31">
            <v>184</v>
          </cell>
          <cell r="H31">
            <v>0.13043478260869601</v>
          </cell>
          <cell r="I31">
            <v>24.000000000000064</v>
          </cell>
          <cell r="J31">
            <v>9446.4000000000251</v>
          </cell>
          <cell r="K31">
            <v>0.13043478260869601</v>
          </cell>
          <cell r="L31">
            <v>24.000000000000064</v>
          </cell>
          <cell r="M31">
            <v>14470.320000000038</v>
          </cell>
          <cell r="N31">
            <v>23916.720000000063</v>
          </cell>
        </row>
        <row r="32">
          <cell r="E32">
            <v>2312</v>
          </cell>
          <cell r="F32" t="str">
            <v>Coit Primary School</v>
          </cell>
          <cell r="G32">
            <v>205</v>
          </cell>
          <cell r="H32">
            <v>0.141463414634146</v>
          </cell>
          <cell r="I32">
            <v>28.999999999999929</v>
          </cell>
          <cell r="J32">
            <v>11414.399999999971</v>
          </cell>
          <cell r="K32">
            <v>0.146341463414634</v>
          </cell>
          <cell r="L32">
            <v>29.999999999999968</v>
          </cell>
          <cell r="M32">
            <v>18087.89999999998</v>
          </cell>
          <cell r="N32">
            <v>29502.299999999952</v>
          </cell>
        </row>
        <row r="33">
          <cell r="E33">
            <v>2026</v>
          </cell>
          <cell r="F33" t="str">
            <v>Concord Junior School</v>
          </cell>
          <cell r="G33">
            <v>198</v>
          </cell>
          <cell r="H33">
            <v>0.48989898989899</v>
          </cell>
          <cell r="I33">
            <v>97.000000000000014</v>
          </cell>
          <cell r="J33">
            <v>38179.200000000004</v>
          </cell>
          <cell r="K33">
            <v>0.49494949494949497</v>
          </cell>
          <cell r="L33">
            <v>98</v>
          </cell>
          <cell r="M33">
            <v>59087.139999999992</v>
          </cell>
          <cell r="N33">
            <v>97266.34</v>
          </cell>
        </row>
        <row r="34">
          <cell r="E34">
            <v>3422</v>
          </cell>
          <cell r="F34" t="str">
            <v>Deepcar St John's Church of England Junior School</v>
          </cell>
          <cell r="G34">
            <v>175</v>
          </cell>
          <cell r="H34">
            <v>0.19428571428571401</v>
          </cell>
          <cell r="I34">
            <v>33.99999999999995</v>
          </cell>
          <cell r="J34">
            <v>13382.39999999998</v>
          </cell>
          <cell r="K34">
            <v>0.217142857142857</v>
          </cell>
          <cell r="L34">
            <v>37.999999999999972</v>
          </cell>
          <cell r="M34">
            <v>22911.339999999982</v>
          </cell>
          <cell r="N34">
            <v>36293.739999999962</v>
          </cell>
        </row>
        <row r="35">
          <cell r="E35">
            <v>2283</v>
          </cell>
          <cell r="F35" t="str">
            <v>Dobcroft Infant School</v>
          </cell>
          <cell r="G35">
            <v>269</v>
          </cell>
          <cell r="H35">
            <v>2.2304832713754601E-2</v>
          </cell>
          <cell r="I35">
            <v>5.9999999999999876</v>
          </cell>
          <cell r="J35">
            <v>2361.5999999999949</v>
          </cell>
          <cell r="K35">
            <v>2.2304832713754601E-2</v>
          </cell>
          <cell r="L35">
            <v>5.9999999999999876</v>
          </cell>
          <cell r="M35">
            <v>3617.5799999999922</v>
          </cell>
          <cell r="N35">
            <v>5979.1799999999876</v>
          </cell>
        </row>
        <row r="36">
          <cell r="E36">
            <v>2239</v>
          </cell>
          <cell r="F36" t="str">
            <v>Dobcroft Junior School</v>
          </cell>
          <cell r="G36">
            <v>382</v>
          </cell>
          <cell r="H36">
            <v>5.2356020942408397E-2</v>
          </cell>
          <cell r="I36">
            <v>20.000000000000007</v>
          </cell>
          <cell r="J36">
            <v>7872.0000000000018</v>
          </cell>
          <cell r="K36">
            <v>5.4973821989528798E-2</v>
          </cell>
          <cell r="L36">
            <v>21</v>
          </cell>
          <cell r="M36">
            <v>12661.529999999999</v>
          </cell>
          <cell r="N36">
            <v>20533.53</v>
          </cell>
        </row>
        <row r="37">
          <cell r="E37">
            <v>2364</v>
          </cell>
          <cell r="F37" t="str">
            <v>Dore Primary School</v>
          </cell>
          <cell r="G37">
            <v>448</v>
          </cell>
          <cell r="H37">
            <v>7.1428571428571397E-2</v>
          </cell>
          <cell r="I37">
            <v>31.999999999999986</v>
          </cell>
          <cell r="J37">
            <v>12595.199999999993</v>
          </cell>
          <cell r="K37">
            <v>7.3660714285714302E-2</v>
          </cell>
          <cell r="L37">
            <v>33.000000000000007</v>
          </cell>
          <cell r="M37">
            <v>19896.690000000002</v>
          </cell>
          <cell r="N37">
            <v>32491.889999999996</v>
          </cell>
        </row>
        <row r="38">
          <cell r="E38">
            <v>2016</v>
          </cell>
          <cell r="F38" t="str">
            <v>E-ACT Pathways Academy</v>
          </cell>
          <cell r="G38">
            <v>365</v>
          </cell>
          <cell r="H38">
            <v>0.58904109589041098</v>
          </cell>
          <cell r="I38">
            <v>215</v>
          </cell>
          <cell r="J38">
            <v>84623.999999999985</v>
          </cell>
          <cell r="K38">
            <v>0.6</v>
          </cell>
          <cell r="L38">
            <v>219</v>
          </cell>
          <cell r="M38">
            <v>132041.66999999998</v>
          </cell>
          <cell r="N38">
            <v>216665.66999999998</v>
          </cell>
        </row>
        <row r="39">
          <cell r="E39">
            <v>2206</v>
          </cell>
          <cell r="F39" t="str">
            <v>Ecclesall Primary School</v>
          </cell>
          <cell r="G39">
            <v>620</v>
          </cell>
          <cell r="H39">
            <v>4.3548387096774201E-2</v>
          </cell>
          <cell r="I39">
            <v>27.000000000000004</v>
          </cell>
          <cell r="J39">
            <v>10627.2</v>
          </cell>
          <cell r="K39">
            <v>5.16129032258065E-2</v>
          </cell>
          <cell r="L39">
            <v>32.000000000000028</v>
          </cell>
          <cell r="M39">
            <v>19293.760000000017</v>
          </cell>
          <cell r="N39">
            <v>29920.960000000017</v>
          </cell>
        </row>
        <row r="40">
          <cell r="E40">
            <v>2080</v>
          </cell>
          <cell r="F40" t="str">
            <v>Ecclesfield Primary School</v>
          </cell>
          <cell r="G40">
            <v>395</v>
          </cell>
          <cell r="H40">
            <v>0.29620253164556998</v>
          </cell>
          <cell r="I40">
            <v>117.00000000000014</v>
          </cell>
          <cell r="J40">
            <v>46051.200000000055</v>
          </cell>
          <cell r="K40">
            <v>0.30126582278481001</v>
          </cell>
          <cell r="L40">
            <v>118.99999999999996</v>
          </cell>
          <cell r="M40">
            <v>71748.669999999969</v>
          </cell>
          <cell r="N40">
            <v>117799.87000000002</v>
          </cell>
        </row>
        <row r="41">
          <cell r="E41">
            <v>2024</v>
          </cell>
          <cell r="F41" t="str">
            <v>Emmanuel Anglican/Methodist Junior School</v>
          </cell>
          <cell r="G41">
            <v>173</v>
          </cell>
          <cell r="H41">
            <v>0.38728323699422001</v>
          </cell>
          <cell r="I41">
            <v>67.000000000000057</v>
          </cell>
          <cell r="J41">
            <v>26371.200000000019</v>
          </cell>
          <cell r="K41">
            <v>0.40462427745664697</v>
          </cell>
          <cell r="L41">
            <v>69.999999999999929</v>
          </cell>
          <cell r="M41">
            <v>42205.099999999955</v>
          </cell>
          <cell r="N41">
            <v>68576.299999999974</v>
          </cell>
        </row>
        <row r="42">
          <cell r="E42">
            <v>2028</v>
          </cell>
          <cell r="F42" t="str">
            <v>Emmaus Catholic and CofE Primary School</v>
          </cell>
          <cell r="G42">
            <v>293</v>
          </cell>
          <cell r="H42">
            <v>0.46075085324232101</v>
          </cell>
          <cell r="I42">
            <v>135.00000000000006</v>
          </cell>
          <cell r="J42">
            <v>53136.000000000015</v>
          </cell>
          <cell r="K42">
            <v>0.47440273037542702</v>
          </cell>
          <cell r="L42">
            <v>139.00000000000011</v>
          </cell>
          <cell r="M42">
            <v>83807.270000000062</v>
          </cell>
          <cell r="N42">
            <v>136943.27000000008</v>
          </cell>
        </row>
        <row r="43">
          <cell r="E43">
            <v>2010</v>
          </cell>
          <cell r="F43" t="str">
            <v>Fox Hill Primary</v>
          </cell>
          <cell r="G43">
            <v>274</v>
          </cell>
          <cell r="H43">
            <v>0.547445255474453</v>
          </cell>
          <cell r="I43">
            <v>150.00000000000011</v>
          </cell>
          <cell r="J43">
            <v>59040.000000000036</v>
          </cell>
          <cell r="K43">
            <v>0.547445255474453</v>
          </cell>
          <cell r="L43">
            <v>150.00000000000011</v>
          </cell>
          <cell r="M43">
            <v>90439.500000000058</v>
          </cell>
          <cell r="N43">
            <v>149479.50000000009</v>
          </cell>
        </row>
        <row r="44">
          <cell r="E44">
            <v>2036</v>
          </cell>
          <cell r="F44" t="str">
            <v>Gleadless Primary School</v>
          </cell>
          <cell r="G44">
            <v>398</v>
          </cell>
          <cell r="H44">
            <v>0.29899497487437199</v>
          </cell>
          <cell r="I44">
            <v>119.00000000000006</v>
          </cell>
          <cell r="J44">
            <v>46838.400000000016</v>
          </cell>
          <cell r="K44">
            <v>0.31155778894472402</v>
          </cell>
          <cell r="L44">
            <v>124.00000000000016</v>
          </cell>
          <cell r="M44">
            <v>74763.320000000094</v>
          </cell>
          <cell r="N44">
            <v>121601.72000000012</v>
          </cell>
        </row>
        <row r="45">
          <cell r="E45">
            <v>2305</v>
          </cell>
          <cell r="F45" t="str">
            <v>Greengate Lane Academy</v>
          </cell>
          <cell r="G45">
            <v>190</v>
          </cell>
          <cell r="H45">
            <v>0.57368421052631602</v>
          </cell>
          <cell r="I45">
            <v>109.00000000000004</v>
          </cell>
          <cell r="J45">
            <v>42902.400000000016</v>
          </cell>
          <cell r="K45">
            <v>0.58947368421052604</v>
          </cell>
          <cell r="L45">
            <v>111.99999999999994</v>
          </cell>
          <cell r="M45">
            <v>67528.15999999996</v>
          </cell>
          <cell r="N45">
            <v>110430.55999999997</v>
          </cell>
        </row>
        <row r="46">
          <cell r="E46">
            <v>2341</v>
          </cell>
          <cell r="F46" t="str">
            <v>Greenhill Primary School</v>
          </cell>
          <cell r="G46">
            <v>468</v>
          </cell>
          <cell r="H46">
            <v>0.35897435897435898</v>
          </cell>
          <cell r="I46">
            <v>168</v>
          </cell>
          <cell r="J46">
            <v>66124.799999999988</v>
          </cell>
          <cell r="K46">
            <v>0.36324786324786301</v>
          </cell>
          <cell r="L46">
            <v>169.99999999999989</v>
          </cell>
          <cell r="M46">
            <v>102498.09999999992</v>
          </cell>
          <cell r="N46">
            <v>168622.89999999991</v>
          </cell>
        </row>
        <row r="47">
          <cell r="E47">
            <v>2296</v>
          </cell>
          <cell r="F47" t="str">
            <v>Grenoside Community Primary School</v>
          </cell>
          <cell r="G47">
            <v>322</v>
          </cell>
          <cell r="H47">
            <v>0.22360248447205</v>
          </cell>
          <cell r="I47">
            <v>72.000000000000099</v>
          </cell>
          <cell r="J47">
            <v>28339.200000000037</v>
          </cell>
          <cell r="K47">
            <v>0.226708074534162</v>
          </cell>
          <cell r="L47">
            <v>73.000000000000171</v>
          </cell>
          <cell r="M47">
            <v>44013.890000000101</v>
          </cell>
          <cell r="N47">
            <v>72353.090000000142</v>
          </cell>
        </row>
        <row r="48">
          <cell r="E48">
            <v>2356</v>
          </cell>
          <cell r="F48" t="str">
            <v>Greystones Primary School</v>
          </cell>
          <cell r="G48">
            <v>613</v>
          </cell>
          <cell r="H48">
            <v>7.1778140293637799E-2</v>
          </cell>
          <cell r="I48">
            <v>43.999999999999972</v>
          </cell>
          <cell r="J48">
            <v>17318.399999999987</v>
          </cell>
          <cell r="K48">
            <v>7.6672104404567704E-2</v>
          </cell>
          <cell r="L48">
            <v>47</v>
          </cell>
          <cell r="M48">
            <v>28337.71</v>
          </cell>
          <cell r="N48">
            <v>45656.109999999986</v>
          </cell>
        </row>
        <row r="49">
          <cell r="E49">
            <v>2279</v>
          </cell>
          <cell r="F49" t="str">
            <v>Halfway Junior School</v>
          </cell>
          <cell r="G49">
            <v>206</v>
          </cell>
          <cell r="H49">
            <v>0.29126213592233002</v>
          </cell>
          <cell r="I49">
            <v>59.999999999999986</v>
          </cell>
          <cell r="J49">
            <v>23615.999999999993</v>
          </cell>
          <cell r="K49">
            <v>0.30097087378640802</v>
          </cell>
          <cell r="L49">
            <v>62.00000000000005</v>
          </cell>
          <cell r="M49">
            <v>37381.660000000025</v>
          </cell>
          <cell r="N49">
            <v>60997.660000000018</v>
          </cell>
        </row>
        <row r="50">
          <cell r="E50">
            <v>2252</v>
          </cell>
          <cell r="F50" t="str">
            <v>Halfway Nursery Infant School</v>
          </cell>
          <cell r="G50">
            <v>157</v>
          </cell>
          <cell r="H50">
            <v>0.31847133757961799</v>
          </cell>
          <cell r="I50">
            <v>50.000000000000021</v>
          </cell>
          <cell r="J50">
            <v>19680.000000000007</v>
          </cell>
          <cell r="K50">
            <v>0.31847133757961799</v>
          </cell>
          <cell r="L50">
            <v>50.000000000000021</v>
          </cell>
          <cell r="M50">
            <v>30146.500000000011</v>
          </cell>
          <cell r="N50">
            <v>49826.500000000015</v>
          </cell>
        </row>
        <row r="51">
          <cell r="E51">
            <v>2357</v>
          </cell>
          <cell r="F51" t="str">
            <v>Hallam Primary School</v>
          </cell>
          <cell r="G51">
            <v>633</v>
          </cell>
          <cell r="H51">
            <v>8.8467614533965205E-2</v>
          </cell>
          <cell r="I51">
            <v>55.999999999999972</v>
          </cell>
          <cell r="J51">
            <v>22041.599999999988</v>
          </cell>
          <cell r="K51">
            <v>8.8467614533965205E-2</v>
          </cell>
          <cell r="L51">
            <v>55.999999999999972</v>
          </cell>
          <cell r="M51">
            <v>33764.07999999998</v>
          </cell>
          <cell r="N51">
            <v>55805.679999999964</v>
          </cell>
        </row>
        <row r="52">
          <cell r="E52">
            <v>2050</v>
          </cell>
          <cell r="F52" t="str">
            <v>Hartley Brook Primary School</v>
          </cell>
          <cell r="G52">
            <v>570</v>
          </cell>
          <cell r="H52">
            <v>0.57192982456140395</v>
          </cell>
          <cell r="I52">
            <v>326.00000000000023</v>
          </cell>
          <cell r="J52">
            <v>128313.60000000008</v>
          </cell>
          <cell r="K52">
            <v>0.58947368421052604</v>
          </cell>
          <cell r="L52">
            <v>335.99999999999983</v>
          </cell>
          <cell r="M52">
            <v>202584.47999999989</v>
          </cell>
          <cell r="N52">
            <v>330898.07999999996</v>
          </cell>
        </row>
        <row r="53">
          <cell r="E53">
            <v>2049</v>
          </cell>
          <cell r="F53" t="str">
            <v>Hatfield Academy</v>
          </cell>
          <cell r="G53">
            <v>374</v>
          </cell>
          <cell r="H53">
            <v>0.59090909090909105</v>
          </cell>
          <cell r="I53">
            <v>221.00000000000006</v>
          </cell>
          <cell r="J53">
            <v>86985.60000000002</v>
          </cell>
          <cell r="K53">
            <v>0.60695187165775399</v>
          </cell>
          <cell r="L53">
            <v>227</v>
          </cell>
          <cell r="M53">
            <v>136865.10999999999</v>
          </cell>
          <cell r="N53">
            <v>223850.71000000002</v>
          </cell>
        </row>
        <row r="54">
          <cell r="E54">
            <v>2297</v>
          </cell>
          <cell r="F54" t="str">
            <v>High Green Primary School</v>
          </cell>
          <cell r="G54">
            <v>194</v>
          </cell>
          <cell r="H54">
            <v>0.149484536082474</v>
          </cell>
          <cell r="I54">
            <v>28.999999999999957</v>
          </cell>
          <cell r="J54">
            <v>11414.399999999981</v>
          </cell>
          <cell r="K54">
            <v>0.15463917525773199</v>
          </cell>
          <cell r="L54">
            <v>30.000000000000007</v>
          </cell>
          <cell r="M54">
            <v>18087.900000000001</v>
          </cell>
          <cell r="N54">
            <v>29502.299999999981</v>
          </cell>
        </row>
        <row r="55">
          <cell r="E55">
            <v>2042</v>
          </cell>
          <cell r="F55" t="str">
            <v>High Hazels Junior School</v>
          </cell>
          <cell r="G55">
            <v>356</v>
          </cell>
          <cell r="H55">
            <v>0.452247191011236</v>
          </cell>
          <cell r="I55">
            <v>161.00000000000003</v>
          </cell>
          <cell r="J55">
            <v>63369.600000000006</v>
          </cell>
          <cell r="K55">
            <v>0.45505617977528101</v>
          </cell>
          <cell r="L55">
            <v>162.00000000000003</v>
          </cell>
          <cell r="M55">
            <v>97674.66</v>
          </cell>
          <cell r="N55">
            <v>161044.26</v>
          </cell>
        </row>
        <row r="56">
          <cell r="E56">
            <v>2039</v>
          </cell>
          <cell r="F56" t="str">
            <v>High Hazels Nursery Infant Academy</v>
          </cell>
          <cell r="G56">
            <v>248</v>
          </cell>
          <cell r="H56">
            <v>0.483870967741936</v>
          </cell>
          <cell r="I56">
            <v>120.00000000000013</v>
          </cell>
          <cell r="J56">
            <v>47232.000000000044</v>
          </cell>
          <cell r="K56">
            <v>0.483870967741936</v>
          </cell>
          <cell r="L56">
            <v>120.00000000000013</v>
          </cell>
          <cell r="M56">
            <v>72351.600000000064</v>
          </cell>
          <cell r="N56">
            <v>119583.60000000011</v>
          </cell>
        </row>
        <row r="57">
          <cell r="E57">
            <v>2339</v>
          </cell>
          <cell r="F57" t="str">
            <v>Hillsborough Primary School</v>
          </cell>
          <cell r="G57">
            <v>340</v>
          </cell>
          <cell r="H57">
            <v>0.438235294117647</v>
          </cell>
          <cell r="I57">
            <v>148.99999999999997</v>
          </cell>
          <cell r="J57">
            <v>58646.399999999987</v>
          </cell>
          <cell r="K57">
            <v>0.45588235294117602</v>
          </cell>
          <cell r="L57">
            <v>154.99999999999986</v>
          </cell>
          <cell r="M57">
            <v>93454.149999999907</v>
          </cell>
          <cell r="N57">
            <v>152100.5499999999</v>
          </cell>
        </row>
        <row r="58">
          <cell r="E58">
            <v>2213</v>
          </cell>
          <cell r="F58" t="str">
            <v>Holt House Infant School</v>
          </cell>
          <cell r="G58">
            <v>179</v>
          </cell>
          <cell r="H58">
            <v>0.14525139664804501</v>
          </cell>
          <cell r="I58">
            <v>26.000000000000057</v>
          </cell>
          <cell r="J58">
            <v>10233.600000000022</v>
          </cell>
          <cell r="K58">
            <v>0.14525139664804501</v>
          </cell>
          <cell r="L58">
            <v>26.000000000000057</v>
          </cell>
          <cell r="M58">
            <v>15676.180000000033</v>
          </cell>
          <cell r="N58">
            <v>25909.780000000057</v>
          </cell>
        </row>
        <row r="59">
          <cell r="E59">
            <v>2337</v>
          </cell>
          <cell r="F59" t="str">
            <v>Hucklow Primary School</v>
          </cell>
          <cell r="G59">
            <v>407</v>
          </cell>
          <cell r="H59">
            <v>0.452088452088452</v>
          </cell>
          <cell r="I59">
            <v>183.99999999999997</v>
          </cell>
          <cell r="J59">
            <v>72422.39999999998</v>
          </cell>
          <cell r="K59">
            <v>0.46191646191646202</v>
          </cell>
          <cell r="L59">
            <v>188.00000000000003</v>
          </cell>
          <cell r="M59">
            <v>113350.84000000001</v>
          </cell>
          <cell r="N59">
            <v>185773.24</v>
          </cell>
        </row>
        <row r="60">
          <cell r="E60">
            <v>2060</v>
          </cell>
          <cell r="F60" t="str">
            <v>Hunter's Bar Infant School</v>
          </cell>
          <cell r="G60">
            <v>269</v>
          </cell>
          <cell r="H60">
            <v>7.0631970260223095E-2</v>
          </cell>
          <cell r="I60">
            <v>19.000000000000014</v>
          </cell>
          <cell r="J60">
            <v>7478.4000000000051</v>
          </cell>
          <cell r="K60">
            <v>7.0631970260223095E-2</v>
          </cell>
          <cell r="L60">
            <v>19.000000000000014</v>
          </cell>
          <cell r="M60">
            <v>11455.670000000007</v>
          </cell>
          <cell r="N60">
            <v>18934.070000000014</v>
          </cell>
        </row>
        <row r="61">
          <cell r="E61">
            <v>2058</v>
          </cell>
          <cell r="F61" t="str">
            <v>Hunter's Bar Junior School</v>
          </cell>
          <cell r="G61">
            <v>362</v>
          </cell>
          <cell r="H61">
            <v>0.143646408839779</v>
          </cell>
          <cell r="I61">
            <v>52</v>
          </cell>
          <cell r="J61">
            <v>20467.199999999997</v>
          </cell>
          <cell r="K61">
            <v>0.143646408839779</v>
          </cell>
          <cell r="L61">
            <v>52</v>
          </cell>
          <cell r="M61">
            <v>31352.359999999997</v>
          </cell>
          <cell r="N61">
            <v>51819.56</v>
          </cell>
        </row>
        <row r="62">
          <cell r="E62">
            <v>2063</v>
          </cell>
          <cell r="F62" t="str">
            <v>Intake Primary School</v>
          </cell>
          <cell r="G62">
            <v>413</v>
          </cell>
          <cell r="H62">
            <v>0.27845036319612598</v>
          </cell>
          <cell r="I62">
            <v>115.00000000000003</v>
          </cell>
          <cell r="J62">
            <v>45264.000000000007</v>
          </cell>
          <cell r="K62">
            <v>0.27845036319612598</v>
          </cell>
          <cell r="L62">
            <v>115.00000000000003</v>
          </cell>
          <cell r="M62">
            <v>69336.950000000012</v>
          </cell>
          <cell r="N62">
            <v>114600.95000000001</v>
          </cell>
        </row>
        <row r="63">
          <cell r="E63">
            <v>2261</v>
          </cell>
          <cell r="F63" t="str">
            <v>Limpsfield Junior School</v>
          </cell>
          <cell r="G63">
            <v>225</v>
          </cell>
          <cell r="H63">
            <v>0.32</v>
          </cell>
          <cell r="I63">
            <v>72</v>
          </cell>
          <cell r="J63">
            <v>28339.199999999997</v>
          </cell>
          <cell r="K63">
            <v>0.34666666666666701</v>
          </cell>
          <cell r="L63">
            <v>78.000000000000071</v>
          </cell>
          <cell r="M63">
            <v>47028.540000000037</v>
          </cell>
          <cell r="N63">
            <v>75367.740000000034</v>
          </cell>
        </row>
        <row r="64">
          <cell r="E64">
            <v>2315</v>
          </cell>
          <cell r="F64" t="str">
            <v>Lound Infant School</v>
          </cell>
          <cell r="G64">
            <v>148</v>
          </cell>
          <cell r="H64">
            <v>0.195945945945946</v>
          </cell>
          <cell r="I64">
            <v>29.000000000000007</v>
          </cell>
          <cell r="J64">
            <v>11414.400000000001</v>
          </cell>
          <cell r="K64">
            <v>0.20270270270270299</v>
          </cell>
          <cell r="L64">
            <v>30.000000000000043</v>
          </cell>
          <cell r="M64">
            <v>18087.900000000023</v>
          </cell>
          <cell r="N64">
            <v>29502.300000000025</v>
          </cell>
        </row>
        <row r="65">
          <cell r="E65">
            <v>2298</v>
          </cell>
          <cell r="F65" t="str">
            <v>Lound Junior School</v>
          </cell>
          <cell r="G65">
            <v>211</v>
          </cell>
          <cell r="H65">
            <v>0.127962085308057</v>
          </cell>
          <cell r="I65">
            <v>27.000000000000028</v>
          </cell>
          <cell r="J65">
            <v>10627.20000000001</v>
          </cell>
          <cell r="K65">
            <v>0.13270142180094799</v>
          </cell>
          <cell r="L65">
            <v>28.000000000000025</v>
          </cell>
          <cell r="M65">
            <v>16882.040000000012</v>
          </cell>
          <cell r="N65">
            <v>27509.24000000002</v>
          </cell>
        </row>
        <row r="66">
          <cell r="E66">
            <v>2029</v>
          </cell>
          <cell r="F66" t="str">
            <v>Lowedges Junior Academy</v>
          </cell>
          <cell r="G66">
            <v>299</v>
          </cell>
          <cell r="H66">
            <v>0.69899665551839496</v>
          </cell>
          <cell r="I66">
            <v>209.00000000000009</v>
          </cell>
          <cell r="J66">
            <v>82262.400000000023</v>
          </cell>
          <cell r="K66">
            <v>0.70568561872909696</v>
          </cell>
          <cell r="L66">
            <v>211</v>
          </cell>
          <cell r="M66">
            <v>127218.23</v>
          </cell>
          <cell r="N66">
            <v>209480.63</v>
          </cell>
        </row>
        <row r="67">
          <cell r="E67">
            <v>2045</v>
          </cell>
          <cell r="F67" t="str">
            <v>Lower Meadow Primary School</v>
          </cell>
          <cell r="G67">
            <v>259</v>
          </cell>
          <cell r="H67">
            <v>0.71042471042471</v>
          </cell>
          <cell r="I67">
            <v>183.99999999999989</v>
          </cell>
          <cell r="J67">
            <v>72422.399999999951</v>
          </cell>
          <cell r="K67">
            <v>0.72200772200772201</v>
          </cell>
          <cell r="L67">
            <v>187</v>
          </cell>
          <cell r="M67">
            <v>112747.90999999999</v>
          </cell>
          <cell r="N67">
            <v>185170.30999999994</v>
          </cell>
        </row>
        <row r="68">
          <cell r="E68">
            <v>2070</v>
          </cell>
          <cell r="F68" t="str">
            <v>Lowfield Community Primary School</v>
          </cell>
          <cell r="G68">
            <v>379</v>
          </cell>
          <cell r="H68">
            <v>0.41424802110817899</v>
          </cell>
          <cell r="I68">
            <v>156.99999999999983</v>
          </cell>
          <cell r="J68">
            <v>61795.199999999924</v>
          </cell>
          <cell r="K68">
            <v>0.43535620052770402</v>
          </cell>
          <cell r="L68">
            <v>164.99999999999983</v>
          </cell>
          <cell r="M68">
            <v>99483.449999999895</v>
          </cell>
          <cell r="N68">
            <v>161278.64999999982</v>
          </cell>
        </row>
        <row r="69">
          <cell r="E69">
            <v>2292</v>
          </cell>
          <cell r="F69" t="str">
            <v>Loxley Primary School</v>
          </cell>
          <cell r="G69">
            <v>210</v>
          </cell>
          <cell r="H69">
            <v>9.5238095238095205E-2</v>
          </cell>
          <cell r="I69">
            <v>19.999999999999993</v>
          </cell>
          <cell r="J69">
            <v>7871.9999999999964</v>
          </cell>
          <cell r="K69">
            <v>9.5238095238095205E-2</v>
          </cell>
          <cell r="L69">
            <v>19.999999999999993</v>
          </cell>
          <cell r="M69">
            <v>12058.599999999995</v>
          </cell>
          <cell r="N69">
            <v>19930.599999999991</v>
          </cell>
        </row>
        <row r="70">
          <cell r="E70">
            <v>2072</v>
          </cell>
          <cell r="F70" t="str">
            <v>Lydgate Infant School</v>
          </cell>
          <cell r="G70">
            <v>344</v>
          </cell>
          <cell r="H70">
            <v>7.5581395348837205E-2</v>
          </cell>
          <cell r="I70">
            <v>26</v>
          </cell>
          <cell r="J70">
            <v>10233.599999999999</v>
          </cell>
          <cell r="K70">
            <v>7.5581395348837205E-2</v>
          </cell>
          <cell r="L70">
            <v>26</v>
          </cell>
          <cell r="M70">
            <v>15676.179999999998</v>
          </cell>
          <cell r="N70">
            <v>25909.78</v>
          </cell>
        </row>
        <row r="71">
          <cell r="E71">
            <v>2071</v>
          </cell>
          <cell r="F71" t="str">
            <v>Lydgate Junior School</v>
          </cell>
          <cell r="G71">
            <v>479</v>
          </cell>
          <cell r="H71">
            <v>0.11482254697286</v>
          </cell>
          <cell r="I71">
            <v>54.999999999999936</v>
          </cell>
          <cell r="J71">
            <v>21647.999999999975</v>
          </cell>
          <cell r="K71">
            <v>0.125260960334029</v>
          </cell>
          <cell r="L71">
            <v>59.999999999999893</v>
          </cell>
          <cell r="M71">
            <v>36175.79999999993</v>
          </cell>
          <cell r="N71">
            <v>57823.799999999901</v>
          </cell>
        </row>
        <row r="72">
          <cell r="E72">
            <v>2358</v>
          </cell>
          <cell r="F72" t="str">
            <v>Malin Bridge Primary School</v>
          </cell>
          <cell r="G72">
            <v>517</v>
          </cell>
          <cell r="H72">
            <v>0.18568665377176</v>
          </cell>
          <cell r="I72">
            <v>95.999999999999915</v>
          </cell>
          <cell r="J72">
            <v>37785.599999999962</v>
          </cell>
          <cell r="K72">
            <v>0.18762088974854901</v>
          </cell>
          <cell r="L72">
            <v>96.999999999999844</v>
          </cell>
          <cell r="M72">
            <v>58484.209999999897</v>
          </cell>
          <cell r="N72">
            <v>96269.809999999852</v>
          </cell>
        </row>
        <row r="73">
          <cell r="E73">
            <v>2359</v>
          </cell>
          <cell r="F73" t="str">
            <v>Manor Lodge Community Primary and Nursery School</v>
          </cell>
          <cell r="G73">
            <v>333</v>
          </cell>
          <cell r="H73">
            <v>0.45645645645645599</v>
          </cell>
          <cell r="I73">
            <v>151.99999999999986</v>
          </cell>
          <cell r="J73">
            <v>59827.199999999939</v>
          </cell>
          <cell r="K73">
            <v>0.47747747747747699</v>
          </cell>
          <cell r="L73">
            <v>158.99999999999983</v>
          </cell>
          <cell r="M73">
            <v>95865.869999999893</v>
          </cell>
          <cell r="N73">
            <v>155693.06999999983</v>
          </cell>
        </row>
        <row r="74">
          <cell r="E74">
            <v>2012</v>
          </cell>
          <cell r="F74" t="str">
            <v>Mansel Primary</v>
          </cell>
          <cell r="G74">
            <v>399</v>
          </cell>
          <cell r="H74">
            <v>0.54636591478696706</v>
          </cell>
          <cell r="I74">
            <v>217.99999999999986</v>
          </cell>
          <cell r="J74">
            <v>85804.79999999993</v>
          </cell>
          <cell r="K74">
            <v>0.558897243107769</v>
          </cell>
          <cell r="L74">
            <v>222.99999999999983</v>
          </cell>
          <cell r="M74">
            <v>134453.3899999999</v>
          </cell>
          <cell r="N74">
            <v>220258.18999999983</v>
          </cell>
        </row>
        <row r="75">
          <cell r="E75">
            <v>2079</v>
          </cell>
          <cell r="F75" t="str">
            <v>Marlcliffe Community Primary School</v>
          </cell>
          <cell r="G75">
            <v>501</v>
          </cell>
          <cell r="H75">
            <v>0.155688622754491</v>
          </cell>
          <cell r="I75">
            <v>77.999999999999986</v>
          </cell>
          <cell r="J75">
            <v>30700.799999999992</v>
          </cell>
          <cell r="K75">
            <v>0.16367265469061901</v>
          </cell>
          <cell r="L75">
            <v>82.000000000000128</v>
          </cell>
          <cell r="M75">
            <v>49440.260000000075</v>
          </cell>
          <cell r="N75">
            <v>80141.06000000007</v>
          </cell>
        </row>
        <row r="76">
          <cell r="E76">
            <v>2081</v>
          </cell>
          <cell r="F76" t="str">
            <v>Meersbrook Bank Primary School</v>
          </cell>
          <cell r="G76">
            <v>207</v>
          </cell>
          <cell r="H76">
            <v>0.11111111111111099</v>
          </cell>
          <cell r="I76">
            <v>22.999999999999975</v>
          </cell>
          <cell r="J76">
            <v>9052.7999999999902</v>
          </cell>
          <cell r="K76">
            <v>0.11111111111111099</v>
          </cell>
          <cell r="L76">
            <v>22.999999999999975</v>
          </cell>
          <cell r="M76">
            <v>13867.389999999983</v>
          </cell>
          <cell r="N76">
            <v>22920.189999999973</v>
          </cell>
        </row>
        <row r="77">
          <cell r="E77">
            <v>2013</v>
          </cell>
          <cell r="F77" t="str">
            <v>Meynell Community Primary School</v>
          </cell>
          <cell r="G77">
            <v>368</v>
          </cell>
          <cell r="H77">
            <v>0.72010869565217395</v>
          </cell>
          <cell r="I77">
            <v>265</v>
          </cell>
          <cell r="J77">
            <v>104303.99999999999</v>
          </cell>
          <cell r="K77">
            <v>0.72826086956521696</v>
          </cell>
          <cell r="L77">
            <v>267.99999999999983</v>
          </cell>
          <cell r="M77">
            <v>161585.23999999987</v>
          </cell>
          <cell r="N77">
            <v>265889.23999999987</v>
          </cell>
        </row>
        <row r="78">
          <cell r="E78">
            <v>2346</v>
          </cell>
          <cell r="F78" t="str">
            <v>Monteney Primary School</v>
          </cell>
          <cell r="G78">
            <v>404</v>
          </cell>
          <cell r="H78">
            <v>0.316831683168317</v>
          </cell>
          <cell r="I78">
            <v>128.00000000000006</v>
          </cell>
          <cell r="J78">
            <v>50380.800000000017</v>
          </cell>
          <cell r="K78">
            <v>0.32673267326732702</v>
          </cell>
          <cell r="L78">
            <v>132.00000000000011</v>
          </cell>
          <cell r="M78">
            <v>79586.760000000068</v>
          </cell>
          <cell r="N78">
            <v>129967.56000000008</v>
          </cell>
        </row>
        <row r="79">
          <cell r="E79">
            <v>2257</v>
          </cell>
          <cell r="F79" t="str">
            <v>Mosborough Primary School</v>
          </cell>
          <cell r="G79">
            <v>418</v>
          </cell>
          <cell r="H79">
            <v>0.155502392344498</v>
          </cell>
          <cell r="I79">
            <v>65.000000000000171</v>
          </cell>
          <cell r="J79">
            <v>25584.000000000065</v>
          </cell>
          <cell r="K79">
            <v>0.155502392344498</v>
          </cell>
          <cell r="L79">
            <v>65.000000000000171</v>
          </cell>
          <cell r="M79">
            <v>39190.450000000099</v>
          </cell>
          <cell r="N79">
            <v>64774.450000000164</v>
          </cell>
        </row>
        <row r="80">
          <cell r="E80">
            <v>2092</v>
          </cell>
          <cell r="F80" t="str">
            <v>Mundella Primary School</v>
          </cell>
          <cell r="G80">
            <v>416</v>
          </cell>
          <cell r="H80">
            <v>0.12980769230769201</v>
          </cell>
          <cell r="I80">
            <v>53.999999999999879</v>
          </cell>
          <cell r="J80">
            <v>21254.399999999951</v>
          </cell>
          <cell r="K80">
            <v>0.137019230769231</v>
          </cell>
          <cell r="L80">
            <v>57.000000000000099</v>
          </cell>
          <cell r="M80">
            <v>34367.01000000006</v>
          </cell>
          <cell r="N80">
            <v>55621.410000000011</v>
          </cell>
        </row>
        <row r="81">
          <cell r="E81">
            <v>2002</v>
          </cell>
          <cell r="F81" t="str">
            <v>Nether Edge Primary School</v>
          </cell>
          <cell r="G81">
            <v>419</v>
          </cell>
          <cell r="H81">
            <v>0.250596658711217</v>
          </cell>
          <cell r="I81">
            <v>104.99999999999993</v>
          </cell>
          <cell r="J81">
            <v>41327.999999999971</v>
          </cell>
          <cell r="K81">
            <v>0.26252983293556098</v>
          </cell>
          <cell r="L81">
            <v>110.00000000000006</v>
          </cell>
          <cell r="M81">
            <v>66322.300000000032</v>
          </cell>
          <cell r="N81">
            <v>107650.3</v>
          </cell>
        </row>
        <row r="82">
          <cell r="E82">
            <v>2221</v>
          </cell>
          <cell r="F82" t="str">
            <v>Nether Green Infant School</v>
          </cell>
          <cell r="G82">
            <v>223</v>
          </cell>
          <cell r="H82">
            <v>5.3811659192825101E-2</v>
          </cell>
          <cell r="I82">
            <v>11.999999999999998</v>
          </cell>
          <cell r="J82">
            <v>4723.1999999999989</v>
          </cell>
          <cell r="K82">
            <v>5.3811659192825101E-2</v>
          </cell>
          <cell r="L82">
            <v>11.999999999999998</v>
          </cell>
          <cell r="M82">
            <v>7235.159999999998</v>
          </cell>
          <cell r="N82">
            <v>11958.359999999997</v>
          </cell>
        </row>
        <row r="83">
          <cell r="E83">
            <v>2087</v>
          </cell>
          <cell r="F83" t="str">
            <v>Nether Green Junior School</v>
          </cell>
          <cell r="G83">
            <v>377</v>
          </cell>
          <cell r="H83">
            <v>0.10610079575596799</v>
          </cell>
          <cell r="I83">
            <v>39.999999999999936</v>
          </cell>
          <cell r="J83">
            <v>15743.999999999973</v>
          </cell>
          <cell r="K83">
            <v>0.108753315649867</v>
          </cell>
          <cell r="L83">
            <v>40.999999999999858</v>
          </cell>
          <cell r="M83">
            <v>24720.129999999914</v>
          </cell>
          <cell r="N83">
            <v>40464.129999999888</v>
          </cell>
        </row>
        <row r="84">
          <cell r="E84">
            <v>2272</v>
          </cell>
          <cell r="F84" t="str">
            <v>Netherthorpe Primary School</v>
          </cell>
          <cell r="G84">
            <v>217</v>
          </cell>
          <cell r="H84">
            <v>0.50230414746543794</v>
          </cell>
          <cell r="I84">
            <v>109.00000000000003</v>
          </cell>
          <cell r="J84">
            <v>42902.400000000009</v>
          </cell>
          <cell r="K84">
            <v>0.51152073732718895</v>
          </cell>
          <cell r="L84">
            <v>111</v>
          </cell>
          <cell r="M84">
            <v>66925.23</v>
          </cell>
          <cell r="N84">
            <v>109827.63</v>
          </cell>
        </row>
        <row r="85">
          <cell r="E85">
            <v>2309</v>
          </cell>
          <cell r="F85" t="str">
            <v>Nook Lane Junior School</v>
          </cell>
          <cell r="G85">
            <v>243</v>
          </cell>
          <cell r="H85">
            <v>0.10699588477366299</v>
          </cell>
          <cell r="I85">
            <v>26.000000000000107</v>
          </cell>
          <cell r="J85">
            <v>10233.60000000004</v>
          </cell>
          <cell r="K85">
            <v>0.11111111111111099</v>
          </cell>
          <cell r="L85">
            <v>26.999999999999972</v>
          </cell>
          <cell r="M85">
            <v>16279.109999999982</v>
          </cell>
          <cell r="N85">
            <v>26512.710000000021</v>
          </cell>
        </row>
        <row r="86">
          <cell r="E86">
            <v>2051</v>
          </cell>
          <cell r="F86" t="str">
            <v>Norfolk Community Primary School</v>
          </cell>
          <cell r="G86">
            <v>384</v>
          </cell>
          <cell r="H86">
            <v>0.5703125</v>
          </cell>
          <cell r="I86">
            <v>219</v>
          </cell>
          <cell r="J86">
            <v>86198.399999999994</v>
          </cell>
          <cell r="K86">
            <v>0.58333333333333304</v>
          </cell>
          <cell r="L86">
            <v>223.99999999999989</v>
          </cell>
          <cell r="M86">
            <v>135056.31999999992</v>
          </cell>
          <cell r="N86">
            <v>221254.71999999991</v>
          </cell>
        </row>
        <row r="87">
          <cell r="E87">
            <v>3010</v>
          </cell>
          <cell r="F87" t="str">
            <v>Norton Free Church of England Primary School</v>
          </cell>
          <cell r="G87">
            <v>213</v>
          </cell>
          <cell r="H87">
            <v>0.107981220657277</v>
          </cell>
          <cell r="I87">
            <v>23</v>
          </cell>
          <cell r="J87">
            <v>9052.7999999999993</v>
          </cell>
          <cell r="K87">
            <v>0.117370892018779</v>
          </cell>
          <cell r="L87">
            <v>24.999999999999925</v>
          </cell>
          <cell r="M87">
            <v>15073.249999999955</v>
          </cell>
          <cell r="N87">
            <v>24126.049999999952</v>
          </cell>
        </row>
        <row r="88">
          <cell r="E88">
            <v>2018</v>
          </cell>
          <cell r="F88" t="str">
            <v>Oasis Academy Fir Vale</v>
          </cell>
          <cell r="G88">
            <v>407</v>
          </cell>
          <cell r="H88">
            <v>0.75675675675675702</v>
          </cell>
          <cell r="I88">
            <v>308.00000000000011</v>
          </cell>
          <cell r="J88">
            <v>121228.80000000003</v>
          </cell>
          <cell r="K88">
            <v>0.78132678132678102</v>
          </cell>
          <cell r="L88">
            <v>317.99999999999989</v>
          </cell>
          <cell r="M88">
            <v>191731.7399999999</v>
          </cell>
          <cell r="N88">
            <v>312960.53999999992</v>
          </cell>
        </row>
        <row r="89">
          <cell r="E89">
            <v>2019</v>
          </cell>
          <cell r="F89" t="str">
            <v>Oasis Academy Watermead</v>
          </cell>
          <cell r="G89">
            <v>380</v>
          </cell>
          <cell r="H89">
            <v>0.50263157894736799</v>
          </cell>
          <cell r="I89">
            <v>190.99999999999983</v>
          </cell>
          <cell r="J89">
            <v>75177.599999999933</v>
          </cell>
          <cell r="K89">
            <v>0.51315789473684204</v>
          </cell>
          <cell r="L89">
            <v>194.99999999999997</v>
          </cell>
          <cell r="M89">
            <v>117571.34999999998</v>
          </cell>
          <cell r="N89">
            <v>192748.9499999999</v>
          </cell>
        </row>
        <row r="90">
          <cell r="E90">
            <v>2313</v>
          </cell>
          <cell r="F90" t="str">
            <v>Oughtibridge Primary School</v>
          </cell>
          <cell r="G90">
            <v>417</v>
          </cell>
          <cell r="H90">
            <v>8.3932853717026398E-2</v>
          </cell>
          <cell r="I90">
            <v>35.000000000000007</v>
          </cell>
          <cell r="J90">
            <v>13776.000000000002</v>
          </cell>
          <cell r="K90">
            <v>8.6330935251798593E-2</v>
          </cell>
          <cell r="L90">
            <v>36.000000000000014</v>
          </cell>
          <cell r="M90">
            <v>21705.480000000007</v>
          </cell>
          <cell r="N90">
            <v>35481.48000000001</v>
          </cell>
        </row>
        <row r="91">
          <cell r="E91">
            <v>2093</v>
          </cell>
          <cell r="F91" t="str">
            <v>Owler Brook Primary School</v>
          </cell>
          <cell r="G91">
            <v>400</v>
          </cell>
          <cell r="H91">
            <v>0.59499999999999997</v>
          </cell>
          <cell r="I91">
            <v>238</v>
          </cell>
          <cell r="J91">
            <v>93676.799999999988</v>
          </cell>
          <cell r="K91">
            <v>0.60750000000000004</v>
          </cell>
          <cell r="L91">
            <v>243.00000000000003</v>
          </cell>
          <cell r="M91">
            <v>146511.99</v>
          </cell>
          <cell r="N91">
            <v>240188.78999999998</v>
          </cell>
        </row>
        <row r="92">
          <cell r="E92">
            <v>3428</v>
          </cell>
          <cell r="F92" t="str">
            <v>Parson Cross Church of England Primary School</v>
          </cell>
          <cell r="G92">
            <v>203</v>
          </cell>
          <cell r="H92">
            <v>0.25123152709359597</v>
          </cell>
          <cell r="I92">
            <v>50.999999999999986</v>
          </cell>
          <cell r="J92">
            <v>20073.599999999991</v>
          </cell>
          <cell r="K92">
            <v>0.26108374384236499</v>
          </cell>
          <cell r="L92">
            <v>53.000000000000092</v>
          </cell>
          <cell r="M92">
            <v>31955.290000000052</v>
          </cell>
          <cell r="N92">
            <v>52028.890000000043</v>
          </cell>
        </row>
        <row r="93">
          <cell r="E93">
            <v>2332</v>
          </cell>
          <cell r="F93" t="str">
            <v>Phillimore Community Primary School</v>
          </cell>
          <cell r="G93">
            <v>388</v>
          </cell>
          <cell r="H93">
            <v>0.57474226804123696</v>
          </cell>
          <cell r="I93">
            <v>222.99999999999994</v>
          </cell>
          <cell r="J93">
            <v>87772.799999999974</v>
          </cell>
          <cell r="K93">
            <v>0.59020618556700999</v>
          </cell>
          <cell r="L93">
            <v>228.99999999999989</v>
          </cell>
          <cell r="M93">
            <v>138070.96999999991</v>
          </cell>
          <cell r="N93">
            <v>225843.7699999999</v>
          </cell>
        </row>
        <row r="94">
          <cell r="E94">
            <v>3433</v>
          </cell>
          <cell r="F94" t="str">
            <v>Pipworth Community Primary School</v>
          </cell>
          <cell r="G94">
            <v>394</v>
          </cell>
          <cell r="H94">
            <v>0.58883248730964499</v>
          </cell>
          <cell r="I94">
            <v>232.00000000000011</v>
          </cell>
          <cell r="J94">
            <v>91315.200000000041</v>
          </cell>
          <cell r="K94">
            <v>0.60913705583756395</v>
          </cell>
          <cell r="L94">
            <v>240.0000000000002</v>
          </cell>
          <cell r="M94">
            <v>144703.2000000001</v>
          </cell>
          <cell r="N94">
            <v>236018.40000000014</v>
          </cell>
        </row>
        <row r="95">
          <cell r="E95">
            <v>3427</v>
          </cell>
          <cell r="F95" t="str">
            <v>Porter Croft Church of England Primary Academy</v>
          </cell>
          <cell r="G95">
            <v>214</v>
          </cell>
          <cell r="H95">
            <v>0.34579439252336402</v>
          </cell>
          <cell r="I95">
            <v>73.999999999999901</v>
          </cell>
          <cell r="J95">
            <v>29126.399999999958</v>
          </cell>
          <cell r="K95">
            <v>0.37850467289719603</v>
          </cell>
          <cell r="L95">
            <v>80.999999999999943</v>
          </cell>
          <cell r="M95">
            <v>48837.329999999958</v>
          </cell>
          <cell r="N95">
            <v>77963.729999999923</v>
          </cell>
        </row>
        <row r="96">
          <cell r="E96">
            <v>2347</v>
          </cell>
          <cell r="F96" t="str">
            <v>Prince Edward Primary School</v>
          </cell>
          <cell r="G96">
            <v>407</v>
          </cell>
          <cell r="H96">
            <v>0.52088452088452097</v>
          </cell>
          <cell r="I96">
            <v>212.00000000000003</v>
          </cell>
          <cell r="J96">
            <v>83443.199999999997</v>
          </cell>
          <cell r="K96">
            <v>0.54545454545454497</v>
          </cell>
          <cell r="L96">
            <v>221.9999999999998</v>
          </cell>
          <cell r="M96">
            <v>133850.45999999988</v>
          </cell>
          <cell r="N96">
            <v>217293.65999999986</v>
          </cell>
        </row>
        <row r="97">
          <cell r="E97">
            <v>2366</v>
          </cell>
          <cell r="F97" t="str">
            <v>Pye Bank CofE Primary School</v>
          </cell>
          <cell r="G97">
            <v>423</v>
          </cell>
          <cell r="H97">
            <v>0.54373522458628798</v>
          </cell>
          <cell r="I97">
            <v>229.99999999999983</v>
          </cell>
          <cell r="J97">
            <v>90527.999999999927</v>
          </cell>
          <cell r="K97">
            <v>0.54846335697399495</v>
          </cell>
          <cell r="L97">
            <v>231.99999999999986</v>
          </cell>
          <cell r="M97">
            <v>139879.75999999989</v>
          </cell>
          <cell r="N97">
            <v>230407.75999999983</v>
          </cell>
        </row>
        <row r="98">
          <cell r="E98">
            <v>2363</v>
          </cell>
          <cell r="F98" t="str">
            <v>Rainbow Forge Primary Academy</v>
          </cell>
          <cell r="G98">
            <v>297</v>
          </cell>
          <cell r="H98">
            <v>0.46464646464646497</v>
          </cell>
          <cell r="I98">
            <v>138.00000000000009</v>
          </cell>
          <cell r="J98">
            <v>54316.800000000032</v>
          </cell>
          <cell r="K98">
            <v>0.47138047138047101</v>
          </cell>
          <cell r="L98">
            <v>139.99999999999989</v>
          </cell>
          <cell r="M98">
            <v>84410.199999999924</v>
          </cell>
          <cell r="N98">
            <v>138726.99999999994</v>
          </cell>
        </row>
        <row r="99">
          <cell r="E99">
            <v>2334</v>
          </cell>
          <cell r="F99" t="str">
            <v>Reignhead Primary School</v>
          </cell>
          <cell r="G99">
            <v>244</v>
          </cell>
          <cell r="H99">
            <v>0.33196721311475402</v>
          </cell>
          <cell r="I99">
            <v>80.999999999999986</v>
          </cell>
          <cell r="J99">
            <v>31881.599999999991</v>
          </cell>
          <cell r="K99">
            <v>0.34426229508196698</v>
          </cell>
          <cell r="L99">
            <v>83.999999999999943</v>
          </cell>
          <cell r="M99">
            <v>50646.119999999959</v>
          </cell>
          <cell r="N99">
            <v>82527.719999999943</v>
          </cell>
        </row>
        <row r="100">
          <cell r="E100">
            <v>2338</v>
          </cell>
          <cell r="F100" t="str">
            <v>Rivelin Primary School</v>
          </cell>
          <cell r="G100">
            <v>351</v>
          </cell>
          <cell r="H100">
            <v>0.17663817663817699</v>
          </cell>
          <cell r="I100">
            <v>62.000000000000121</v>
          </cell>
          <cell r="J100">
            <v>24403.200000000044</v>
          </cell>
          <cell r="K100">
            <v>0.190883190883191</v>
          </cell>
          <cell r="L100">
            <v>67.000000000000043</v>
          </cell>
          <cell r="M100">
            <v>40396.310000000019</v>
          </cell>
          <cell r="N100">
            <v>64799.510000000068</v>
          </cell>
        </row>
        <row r="101">
          <cell r="E101">
            <v>2306</v>
          </cell>
          <cell r="F101" t="str">
            <v>Royd Nursery and Infant School</v>
          </cell>
          <cell r="G101">
            <v>122</v>
          </cell>
          <cell r="H101">
            <v>0.25409836065573799</v>
          </cell>
          <cell r="I101">
            <v>31.000000000000036</v>
          </cell>
          <cell r="J101">
            <v>12201.600000000013</v>
          </cell>
          <cell r="K101">
            <v>0.25409836065573799</v>
          </cell>
          <cell r="L101">
            <v>31.000000000000036</v>
          </cell>
          <cell r="M101">
            <v>18690.83000000002</v>
          </cell>
          <cell r="N101">
            <v>30892.430000000033</v>
          </cell>
        </row>
        <row r="102">
          <cell r="E102">
            <v>3401</v>
          </cell>
          <cell r="F102" t="str">
            <v>Sacred Heart School, A Catholic Voluntary Academy</v>
          </cell>
          <cell r="G102">
            <v>200</v>
          </cell>
          <cell r="H102">
            <v>0.17499999999999999</v>
          </cell>
          <cell r="I102">
            <v>35</v>
          </cell>
          <cell r="J102">
            <v>13775.999999999998</v>
          </cell>
          <cell r="K102">
            <v>0.19</v>
          </cell>
          <cell r="L102">
            <v>38</v>
          </cell>
          <cell r="M102">
            <v>22911.339999999997</v>
          </cell>
          <cell r="N102">
            <v>36687.339999999997</v>
          </cell>
        </row>
        <row r="103">
          <cell r="E103">
            <v>2369</v>
          </cell>
          <cell r="F103" t="str">
            <v>Sharrow Nursery, Infant and Junior School</v>
          </cell>
          <cell r="G103">
            <v>417</v>
          </cell>
          <cell r="H103">
            <v>0.38129496402877699</v>
          </cell>
          <cell r="I103">
            <v>159</v>
          </cell>
          <cell r="J103">
            <v>62582.399999999994</v>
          </cell>
          <cell r="K103">
            <v>0.390887290167866</v>
          </cell>
          <cell r="L103">
            <v>163.00000000000011</v>
          </cell>
          <cell r="M103">
            <v>98277.590000000055</v>
          </cell>
          <cell r="N103">
            <v>160859.99000000005</v>
          </cell>
        </row>
        <row r="104">
          <cell r="E104">
            <v>2349</v>
          </cell>
          <cell r="F104" t="str">
            <v>Shooter's Grove Primary School</v>
          </cell>
          <cell r="G104">
            <v>359</v>
          </cell>
          <cell r="H104">
            <v>0.23955431754874701</v>
          </cell>
          <cell r="I104">
            <v>86.000000000000171</v>
          </cell>
          <cell r="J104">
            <v>33849.600000000064</v>
          </cell>
          <cell r="K104">
            <v>0.250696378830084</v>
          </cell>
          <cell r="L104">
            <v>90.000000000000156</v>
          </cell>
          <cell r="M104">
            <v>54263.700000000092</v>
          </cell>
          <cell r="N104">
            <v>88113.300000000163</v>
          </cell>
        </row>
        <row r="105">
          <cell r="E105">
            <v>2360</v>
          </cell>
          <cell r="F105" t="str">
            <v>Shortbrook Primary School</v>
          </cell>
          <cell r="G105">
            <v>84</v>
          </cell>
          <cell r="H105">
            <v>0.65476190476190499</v>
          </cell>
          <cell r="I105">
            <v>55.000000000000021</v>
          </cell>
          <cell r="J105">
            <v>21648.000000000007</v>
          </cell>
          <cell r="K105">
            <v>0.65476190476190499</v>
          </cell>
          <cell r="L105">
            <v>55.000000000000021</v>
          </cell>
          <cell r="M105">
            <v>33161.150000000009</v>
          </cell>
          <cell r="N105">
            <v>54809.150000000016</v>
          </cell>
        </row>
        <row r="106">
          <cell r="E106">
            <v>2009</v>
          </cell>
          <cell r="F106" t="str">
            <v>Southey Green Primary School and Nurseries</v>
          </cell>
          <cell r="G106">
            <v>611</v>
          </cell>
          <cell r="H106">
            <v>0.54991816693944395</v>
          </cell>
          <cell r="I106">
            <v>336.00000000000023</v>
          </cell>
          <cell r="J106">
            <v>132249.60000000006</v>
          </cell>
          <cell r="K106">
            <v>0.57119476268412395</v>
          </cell>
          <cell r="L106">
            <v>348.99999999999972</v>
          </cell>
          <cell r="M106">
            <v>210422.5699999998</v>
          </cell>
          <cell r="N106">
            <v>342672.16999999987</v>
          </cell>
        </row>
        <row r="107">
          <cell r="E107">
            <v>2329</v>
          </cell>
          <cell r="F107" t="str">
            <v>Springfield Primary School</v>
          </cell>
          <cell r="G107">
            <v>208</v>
          </cell>
          <cell r="H107">
            <v>0.41346153846153799</v>
          </cell>
          <cell r="I107">
            <v>85.999999999999901</v>
          </cell>
          <cell r="J107">
            <v>33849.599999999955</v>
          </cell>
          <cell r="K107">
            <v>0.418269230769231</v>
          </cell>
          <cell r="L107">
            <v>87.000000000000043</v>
          </cell>
          <cell r="M107">
            <v>52454.910000000018</v>
          </cell>
          <cell r="N107">
            <v>86304.50999999998</v>
          </cell>
        </row>
        <row r="108">
          <cell r="E108">
            <v>5202</v>
          </cell>
          <cell r="F108" t="str">
            <v>St Ann's Catholic Primary School, A Voluntary Academy</v>
          </cell>
          <cell r="G108">
            <v>99</v>
          </cell>
          <cell r="H108">
            <v>0.13131313131313099</v>
          </cell>
          <cell r="I108">
            <v>12.999999999999968</v>
          </cell>
          <cell r="J108">
            <v>5116.7999999999865</v>
          </cell>
          <cell r="K108">
            <v>0.15151515151515199</v>
          </cell>
          <cell r="L108">
            <v>15.000000000000048</v>
          </cell>
          <cell r="M108">
            <v>9043.950000000028</v>
          </cell>
          <cell r="N108">
            <v>14160.750000000015</v>
          </cell>
        </row>
        <row r="109">
          <cell r="E109">
            <v>3402</v>
          </cell>
          <cell r="F109" t="str">
            <v>St Catherine's Catholic Primary School (Hallam)</v>
          </cell>
          <cell r="G109">
            <v>421</v>
          </cell>
          <cell r="H109">
            <v>0.35391923990498803</v>
          </cell>
          <cell r="I109">
            <v>148.99999999999997</v>
          </cell>
          <cell r="J109">
            <v>58646.399999999987</v>
          </cell>
          <cell r="K109">
            <v>0.37292161520189998</v>
          </cell>
          <cell r="L109">
            <v>156.99999999999989</v>
          </cell>
          <cell r="M109">
            <v>94660.009999999922</v>
          </cell>
          <cell r="N109">
            <v>153306.40999999992</v>
          </cell>
        </row>
        <row r="110">
          <cell r="E110">
            <v>2017</v>
          </cell>
          <cell r="F110" t="str">
            <v>St John Fisher Primary, A Catholic Voluntary Academy</v>
          </cell>
          <cell r="G110">
            <v>208</v>
          </cell>
          <cell r="H110">
            <v>0.15865384615384601</v>
          </cell>
          <cell r="I110">
            <v>32.999999999999972</v>
          </cell>
          <cell r="J110">
            <v>12988.799999999988</v>
          </cell>
          <cell r="K110">
            <v>0.168269230769231</v>
          </cell>
          <cell r="L110">
            <v>35.00000000000005</v>
          </cell>
          <cell r="M110">
            <v>21102.550000000028</v>
          </cell>
          <cell r="N110">
            <v>34091.35000000002</v>
          </cell>
        </row>
        <row r="111">
          <cell r="E111">
            <v>5203</v>
          </cell>
          <cell r="F111" t="str">
            <v>St Joseph's Primary School</v>
          </cell>
          <cell r="G111">
            <v>207</v>
          </cell>
          <cell r="H111">
            <v>0.14009661835748799</v>
          </cell>
          <cell r="I111">
            <v>29.000000000000014</v>
          </cell>
          <cell r="J111">
            <v>11414.400000000005</v>
          </cell>
          <cell r="K111">
            <v>0.14492753623188401</v>
          </cell>
          <cell r="L111">
            <v>29.999999999999989</v>
          </cell>
          <cell r="M111">
            <v>18087.899999999991</v>
          </cell>
          <cell r="N111">
            <v>29502.299999999996</v>
          </cell>
        </row>
        <row r="112">
          <cell r="E112">
            <v>3406</v>
          </cell>
          <cell r="F112" t="str">
            <v>St Marie's School, A Catholic Voluntary Academy</v>
          </cell>
          <cell r="G112">
            <v>216</v>
          </cell>
          <cell r="H112">
            <v>0.12037037037037</v>
          </cell>
          <cell r="I112">
            <v>25.999999999999922</v>
          </cell>
          <cell r="J112">
            <v>10233.599999999968</v>
          </cell>
          <cell r="K112">
            <v>0.125</v>
          </cell>
          <cell r="L112">
            <v>27</v>
          </cell>
          <cell r="M112">
            <v>16279.109999999999</v>
          </cell>
          <cell r="N112">
            <v>26512.709999999966</v>
          </cell>
        </row>
        <row r="113">
          <cell r="E113">
            <v>2020</v>
          </cell>
          <cell r="F113" t="str">
            <v>St Mary's Church of England Primary School</v>
          </cell>
          <cell r="G113">
            <v>204</v>
          </cell>
          <cell r="H113">
            <v>0.31372549019607798</v>
          </cell>
          <cell r="I113">
            <v>63.999999999999908</v>
          </cell>
          <cell r="J113">
            <v>25190.399999999961</v>
          </cell>
          <cell r="K113">
            <v>0.32352941176470601</v>
          </cell>
          <cell r="L113">
            <v>66.000000000000028</v>
          </cell>
          <cell r="M113">
            <v>39793.380000000012</v>
          </cell>
          <cell r="N113">
            <v>64983.77999999997</v>
          </cell>
        </row>
        <row r="114">
          <cell r="E114">
            <v>3423</v>
          </cell>
          <cell r="F114" t="str">
            <v>St Mary's Primary School, A Catholic Voluntary Academy</v>
          </cell>
          <cell r="G114">
            <v>176</v>
          </cell>
          <cell r="H114">
            <v>0.125</v>
          </cell>
          <cell r="I114">
            <v>22</v>
          </cell>
          <cell r="J114">
            <v>8659.1999999999989</v>
          </cell>
          <cell r="K114">
            <v>0.125</v>
          </cell>
          <cell r="L114">
            <v>22</v>
          </cell>
          <cell r="M114">
            <v>13264.46</v>
          </cell>
          <cell r="N114">
            <v>21923.659999999996</v>
          </cell>
        </row>
        <row r="115">
          <cell r="E115">
            <v>5207</v>
          </cell>
          <cell r="F115" t="str">
            <v>St Patrick's Catholic Voluntary Academy</v>
          </cell>
          <cell r="G115">
            <v>279</v>
          </cell>
          <cell r="H115">
            <v>0.31182795698924698</v>
          </cell>
          <cell r="I115">
            <v>86.999999999999901</v>
          </cell>
          <cell r="J115">
            <v>34243.199999999961</v>
          </cell>
          <cell r="K115">
            <v>0.31182795698924698</v>
          </cell>
          <cell r="L115">
            <v>86.999999999999901</v>
          </cell>
          <cell r="M115">
            <v>52454.909999999938</v>
          </cell>
          <cell r="N115">
            <v>86698.109999999899</v>
          </cell>
        </row>
        <row r="116">
          <cell r="E116">
            <v>5208</v>
          </cell>
          <cell r="F116" t="str">
            <v>St Theresa's Catholic Primary School</v>
          </cell>
          <cell r="G116">
            <v>207</v>
          </cell>
          <cell r="H116">
            <v>0.29468599033816401</v>
          </cell>
          <cell r="I116">
            <v>60.99999999999995</v>
          </cell>
          <cell r="J116">
            <v>24009.599999999977</v>
          </cell>
          <cell r="K116">
            <v>0.31884057971014501</v>
          </cell>
          <cell r="L116">
            <v>66.000000000000014</v>
          </cell>
          <cell r="M116">
            <v>39793.380000000005</v>
          </cell>
          <cell r="N116">
            <v>63802.979999999981</v>
          </cell>
        </row>
        <row r="117">
          <cell r="E117">
            <v>3424</v>
          </cell>
          <cell r="F117" t="str">
            <v>St Thomas More Catholic Primary, A Voluntary Academy</v>
          </cell>
          <cell r="G117">
            <v>208</v>
          </cell>
          <cell r="H117">
            <v>0.19230769230769201</v>
          </cell>
          <cell r="I117">
            <v>39.999999999999936</v>
          </cell>
          <cell r="J117">
            <v>15743.999999999973</v>
          </cell>
          <cell r="K117">
            <v>0.19230769230769201</v>
          </cell>
          <cell r="L117">
            <v>39.999999999999936</v>
          </cell>
          <cell r="M117">
            <v>24117.199999999961</v>
          </cell>
          <cell r="N117">
            <v>39861.199999999932</v>
          </cell>
        </row>
        <row r="118">
          <cell r="E118">
            <v>3414</v>
          </cell>
          <cell r="F118" t="str">
            <v>St Thomas of Canterbury School, a Catholic Voluntary Academy</v>
          </cell>
          <cell r="G118">
            <v>210</v>
          </cell>
          <cell r="H118">
            <v>0.157142857142857</v>
          </cell>
          <cell r="I118">
            <v>32.999999999999972</v>
          </cell>
          <cell r="J118">
            <v>12988.799999999988</v>
          </cell>
          <cell r="K118">
            <v>0.161904761904762</v>
          </cell>
          <cell r="L118">
            <v>34.000000000000021</v>
          </cell>
          <cell r="M118">
            <v>20499.62000000001</v>
          </cell>
          <cell r="N118">
            <v>33488.42</v>
          </cell>
        </row>
        <row r="119">
          <cell r="E119">
            <v>3412</v>
          </cell>
          <cell r="F119" t="str">
            <v>St Wilfrid's Catholic Primary School</v>
          </cell>
          <cell r="G119">
            <v>297</v>
          </cell>
          <cell r="H119">
            <v>5.3872053872053897E-2</v>
          </cell>
          <cell r="I119">
            <v>16.000000000000007</v>
          </cell>
          <cell r="J119">
            <v>6297.6000000000022</v>
          </cell>
          <cell r="K119">
            <v>5.3872053872053897E-2</v>
          </cell>
          <cell r="L119">
            <v>16.000000000000007</v>
          </cell>
          <cell r="M119">
            <v>9646.8800000000028</v>
          </cell>
          <cell r="N119">
            <v>15944.480000000005</v>
          </cell>
        </row>
        <row r="120">
          <cell r="E120">
            <v>2294</v>
          </cell>
          <cell r="F120" t="str">
            <v>Stannington Infant School</v>
          </cell>
          <cell r="G120">
            <v>181</v>
          </cell>
          <cell r="H120">
            <v>0.121546961325967</v>
          </cell>
          <cell r="I120">
            <v>22.000000000000028</v>
          </cell>
          <cell r="J120">
            <v>8659.2000000000098</v>
          </cell>
          <cell r="K120">
            <v>0.121546961325967</v>
          </cell>
          <cell r="L120">
            <v>22.000000000000028</v>
          </cell>
          <cell r="M120">
            <v>13264.460000000015</v>
          </cell>
          <cell r="N120">
            <v>21923.660000000025</v>
          </cell>
        </row>
        <row r="121">
          <cell r="E121">
            <v>2303</v>
          </cell>
          <cell r="F121" t="str">
            <v>Stocksbridge Junior School</v>
          </cell>
          <cell r="G121">
            <v>295</v>
          </cell>
          <cell r="H121">
            <v>0.26101694915254198</v>
          </cell>
          <cell r="I121">
            <v>76.999999999999886</v>
          </cell>
          <cell r="J121">
            <v>30307.199999999953</v>
          </cell>
          <cell r="K121">
            <v>0.28135593220339</v>
          </cell>
          <cell r="L121">
            <v>83.000000000000057</v>
          </cell>
          <cell r="M121">
            <v>50043.190000000031</v>
          </cell>
          <cell r="N121">
            <v>80350.389999999985</v>
          </cell>
        </row>
        <row r="122">
          <cell r="E122">
            <v>2302</v>
          </cell>
          <cell r="F122" t="str">
            <v>Stocksbridge Nursery Infant School</v>
          </cell>
          <cell r="G122">
            <v>198</v>
          </cell>
          <cell r="H122">
            <v>0.28787878787878801</v>
          </cell>
          <cell r="I122">
            <v>57.000000000000028</v>
          </cell>
          <cell r="J122">
            <v>22435.200000000008</v>
          </cell>
          <cell r="K122">
            <v>0.28787878787878801</v>
          </cell>
          <cell r="L122">
            <v>57.000000000000028</v>
          </cell>
          <cell r="M122">
            <v>34367.010000000017</v>
          </cell>
          <cell r="N122">
            <v>56802.210000000021</v>
          </cell>
        </row>
        <row r="123">
          <cell r="E123">
            <v>2350</v>
          </cell>
          <cell r="F123" t="str">
            <v>Stradbroke Primary School</v>
          </cell>
          <cell r="G123">
            <v>411</v>
          </cell>
          <cell r="H123">
            <v>0.48175182481751799</v>
          </cell>
          <cell r="I123">
            <v>197.99999999999989</v>
          </cell>
          <cell r="J123">
            <v>77932.799999999945</v>
          </cell>
          <cell r="K123">
            <v>0.50364963503649596</v>
          </cell>
          <cell r="L123">
            <v>206.99999999999983</v>
          </cell>
          <cell r="M123">
            <v>124806.50999999989</v>
          </cell>
          <cell r="N123">
            <v>202739.30999999982</v>
          </cell>
        </row>
        <row r="124">
          <cell r="E124">
            <v>2230</v>
          </cell>
          <cell r="F124" t="str">
            <v>Tinsley Meadows Primary School</v>
          </cell>
          <cell r="G124">
            <v>545</v>
          </cell>
          <cell r="H124">
            <v>0.42935779816513803</v>
          </cell>
          <cell r="I124">
            <v>234.00000000000023</v>
          </cell>
          <cell r="J124">
            <v>92102.400000000081</v>
          </cell>
          <cell r="K124">
            <v>0.444036697247706</v>
          </cell>
          <cell r="L124">
            <v>241.99999999999977</v>
          </cell>
          <cell r="M124">
            <v>145909.05999999985</v>
          </cell>
          <cell r="N124">
            <v>238011.45999999993</v>
          </cell>
        </row>
        <row r="125">
          <cell r="E125">
            <v>5206</v>
          </cell>
          <cell r="F125" t="str">
            <v>Totley All Saints Church of England Voluntary Aided Primary School</v>
          </cell>
          <cell r="G125">
            <v>211</v>
          </cell>
          <cell r="H125">
            <v>8.0568720379146905E-2</v>
          </cell>
          <cell r="I125">
            <v>16.999999999999996</v>
          </cell>
          <cell r="J125">
            <v>6691.199999999998</v>
          </cell>
          <cell r="K125">
            <v>8.0568720379146905E-2</v>
          </cell>
          <cell r="L125">
            <v>16.999999999999996</v>
          </cell>
          <cell r="M125">
            <v>10249.809999999998</v>
          </cell>
          <cell r="N125">
            <v>16941.009999999995</v>
          </cell>
        </row>
        <row r="126">
          <cell r="E126">
            <v>2203</v>
          </cell>
          <cell r="F126" t="str">
            <v>Totley Primary School</v>
          </cell>
          <cell r="G126">
            <v>423</v>
          </cell>
          <cell r="H126">
            <v>9.9290780141844004E-2</v>
          </cell>
          <cell r="I126">
            <v>42.000000000000014</v>
          </cell>
          <cell r="J126">
            <v>16531.200000000004</v>
          </cell>
          <cell r="K126">
            <v>0.10401891252955101</v>
          </cell>
          <cell r="L126">
            <v>44.000000000000078</v>
          </cell>
          <cell r="M126">
            <v>26528.920000000046</v>
          </cell>
          <cell r="N126">
            <v>43060.120000000054</v>
          </cell>
        </row>
        <row r="127">
          <cell r="E127">
            <v>2351</v>
          </cell>
          <cell r="F127" t="str">
            <v>Walkley Primary School</v>
          </cell>
          <cell r="G127">
            <v>377</v>
          </cell>
          <cell r="H127">
            <v>0.259946949602122</v>
          </cell>
          <cell r="I127">
            <v>98</v>
          </cell>
          <cell r="J127">
            <v>38572.799999999996</v>
          </cell>
          <cell r="K127">
            <v>0.26259946949602098</v>
          </cell>
          <cell r="L127">
            <v>98.999999999999915</v>
          </cell>
          <cell r="M127">
            <v>59690.069999999942</v>
          </cell>
          <cell r="N127">
            <v>98262.869999999937</v>
          </cell>
        </row>
        <row r="128">
          <cell r="E128">
            <v>3432</v>
          </cell>
          <cell r="F128" t="str">
            <v>Watercliffe Meadow Community Primary School</v>
          </cell>
          <cell r="G128">
            <v>417</v>
          </cell>
          <cell r="H128">
            <v>0.54196642685851304</v>
          </cell>
          <cell r="I128">
            <v>225.99999999999994</v>
          </cell>
          <cell r="J128">
            <v>88953.599999999977</v>
          </cell>
          <cell r="K128">
            <v>0.55635491606714604</v>
          </cell>
          <cell r="L128">
            <v>231.99999999999989</v>
          </cell>
          <cell r="M128">
            <v>139879.75999999992</v>
          </cell>
          <cell r="N128">
            <v>228833.3599999999</v>
          </cell>
        </row>
        <row r="129">
          <cell r="E129">
            <v>2319</v>
          </cell>
          <cell r="F129" t="str">
            <v>Waterthorpe Infant School</v>
          </cell>
          <cell r="G129">
            <v>134</v>
          </cell>
          <cell r="H129">
            <v>0.35074626865671599</v>
          </cell>
          <cell r="I129">
            <v>46.999999999999943</v>
          </cell>
          <cell r="J129">
            <v>18499.199999999975</v>
          </cell>
          <cell r="K129">
            <v>0.35074626865671599</v>
          </cell>
          <cell r="L129">
            <v>46.999999999999943</v>
          </cell>
          <cell r="M129">
            <v>28337.709999999963</v>
          </cell>
          <cell r="N129">
            <v>46836.909999999938</v>
          </cell>
        </row>
        <row r="130">
          <cell r="E130">
            <v>2352</v>
          </cell>
          <cell r="F130" t="str">
            <v>Westways Primary School</v>
          </cell>
          <cell r="G130">
            <v>580</v>
          </cell>
          <cell r="H130">
            <v>0.163793103448276</v>
          </cell>
          <cell r="I130">
            <v>95.000000000000071</v>
          </cell>
          <cell r="J130">
            <v>37392.000000000022</v>
          </cell>
          <cell r="K130">
            <v>0.167241379310345</v>
          </cell>
          <cell r="L130">
            <v>97.000000000000099</v>
          </cell>
          <cell r="M130">
            <v>58484.210000000057</v>
          </cell>
          <cell r="N130">
            <v>95876.210000000079</v>
          </cell>
        </row>
        <row r="131">
          <cell r="E131">
            <v>2311</v>
          </cell>
          <cell r="F131" t="str">
            <v>Wharncliffe Side Primary School</v>
          </cell>
          <cell r="G131">
            <v>142</v>
          </cell>
          <cell r="H131">
            <v>0.29577464788732399</v>
          </cell>
          <cell r="I131">
            <v>42.000000000000007</v>
          </cell>
          <cell r="J131">
            <v>16531.2</v>
          </cell>
          <cell r="K131">
            <v>0.30281690140845102</v>
          </cell>
          <cell r="L131">
            <v>43.000000000000043</v>
          </cell>
          <cell r="M131">
            <v>25925.990000000023</v>
          </cell>
          <cell r="N131">
            <v>42457.190000000024</v>
          </cell>
        </row>
        <row r="132">
          <cell r="E132">
            <v>2040</v>
          </cell>
          <cell r="F132" t="str">
            <v>Whiteways Primary School</v>
          </cell>
          <cell r="G132">
            <v>406</v>
          </cell>
          <cell r="H132">
            <v>0.54433497536945796</v>
          </cell>
          <cell r="I132">
            <v>220.99999999999994</v>
          </cell>
          <cell r="J132">
            <v>86985.599999999977</v>
          </cell>
          <cell r="K132">
            <v>0.56157635467980305</v>
          </cell>
          <cell r="L132">
            <v>228.00000000000003</v>
          </cell>
          <cell r="M132">
            <v>137468.04</v>
          </cell>
          <cell r="N132">
            <v>224453.63999999998</v>
          </cell>
        </row>
        <row r="133">
          <cell r="E133">
            <v>2027</v>
          </cell>
          <cell r="F133" t="str">
            <v>Wincobank Nursery and Infant School</v>
          </cell>
          <cell r="G133">
            <v>137</v>
          </cell>
          <cell r="H133">
            <v>0.52554744525547403</v>
          </cell>
          <cell r="I133">
            <v>71.999999999999943</v>
          </cell>
          <cell r="J133">
            <v>28339.199999999975</v>
          </cell>
          <cell r="K133">
            <v>0.52554744525547403</v>
          </cell>
          <cell r="L133">
            <v>71.999999999999943</v>
          </cell>
          <cell r="M133">
            <v>43410.959999999963</v>
          </cell>
          <cell r="N133">
            <v>71750.159999999945</v>
          </cell>
        </row>
        <row r="134">
          <cell r="E134">
            <v>2361</v>
          </cell>
          <cell r="F134" t="str">
            <v>Windmill Hill Primary School</v>
          </cell>
          <cell r="G134">
            <v>315</v>
          </cell>
          <cell r="H134">
            <v>0.17142857142857101</v>
          </cell>
          <cell r="I134">
            <v>53.999999999999872</v>
          </cell>
          <cell r="J134">
            <v>21254.399999999947</v>
          </cell>
          <cell r="K134">
            <v>0.17142857142857101</v>
          </cell>
          <cell r="L134">
            <v>53.999999999999872</v>
          </cell>
          <cell r="M134">
            <v>32558.219999999921</v>
          </cell>
          <cell r="N134">
            <v>53812.619999999864</v>
          </cell>
        </row>
        <row r="135">
          <cell r="E135">
            <v>2043</v>
          </cell>
          <cell r="F135" t="str">
            <v>Wisewood Community Primary School</v>
          </cell>
          <cell r="G135">
            <v>156</v>
          </cell>
          <cell r="H135">
            <v>0.57051282051282004</v>
          </cell>
          <cell r="I135">
            <v>88.999999999999929</v>
          </cell>
          <cell r="J135">
            <v>35030.399999999972</v>
          </cell>
          <cell r="K135">
            <v>0.57051282051282004</v>
          </cell>
          <cell r="L135">
            <v>88.999999999999929</v>
          </cell>
          <cell r="M135">
            <v>53660.769999999953</v>
          </cell>
          <cell r="N135">
            <v>88691.169999999925</v>
          </cell>
        </row>
        <row r="136">
          <cell r="E136">
            <v>2139</v>
          </cell>
          <cell r="F136" t="str">
            <v>Woodhouse West Primary School</v>
          </cell>
          <cell r="G136">
            <v>360</v>
          </cell>
          <cell r="H136">
            <v>0.50833333333333297</v>
          </cell>
          <cell r="I136">
            <v>182.99999999999986</v>
          </cell>
          <cell r="J136">
            <v>72028.799999999945</v>
          </cell>
          <cell r="K136">
            <v>0.52222222222222203</v>
          </cell>
          <cell r="L136">
            <v>187.99999999999994</v>
          </cell>
          <cell r="M136">
            <v>113350.83999999995</v>
          </cell>
          <cell r="N136">
            <v>185379.6399999999</v>
          </cell>
        </row>
        <row r="137">
          <cell r="E137">
            <v>2034</v>
          </cell>
          <cell r="F137" t="str">
            <v>Woodlands Primary School</v>
          </cell>
          <cell r="G137">
            <v>395</v>
          </cell>
          <cell r="H137">
            <v>0.658227848101266</v>
          </cell>
          <cell r="I137">
            <v>260.00000000000006</v>
          </cell>
          <cell r="J137">
            <v>102336.00000000001</v>
          </cell>
          <cell r="K137">
            <v>0.67848101265822802</v>
          </cell>
          <cell r="L137">
            <v>268.00000000000006</v>
          </cell>
          <cell r="M137">
            <v>161585.24000000002</v>
          </cell>
          <cell r="N137">
            <v>263921.24000000005</v>
          </cell>
        </row>
        <row r="138">
          <cell r="E138">
            <v>2324</v>
          </cell>
          <cell r="F138" t="str">
            <v>Woodseats Primary School</v>
          </cell>
          <cell r="G138">
            <v>363</v>
          </cell>
          <cell r="H138">
            <v>0.33608815426997202</v>
          </cell>
          <cell r="I138">
            <v>121.99999999999984</v>
          </cell>
          <cell r="J138">
            <v>48019.199999999932</v>
          </cell>
          <cell r="K138">
            <v>0.34159779614325098</v>
          </cell>
          <cell r="L138">
            <v>124.0000000000001</v>
          </cell>
          <cell r="M138">
            <v>74763.320000000051</v>
          </cell>
          <cell r="N138">
            <v>122782.51999999999</v>
          </cell>
        </row>
        <row r="139">
          <cell r="E139">
            <v>2327</v>
          </cell>
          <cell r="F139" t="str">
            <v>Woodthorpe Primary School</v>
          </cell>
          <cell r="G139">
            <v>406</v>
          </cell>
          <cell r="H139">
            <v>0.62807881773398999</v>
          </cell>
          <cell r="I139">
            <v>254.99999999999994</v>
          </cell>
          <cell r="J139">
            <v>100367.99999999997</v>
          </cell>
          <cell r="K139">
            <v>0.633004926108374</v>
          </cell>
          <cell r="L139">
            <v>256.99999999999983</v>
          </cell>
          <cell r="M139">
            <v>154953.00999999989</v>
          </cell>
          <cell r="N139">
            <v>255321.00999999986</v>
          </cell>
        </row>
        <row r="140">
          <cell r="E140">
            <v>2321</v>
          </cell>
          <cell r="F140" t="str">
            <v>Wybourn Community Primary &amp; Nursery School</v>
          </cell>
          <cell r="G140">
            <v>424</v>
          </cell>
          <cell r="H140">
            <v>0.68632075471698095</v>
          </cell>
          <cell r="I140">
            <v>290.99999999999994</v>
          </cell>
          <cell r="J140">
            <v>114537.59999999996</v>
          </cell>
          <cell r="K140">
            <v>0.70047169811320797</v>
          </cell>
          <cell r="L140">
            <v>297.00000000000017</v>
          </cell>
          <cell r="M140">
            <v>179070.21000000008</v>
          </cell>
          <cell r="N140">
            <v>293607.81000000006</v>
          </cell>
        </row>
        <row r="141">
          <cell r="E141">
            <v>0</v>
          </cell>
          <cell r="F141">
            <v>0</v>
          </cell>
          <cell r="H141"/>
          <cell r="I141"/>
          <cell r="J141"/>
          <cell r="K141"/>
          <cell r="L141"/>
          <cell r="M141"/>
          <cell r="N141"/>
        </row>
        <row r="142">
          <cell r="E142">
            <v>0</v>
          </cell>
          <cell r="F142" t="str">
            <v>Total Primary</v>
          </cell>
          <cell r="G142">
            <v>43411</v>
          </cell>
          <cell r="H142">
            <v>0.33065352099698231</v>
          </cell>
          <cell r="I142">
            <v>14354</v>
          </cell>
          <cell r="J142">
            <v>5649734.3999999994</v>
          </cell>
          <cell r="K142">
            <v>0.33984473981248992</v>
          </cell>
          <cell r="L142">
            <v>14753</v>
          </cell>
          <cell r="M142">
            <v>8895026.290000001</v>
          </cell>
          <cell r="N142">
            <v>14544760.689999999</v>
          </cell>
        </row>
        <row r="143">
          <cell r="E143">
            <v>0</v>
          </cell>
          <cell r="F143">
            <v>0</v>
          </cell>
          <cell r="H143"/>
          <cell r="I143"/>
          <cell r="J143"/>
          <cell r="K143"/>
          <cell r="L143"/>
          <cell r="M143"/>
          <cell r="N143"/>
        </row>
        <row r="144">
          <cell r="E144">
            <v>0</v>
          </cell>
          <cell r="F144" t="str">
            <v>Secondary</v>
          </cell>
          <cell r="H144"/>
          <cell r="I144"/>
          <cell r="J144"/>
          <cell r="K144"/>
          <cell r="L144"/>
          <cell r="M144"/>
          <cell r="N144"/>
        </row>
        <row r="145">
          <cell r="E145">
            <v>0</v>
          </cell>
          <cell r="F145">
            <v>0</v>
          </cell>
          <cell r="H145"/>
          <cell r="I145"/>
          <cell r="J145"/>
          <cell r="K145"/>
          <cell r="L145"/>
          <cell r="M145"/>
          <cell r="N145"/>
        </row>
        <row r="146">
          <cell r="E146">
            <v>5401</v>
          </cell>
          <cell r="F146" t="str">
            <v>All Saints' Catholic High School</v>
          </cell>
          <cell r="G146">
            <v>1034</v>
          </cell>
          <cell r="H146">
            <v>0.230174081237911</v>
          </cell>
          <cell r="I146">
            <v>237.99999999999997</v>
          </cell>
          <cell r="J146">
            <v>113097.59999999998</v>
          </cell>
          <cell r="K146">
            <v>0.26885880077369401</v>
          </cell>
          <cell r="L146">
            <v>277.9999999999996</v>
          </cell>
          <cell r="M146">
            <v>224776.8999999997</v>
          </cell>
          <cell r="N146">
            <v>337874.49999999965</v>
          </cell>
        </row>
        <row r="147">
          <cell r="E147">
            <v>4017</v>
          </cell>
          <cell r="F147" t="str">
            <v>Bradfield School</v>
          </cell>
          <cell r="G147">
            <v>1065</v>
          </cell>
          <cell r="H147">
            <v>0.153990610328639</v>
          </cell>
          <cell r="I147">
            <v>164.00000000000054</v>
          </cell>
          <cell r="J147">
            <v>77932.80000000025</v>
          </cell>
          <cell r="K147">
            <v>0.16807511737089201</v>
          </cell>
          <cell r="L147">
            <v>179</v>
          </cell>
          <cell r="M147">
            <v>144730.45000000001</v>
          </cell>
          <cell r="N147">
            <v>222663.25000000026</v>
          </cell>
        </row>
        <row r="148">
          <cell r="E148">
            <v>4000</v>
          </cell>
          <cell r="F148" t="str">
            <v>Chaucer School</v>
          </cell>
          <cell r="G148">
            <v>842</v>
          </cell>
          <cell r="H148">
            <v>0.53800475059382402</v>
          </cell>
          <cell r="I148">
            <v>452.99999999999983</v>
          </cell>
          <cell r="J148">
            <v>215265.59999999992</v>
          </cell>
          <cell r="K148">
            <v>0.59738717339667502</v>
          </cell>
          <cell r="L148">
            <v>503.00000000000034</v>
          </cell>
          <cell r="M148">
            <v>406700.65000000031</v>
          </cell>
          <cell r="N148">
            <v>621966.25000000023</v>
          </cell>
        </row>
        <row r="149">
          <cell r="E149">
            <v>4012</v>
          </cell>
          <cell r="F149" t="str">
            <v>Ecclesfield School</v>
          </cell>
          <cell r="G149">
            <v>1701</v>
          </cell>
          <cell r="H149">
            <v>0.25749559082892398</v>
          </cell>
          <cell r="I149">
            <v>437.99999999999972</v>
          </cell>
          <cell r="J149">
            <v>208137.59999999986</v>
          </cell>
          <cell r="K149">
            <v>0.289241622574956</v>
          </cell>
          <cell r="L149">
            <v>492.00000000000017</v>
          </cell>
          <cell r="M149">
            <v>397806.60000000015</v>
          </cell>
          <cell r="N149">
            <v>605944.19999999995</v>
          </cell>
        </row>
        <row r="150">
          <cell r="E150">
            <v>4280</v>
          </cell>
          <cell r="F150" t="str">
            <v>Fir Vale School</v>
          </cell>
          <cell r="G150">
            <v>1025</v>
          </cell>
          <cell r="H150">
            <v>0.65365853658536599</v>
          </cell>
          <cell r="I150">
            <v>670.00000000000011</v>
          </cell>
          <cell r="J150">
            <v>318384.00000000006</v>
          </cell>
          <cell r="K150">
            <v>0.68487804878048797</v>
          </cell>
          <cell r="L150">
            <v>702.00000000000011</v>
          </cell>
          <cell r="M150">
            <v>567602.10000000009</v>
          </cell>
          <cell r="N150">
            <v>885986.10000000009</v>
          </cell>
        </row>
        <row r="151">
          <cell r="E151">
            <v>4003</v>
          </cell>
          <cell r="F151" t="str">
            <v>Firth Park Academy</v>
          </cell>
          <cell r="G151">
            <v>1166</v>
          </cell>
          <cell r="H151">
            <v>0.49828473413379099</v>
          </cell>
          <cell r="I151">
            <v>581.00000000000034</v>
          </cell>
          <cell r="J151">
            <v>276091.20000000013</v>
          </cell>
          <cell r="K151">
            <v>0.54545454545454497</v>
          </cell>
          <cell r="L151">
            <v>635.99999999999943</v>
          </cell>
          <cell r="M151">
            <v>514237.79999999958</v>
          </cell>
          <cell r="N151">
            <v>790328.99999999977</v>
          </cell>
        </row>
        <row r="152">
          <cell r="E152">
            <v>4007</v>
          </cell>
          <cell r="F152" t="str">
            <v>Forge Valley School</v>
          </cell>
          <cell r="G152">
            <v>1243</v>
          </cell>
          <cell r="H152">
            <v>0.244569589702333</v>
          </cell>
          <cell r="I152">
            <v>303.99999999999994</v>
          </cell>
          <cell r="J152">
            <v>144460.79999999996</v>
          </cell>
          <cell r="K152">
            <v>0.27514078841512501</v>
          </cell>
          <cell r="L152">
            <v>342.0000000000004</v>
          </cell>
          <cell r="M152">
            <v>276524.10000000033</v>
          </cell>
          <cell r="N152">
            <v>420984.90000000026</v>
          </cell>
        </row>
        <row r="153">
          <cell r="E153">
            <v>4278</v>
          </cell>
          <cell r="F153" t="str">
            <v>Handsworth Grange Community Sports College</v>
          </cell>
          <cell r="G153">
            <v>1015</v>
          </cell>
          <cell r="H153">
            <v>0.29556650246305399</v>
          </cell>
          <cell r="I153">
            <v>299.99999999999983</v>
          </cell>
          <cell r="J153">
            <v>142559.99999999991</v>
          </cell>
          <cell r="K153">
            <v>0.32906403940886703</v>
          </cell>
          <cell r="L153">
            <v>334.00000000000006</v>
          </cell>
          <cell r="M153">
            <v>270055.70000000007</v>
          </cell>
          <cell r="N153">
            <v>412615.69999999995</v>
          </cell>
        </row>
        <row r="154">
          <cell r="E154">
            <v>4257</v>
          </cell>
          <cell r="F154" t="str">
            <v>High Storrs School</v>
          </cell>
          <cell r="G154">
            <v>1214</v>
          </cell>
          <cell r="H154">
            <v>6.8369028006589797E-2</v>
          </cell>
          <cell r="I154">
            <v>83.000000000000014</v>
          </cell>
          <cell r="J154">
            <v>39441.600000000006</v>
          </cell>
          <cell r="K154">
            <v>8.2372322899505801E-2</v>
          </cell>
          <cell r="L154">
            <v>100.00000000000004</v>
          </cell>
          <cell r="M154">
            <v>80855.000000000044</v>
          </cell>
          <cell r="N154">
            <v>120296.60000000005</v>
          </cell>
        </row>
        <row r="155">
          <cell r="E155">
            <v>4230</v>
          </cell>
          <cell r="F155" t="str">
            <v>King Ecgbert School</v>
          </cell>
          <cell r="G155">
            <v>1030</v>
          </cell>
          <cell r="H155">
            <v>0.18058252427184501</v>
          </cell>
          <cell r="I155">
            <v>186.00000000000037</v>
          </cell>
          <cell r="J155">
            <v>88387.200000000172</v>
          </cell>
          <cell r="K155">
            <v>0.198058252427184</v>
          </cell>
          <cell r="L155">
            <v>203.99999999999952</v>
          </cell>
          <cell r="M155">
            <v>164944.19999999963</v>
          </cell>
          <cell r="N155">
            <v>253331.39999999979</v>
          </cell>
        </row>
        <row r="156">
          <cell r="E156">
            <v>4259</v>
          </cell>
          <cell r="F156" t="str">
            <v>King Edward VII School</v>
          </cell>
          <cell r="G156">
            <v>1141</v>
          </cell>
          <cell r="H156">
            <v>0.26730937773882602</v>
          </cell>
          <cell r="I156">
            <v>305.00000000000045</v>
          </cell>
          <cell r="J156">
            <v>144936.0000000002</v>
          </cell>
          <cell r="K156">
            <v>0.30148992112182299</v>
          </cell>
          <cell r="L156">
            <v>344.00000000000006</v>
          </cell>
          <cell r="M156">
            <v>278141.20000000007</v>
          </cell>
          <cell r="N156">
            <v>423077.2000000003</v>
          </cell>
        </row>
        <row r="157">
          <cell r="E157">
            <v>4279</v>
          </cell>
          <cell r="F157" t="str">
            <v>Meadowhead School Academy Trust</v>
          </cell>
          <cell r="G157">
            <v>1640</v>
          </cell>
          <cell r="H157">
            <v>0.301219512195122</v>
          </cell>
          <cell r="I157">
            <v>494.00000000000006</v>
          </cell>
          <cell r="J157">
            <v>234748.80000000002</v>
          </cell>
          <cell r="K157">
            <v>0.326829268292683</v>
          </cell>
          <cell r="L157">
            <v>536.00000000000011</v>
          </cell>
          <cell r="M157">
            <v>433382.8000000001</v>
          </cell>
          <cell r="N157">
            <v>668131.60000000009</v>
          </cell>
        </row>
        <row r="158">
          <cell r="E158">
            <v>4015</v>
          </cell>
          <cell r="F158" t="str">
            <v>Mercia School</v>
          </cell>
          <cell r="G158">
            <v>786</v>
          </cell>
          <cell r="H158">
            <v>0.188295165394402</v>
          </cell>
          <cell r="I158">
            <v>147.99999999999997</v>
          </cell>
          <cell r="J158">
            <v>70329.599999999991</v>
          </cell>
          <cell r="K158">
            <v>0.21501272264630999</v>
          </cell>
          <cell r="L158">
            <v>168.99999999999966</v>
          </cell>
          <cell r="M158">
            <v>136644.94999999975</v>
          </cell>
          <cell r="N158">
            <v>206974.54999999976</v>
          </cell>
        </row>
        <row r="159">
          <cell r="E159">
            <v>4008</v>
          </cell>
          <cell r="F159" t="str">
            <v>Newfield Secondary School</v>
          </cell>
          <cell r="G159">
            <v>1055</v>
          </cell>
          <cell r="H159">
            <v>0.36018957345971597</v>
          </cell>
          <cell r="I159">
            <v>380.00000000000034</v>
          </cell>
          <cell r="J159">
            <v>180576.00000000015</v>
          </cell>
          <cell r="K159">
            <v>0.39905213270142198</v>
          </cell>
          <cell r="L159">
            <v>421.00000000000017</v>
          </cell>
          <cell r="M159">
            <v>340399.55000000016</v>
          </cell>
          <cell r="N159">
            <v>520975.55000000028</v>
          </cell>
        </row>
        <row r="160">
          <cell r="E160">
            <v>5400</v>
          </cell>
          <cell r="F160" t="str">
            <v>Notre Dame High School</v>
          </cell>
          <cell r="G160">
            <v>1067</v>
          </cell>
          <cell r="H160">
            <v>0.12558575445173401</v>
          </cell>
          <cell r="I160">
            <v>134.00000000000017</v>
          </cell>
          <cell r="J160">
            <v>63676.800000000083</v>
          </cell>
          <cell r="K160">
            <v>0.155576382380506</v>
          </cell>
          <cell r="L160">
            <v>165.99999999999991</v>
          </cell>
          <cell r="M160">
            <v>134219.29999999993</v>
          </cell>
          <cell r="N160">
            <v>197896.1</v>
          </cell>
        </row>
        <row r="161">
          <cell r="E161">
            <v>4006</v>
          </cell>
          <cell r="F161" t="str">
            <v>Outwood Academy City</v>
          </cell>
          <cell r="G161">
            <v>1126</v>
          </cell>
          <cell r="H161">
            <v>0.404085257548845</v>
          </cell>
          <cell r="I161">
            <v>454.99999999999949</v>
          </cell>
          <cell r="J161">
            <v>216215.99999999974</v>
          </cell>
          <cell r="K161">
            <v>0.4449378330373</v>
          </cell>
          <cell r="L161">
            <v>500.99999999999983</v>
          </cell>
          <cell r="M161">
            <v>405083.54999999987</v>
          </cell>
          <cell r="N161">
            <v>621299.54999999958</v>
          </cell>
        </row>
        <row r="162">
          <cell r="E162">
            <v>6907</v>
          </cell>
          <cell r="F162" t="str">
            <v>Parkwood E-ACT Academy</v>
          </cell>
          <cell r="G162">
            <v>793</v>
          </cell>
          <cell r="H162">
            <v>0.46027742749054201</v>
          </cell>
          <cell r="I162">
            <v>364.99999999999983</v>
          </cell>
          <cell r="J162">
            <v>173447.99999999991</v>
          </cell>
          <cell r="K162">
            <v>0.52585119798234503</v>
          </cell>
          <cell r="L162">
            <v>416.9999999999996</v>
          </cell>
          <cell r="M162">
            <v>337165.34999999969</v>
          </cell>
          <cell r="N162">
            <v>510613.34999999963</v>
          </cell>
        </row>
        <row r="163">
          <cell r="E163">
            <v>6905</v>
          </cell>
          <cell r="F163" t="str">
            <v>Sheffield Park Academy</v>
          </cell>
          <cell r="G163">
            <v>1029</v>
          </cell>
          <cell r="H163">
            <v>0.52380952380952395</v>
          </cell>
          <cell r="I163">
            <v>539.00000000000011</v>
          </cell>
          <cell r="J163">
            <v>256132.80000000005</v>
          </cell>
          <cell r="K163">
            <v>0.56268221574344002</v>
          </cell>
          <cell r="L163">
            <v>578.99999999999977</v>
          </cell>
          <cell r="M163">
            <v>468150.44999999984</v>
          </cell>
          <cell r="N163">
            <v>724283.24999999988</v>
          </cell>
        </row>
        <row r="164">
          <cell r="E164">
            <v>6906</v>
          </cell>
          <cell r="F164" t="str">
            <v>Sheffield Springs Academy</v>
          </cell>
          <cell r="G164">
            <v>981</v>
          </cell>
          <cell r="H164">
            <v>0.56269113149847105</v>
          </cell>
          <cell r="I164">
            <v>552.00000000000011</v>
          </cell>
          <cell r="J164">
            <v>262310.40000000002</v>
          </cell>
          <cell r="K164">
            <v>0.63098878695209004</v>
          </cell>
          <cell r="L164">
            <v>619.00000000000034</v>
          </cell>
          <cell r="M164">
            <v>500492.4500000003</v>
          </cell>
          <cell r="N164">
            <v>762802.85000000033</v>
          </cell>
        </row>
        <row r="165">
          <cell r="E165">
            <v>4229</v>
          </cell>
          <cell r="F165" t="str">
            <v>Silverdale School</v>
          </cell>
          <cell r="G165">
            <v>1021</v>
          </cell>
          <cell r="H165">
            <v>0.112634671890304</v>
          </cell>
          <cell r="I165">
            <v>115.00000000000038</v>
          </cell>
          <cell r="J165">
            <v>54648.000000000182</v>
          </cell>
          <cell r="K165">
            <v>0.13124387855044101</v>
          </cell>
          <cell r="L165">
            <v>134.00000000000026</v>
          </cell>
          <cell r="M165">
            <v>108345.70000000022</v>
          </cell>
          <cell r="N165">
            <v>162993.70000000039</v>
          </cell>
        </row>
        <row r="166">
          <cell r="E166">
            <v>4271</v>
          </cell>
          <cell r="F166" t="str">
            <v>Stocksbridge High School</v>
          </cell>
          <cell r="G166">
            <v>793</v>
          </cell>
          <cell r="H166">
            <v>0.28121059268600301</v>
          </cell>
          <cell r="I166">
            <v>223.0000000000004</v>
          </cell>
          <cell r="J166">
            <v>105969.60000000018</v>
          </cell>
          <cell r="K166">
            <v>0.31904161412358101</v>
          </cell>
          <cell r="L166">
            <v>252.99999999999974</v>
          </cell>
          <cell r="M166">
            <v>204563.14999999982</v>
          </cell>
          <cell r="N166">
            <v>310532.75</v>
          </cell>
        </row>
        <row r="167">
          <cell r="E167">
            <v>4234</v>
          </cell>
          <cell r="F167" t="str">
            <v>Tapton School</v>
          </cell>
          <cell r="G167">
            <v>1357</v>
          </cell>
          <cell r="H167">
            <v>0.15327929255711101</v>
          </cell>
          <cell r="I167">
            <v>207.99999999999963</v>
          </cell>
          <cell r="J167">
            <v>98841.599999999817</v>
          </cell>
          <cell r="K167">
            <v>0.16801768607221801</v>
          </cell>
          <cell r="L167">
            <v>227.99999999999983</v>
          </cell>
          <cell r="M167">
            <v>184349.39999999988</v>
          </cell>
          <cell r="N167">
            <v>283190.99999999971</v>
          </cell>
        </row>
        <row r="168">
          <cell r="E168">
            <v>4276</v>
          </cell>
          <cell r="F168" t="str">
            <v>The Birley Academy</v>
          </cell>
          <cell r="G168">
            <v>1076</v>
          </cell>
          <cell r="H168">
            <v>0.32992565055762102</v>
          </cell>
          <cell r="I168">
            <v>355.00000000000023</v>
          </cell>
          <cell r="J168">
            <v>168696.00000000012</v>
          </cell>
          <cell r="K168">
            <v>0.35594795539033502</v>
          </cell>
          <cell r="L168">
            <v>383.00000000000051</v>
          </cell>
          <cell r="M168">
            <v>309674.65000000043</v>
          </cell>
          <cell r="N168">
            <v>478370.65000000055</v>
          </cell>
        </row>
        <row r="169">
          <cell r="E169">
            <v>4004</v>
          </cell>
          <cell r="F169" t="str">
            <v>UTC Sheffield City Centre</v>
          </cell>
          <cell r="G169">
            <v>312</v>
          </cell>
          <cell r="H169">
            <v>0.22115384615384601</v>
          </cell>
          <cell r="I169">
            <v>68.999999999999957</v>
          </cell>
          <cell r="J169">
            <v>32788.799999999981</v>
          </cell>
          <cell r="K169">
            <v>0.269230769230769</v>
          </cell>
          <cell r="L169">
            <v>83.999999999999929</v>
          </cell>
          <cell r="M169">
            <v>67918.199999999953</v>
          </cell>
          <cell r="N169">
            <v>100706.99999999994</v>
          </cell>
        </row>
        <row r="170">
          <cell r="E170">
            <v>4010</v>
          </cell>
          <cell r="F170" t="str">
            <v>UTC Sheffield Olympic Legacy Park</v>
          </cell>
          <cell r="G170">
            <v>301</v>
          </cell>
          <cell r="H170">
            <v>0.26578073089700999</v>
          </cell>
          <cell r="I170">
            <v>80</v>
          </cell>
          <cell r="J170">
            <v>38016</v>
          </cell>
          <cell r="K170">
            <v>0.29235880398671099</v>
          </cell>
          <cell r="L170">
            <v>88.000000000000014</v>
          </cell>
          <cell r="M170">
            <v>71152.400000000023</v>
          </cell>
          <cell r="N170">
            <v>109168.40000000002</v>
          </cell>
        </row>
        <row r="171">
          <cell r="E171">
            <v>4013</v>
          </cell>
          <cell r="F171" t="str">
            <v>Westfield School</v>
          </cell>
          <cell r="G171">
            <v>1245</v>
          </cell>
          <cell r="H171">
            <v>0.237751004016064</v>
          </cell>
          <cell r="I171">
            <v>295.99999999999966</v>
          </cell>
          <cell r="J171">
            <v>140659.19999999984</v>
          </cell>
          <cell r="K171">
            <v>0.26987951807228899</v>
          </cell>
          <cell r="L171">
            <v>335.99999999999977</v>
          </cell>
          <cell r="M171">
            <v>271672.79999999981</v>
          </cell>
          <cell r="N171">
            <v>412331.99999999965</v>
          </cell>
        </row>
        <row r="172">
          <cell r="E172">
            <v>4016</v>
          </cell>
          <cell r="F172" t="str">
            <v>Yewlands Academy</v>
          </cell>
          <cell r="G172">
            <v>901</v>
          </cell>
          <cell r="H172">
            <v>0.39400665926748102</v>
          </cell>
          <cell r="I172">
            <v>355.0000000000004</v>
          </cell>
          <cell r="J172">
            <v>168696.00000000017</v>
          </cell>
          <cell r="K172">
            <v>0.42730299667036598</v>
          </cell>
          <cell r="L172">
            <v>384.99999999999972</v>
          </cell>
          <cell r="M172">
            <v>311291.74999999983</v>
          </cell>
          <cell r="N172">
            <v>479987.75</v>
          </cell>
        </row>
        <row r="173">
          <cell r="E173">
            <v>0</v>
          </cell>
          <cell r="F173">
            <v>0</v>
          </cell>
          <cell r="H173"/>
          <cell r="I173"/>
          <cell r="J173"/>
          <cell r="K173"/>
          <cell r="L173"/>
          <cell r="M173"/>
          <cell r="N173"/>
        </row>
        <row r="174">
          <cell r="E174">
            <v>0</v>
          </cell>
          <cell r="F174" t="str">
            <v>Total Secondary</v>
          </cell>
          <cell r="G174">
            <v>27959</v>
          </cell>
          <cell r="H174">
            <v>0.30365892914624992</v>
          </cell>
          <cell r="I174">
            <v>8490.0000000000018</v>
          </cell>
          <cell r="J174">
            <v>4034448.0000000005</v>
          </cell>
          <cell r="K174">
            <v>0.33667155477663724</v>
          </cell>
          <cell r="L174">
            <v>9413</v>
          </cell>
          <cell r="M174">
            <v>7610881.1500000004</v>
          </cell>
          <cell r="N174">
            <v>11645329.149999999</v>
          </cell>
        </row>
        <row r="175">
          <cell r="E175">
            <v>0</v>
          </cell>
          <cell r="F175">
            <v>0</v>
          </cell>
          <cell r="H175"/>
          <cell r="N175"/>
        </row>
        <row r="176">
          <cell r="E176">
            <v>0</v>
          </cell>
          <cell r="F176" t="str">
            <v>Middle Deemed Secondary</v>
          </cell>
          <cell r="H176"/>
          <cell r="N176"/>
        </row>
        <row r="177">
          <cell r="E177">
            <v>0</v>
          </cell>
          <cell r="F177">
            <v>0</v>
          </cell>
          <cell r="H177"/>
          <cell r="N177"/>
        </row>
        <row r="178">
          <cell r="E178">
            <v>4014</v>
          </cell>
          <cell r="F178" t="str">
            <v>Astrea Academy Sheffield</v>
          </cell>
          <cell r="G178">
            <v>979</v>
          </cell>
          <cell r="H178">
            <v>0.51513023493360532</v>
          </cell>
          <cell r="I178">
            <v>504.31249999999966</v>
          </cell>
          <cell r="J178">
            <v>230974.19999999984</v>
          </cell>
          <cell r="K178">
            <v>0.55224620884733233</v>
          </cell>
          <cell r="L178">
            <v>540.64903846153834</v>
          </cell>
          <cell r="M178">
            <v>414801.36475961527</v>
          </cell>
          <cell r="N178">
            <v>645775.56475961511</v>
          </cell>
        </row>
        <row r="179">
          <cell r="E179">
            <v>4225</v>
          </cell>
          <cell r="F179" t="str">
            <v>Hinde House 2-16 School</v>
          </cell>
          <cell r="G179">
            <v>1322</v>
          </cell>
          <cell r="H179">
            <v>0.45839636913767062</v>
          </cell>
          <cell r="I179">
            <v>606.00000000000057</v>
          </cell>
          <cell r="J179">
            <v>273364.80000000028</v>
          </cell>
          <cell r="K179">
            <v>0.49319213313161869</v>
          </cell>
          <cell r="L179">
            <v>651.99999999999989</v>
          </cell>
          <cell r="M179">
            <v>488723.66</v>
          </cell>
          <cell r="N179">
            <v>762088.4600000002</v>
          </cell>
        </row>
        <row r="180">
          <cell r="E180">
            <v>4005</v>
          </cell>
          <cell r="F180" t="str">
            <v>Oasis Academy Don Valley</v>
          </cell>
          <cell r="G180">
            <v>1061</v>
          </cell>
          <cell r="H180">
            <v>0.4721960414703108</v>
          </cell>
          <cell r="I180">
            <v>500.99999999999977</v>
          </cell>
          <cell r="J180">
            <v>224855.99999999988</v>
          </cell>
          <cell r="K180">
            <v>0.50612629594721914</v>
          </cell>
          <cell r="L180">
            <v>536.99999999999955</v>
          </cell>
          <cell r="M180">
            <v>399235.94999999966</v>
          </cell>
          <cell r="N180">
            <v>624091.94999999949</v>
          </cell>
        </row>
        <row r="181">
          <cell r="G181"/>
          <cell r="H181"/>
          <cell r="N181"/>
        </row>
        <row r="182">
          <cell r="E182"/>
          <cell r="F182" t="str">
            <v>Total Middle Deemed Secondary</v>
          </cell>
          <cell r="G182">
            <v>3362</v>
          </cell>
          <cell r="H182">
            <v>0.47927201070791198</v>
          </cell>
          <cell r="I182">
            <v>1611.3125</v>
          </cell>
          <cell r="J182">
            <v>729195</v>
          </cell>
          <cell r="K182">
            <v>0.51447026724019562</v>
          </cell>
          <cell r="L182">
            <v>1729.6490384615377</v>
          </cell>
          <cell r="M182">
            <v>1302760.974759615</v>
          </cell>
          <cell r="N182">
            <v>2031955.9747596148</v>
          </cell>
        </row>
        <row r="183">
          <cell r="N183"/>
        </row>
        <row r="184">
          <cell r="F184" t="str">
            <v>Total All Schools</v>
          </cell>
          <cell r="G184">
            <v>74732</v>
          </cell>
          <cell r="H184">
            <v>0.32724017154632551</v>
          </cell>
          <cell r="I184">
            <v>24455.3125</v>
          </cell>
          <cell r="J184">
            <v>10413377.399999999</v>
          </cell>
          <cell r="K184">
            <v>0.3465135288559324</v>
          </cell>
          <cell r="L184">
            <v>25895.649038461539</v>
          </cell>
          <cell r="M184">
            <v>17808668.414759614</v>
          </cell>
          <cell r="N184">
            <v>28222045.814759612</v>
          </cell>
        </row>
        <row r="185">
          <cell r="G185">
            <v>0</v>
          </cell>
          <cell r="J185"/>
          <cell r="M185"/>
          <cell r="N185"/>
        </row>
        <row r="187">
          <cell r="E187">
            <v>4014</v>
          </cell>
          <cell r="F187" t="str">
            <v>Astrea Academy - Pri</v>
          </cell>
          <cell r="G187">
            <v>243</v>
          </cell>
          <cell r="H187">
            <v>0.4375</v>
          </cell>
          <cell r="I187">
            <v>106.3125</v>
          </cell>
          <cell r="J187">
            <v>41844.6</v>
          </cell>
          <cell r="K187">
            <v>0.44711538461538503</v>
          </cell>
          <cell r="L187">
            <v>108.64903846153857</v>
          </cell>
          <cell r="M187">
            <v>65507.764759615442</v>
          </cell>
          <cell r="N187">
            <v>107352.36475961545</v>
          </cell>
        </row>
        <row r="188">
          <cell r="E188">
            <v>4014</v>
          </cell>
          <cell r="F188" t="str">
            <v>Astrea Academy - Sec</v>
          </cell>
          <cell r="G188">
            <v>736</v>
          </cell>
          <cell r="H188">
            <v>0.54076086956521696</v>
          </cell>
          <cell r="I188">
            <v>397.99999999999966</v>
          </cell>
          <cell r="J188">
            <v>189129.59999999983</v>
          </cell>
          <cell r="K188">
            <v>0.58695652173913004</v>
          </cell>
          <cell r="L188">
            <v>431.99999999999972</v>
          </cell>
          <cell r="M188">
            <v>349293.5999999998</v>
          </cell>
          <cell r="N188">
            <v>538423.1999999996</v>
          </cell>
        </row>
        <row r="189">
          <cell r="G189">
            <v>979</v>
          </cell>
          <cell r="H189">
            <v>0.51513023493360532</v>
          </cell>
          <cell r="I189">
            <v>504.31249999999966</v>
          </cell>
          <cell r="J189">
            <v>230974.19999999984</v>
          </cell>
          <cell r="K189">
            <v>0.55224620884733233</v>
          </cell>
          <cell r="L189">
            <v>540.64903846153834</v>
          </cell>
          <cell r="M189">
            <v>414801.36475961527</v>
          </cell>
          <cell r="N189">
            <v>645775.56475961511</v>
          </cell>
        </row>
        <row r="191">
          <cell r="E191">
            <v>4225</v>
          </cell>
          <cell r="F191" t="str">
            <v>Hinde House - Pri</v>
          </cell>
          <cell r="G191">
            <v>419</v>
          </cell>
          <cell r="H191">
            <v>0.42720763723150401</v>
          </cell>
          <cell r="I191">
            <v>179.00000000000017</v>
          </cell>
          <cell r="J191">
            <v>70454.400000000067</v>
          </cell>
          <cell r="K191">
            <v>0.44630071599045301</v>
          </cell>
          <cell r="L191">
            <v>186.9999999999998</v>
          </cell>
          <cell r="M191">
            <v>112747.90999999987</v>
          </cell>
          <cell r="N191">
            <v>183202.30999999994</v>
          </cell>
        </row>
        <row r="192">
          <cell r="E192">
            <v>4225</v>
          </cell>
          <cell r="F192" t="str">
            <v>Hinde House - Sec</v>
          </cell>
          <cell r="G192">
            <v>903</v>
          </cell>
          <cell r="H192">
            <v>0.47286821705426402</v>
          </cell>
          <cell r="I192">
            <v>427.0000000000004</v>
          </cell>
          <cell r="J192">
            <v>202910.4000000002</v>
          </cell>
          <cell r="K192">
            <v>0.51495016611295696</v>
          </cell>
          <cell r="L192">
            <v>465.00000000000011</v>
          </cell>
          <cell r="M192">
            <v>375975.75000000012</v>
          </cell>
          <cell r="N192">
            <v>578886.15000000037</v>
          </cell>
        </row>
        <row r="193">
          <cell r="G193">
            <v>1322</v>
          </cell>
          <cell r="H193">
            <v>0.45839636913767062</v>
          </cell>
          <cell r="I193">
            <v>606.00000000000057</v>
          </cell>
          <cell r="J193">
            <v>273364.80000000028</v>
          </cell>
          <cell r="K193">
            <v>0.49319213313161869</v>
          </cell>
          <cell r="L193">
            <v>651.99999999999989</v>
          </cell>
          <cell r="M193">
            <v>488723.66</v>
          </cell>
          <cell r="N193">
            <v>762088.46000000031</v>
          </cell>
        </row>
        <row r="195">
          <cell r="E195">
            <v>4005</v>
          </cell>
          <cell r="F195" t="str">
            <v>Oasis Don Valley - Pri</v>
          </cell>
          <cell r="G195">
            <v>414</v>
          </cell>
          <cell r="H195">
            <v>0.39130434782608697</v>
          </cell>
          <cell r="I195">
            <v>162</v>
          </cell>
          <cell r="J195">
            <v>63763.199999999997</v>
          </cell>
          <cell r="K195">
            <v>0.41062801932367099</v>
          </cell>
          <cell r="L195">
            <v>169.9999999999998</v>
          </cell>
          <cell r="M195">
            <v>102498.09999999987</v>
          </cell>
          <cell r="N195">
            <v>166261.29999999987</v>
          </cell>
        </row>
        <row r="196">
          <cell r="E196">
            <v>4005</v>
          </cell>
          <cell r="F196" t="str">
            <v>Oasis Don Valley - Sec</v>
          </cell>
          <cell r="G196">
            <v>647</v>
          </cell>
          <cell r="H196">
            <v>0.52395672333848498</v>
          </cell>
          <cell r="I196">
            <v>338.99999999999977</v>
          </cell>
          <cell r="J196">
            <v>161092.7999999999</v>
          </cell>
          <cell r="K196">
            <v>0.56723338485316799</v>
          </cell>
          <cell r="L196">
            <v>366.99999999999972</v>
          </cell>
          <cell r="M196">
            <v>296737.8499999998</v>
          </cell>
          <cell r="N196">
            <v>457830.64999999967</v>
          </cell>
        </row>
        <row r="197">
          <cell r="G197">
            <v>1061</v>
          </cell>
          <cell r="H197">
            <v>0.4721960414703108</v>
          </cell>
          <cell r="I197">
            <v>500.99999999999977</v>
          </cell>
          <cell r="J197">
            <v>224855.99999999988</v>
          </cell>
          <cell r="K197">
            <v>0.50612629594721914</v>
          </cell>
          <cell r="L197">
            <v>536.99999999999955</v>
          </cell>
          <cell r="M197">
            <v>399235.94999999966</v>
          </cell>
          <cell r="N197">
            <v>624091.94999999949</v>
          </cell>
        </row>
        <row r="200">
          <cell r="H200" t="str">
            <v>Primary</v>
          </cell>
          <cell r="I200">
            <v>14801.3125</v>
          </cell>
          <cell r="J200">
            <v>5381255.2278766334</v>
          </cell>
          <cell r="K200"/>
          <cell r="L200">
            <v>15218.649038461539</v>
          </cell>
          <cell r="M200">
            <v>7253074.0433677239</v>
          </cell>
          <cell r="N200">
            <v>12634329.271244358</v>
          </cell>
        </row>
        <row r="201">
          <cell r="H201" t="str">
            <v>Secondary</v>
          </cell>
          <cell r="I201">
            <v>9654.0000000000018</v>
          </cell>
          <cell r="J201">
            <v>4537380.0000000009</v>
          </cell>
          <cell r="K201"/>
          <cell r="L201">
            <v>10677</v>
          </cell>
          <cell r="M201">
            <v>4654463.7525417516</v>
          </cell>
          <cell r="N201">
            <v>9191843.7525417525</v>
          </cell>
        </row>
        <row r="202">
          <cell r="I202">
            <v>24455.3125</v>
          </cell>
          <cell r="J202">
            <v>9918635.2278766334</v>
          </cell>
          <cell r="L202">
            <v>25895.649038461539</v>
          </cell>
          <cell r="M202">
            <v>11907537.795909476</v>
          </cell>
          <cell r="N202">
            <v>21826173.023786109</v>
          </cell>
        </row>
        <row r="203">
          <cell r="I203">
            <v>0</v>
          </cell>
        </row>
        <row r="204">
          <cell r="H204" t="str">
            <v>Primary</v>
          </cell>
          <cell r="I204">
            <v>14354</v>
          </cell>
          <cell r="J204">
            <v>5649734.3999999994</v>
          </cell>
          <cell r="K204">
            <v>5218627.5738007147</v>
          </cell>
        </row>
        <row r="205">
          <cell r="I205">
            <v>106.3125</v>
          </cell>
          <cell r="J205">
            <v>41844.6</v>
          </cell>
          <cell r="K205">
            <v>38651.619335355193</v>
          </cell>
        </row>
        <row r="206">
          <cell r="I206">
            <v>179.00000000000017</v>
          </cell>
          <cell r="J206">
            <v>70454.400000000067</v>
          </cell>
          <cell r="K206">
            <v>65078.329086688645</v>
          </cell>
        </row>
        <row r="207">
          <cell r="I207">
            <v>162</v>
          </cell>
          <cell r="J207">
            <v>63763.199999999997</v>
          </cell>
          <cell r="K207">
            <v>58897.705653874582</v>
          </cell>
        </row>
        <row r="208">
          <cell r="I208">
            <v>14801.3125</v>
          </cell>
          <cell r="J208">
            <v>5825796.5999999996</v>
          </cell>
          <cell r="K208">
            <v>5381255.2278766334</v>
          </cell>
          <cell r="L208">
            <v>363.56608428317645</v>
          </cell>
        </row>
        <row r="209">
          <cell r="J209"/>
          <cell r="L209"/>
        </row>
        <row r="210">
          <cell r="H210" t="str">
            <v>Secondary</v>
          </cell>
          <cell r="I210">
            <v>8490.0000000000018</v>
          </cell>
          <cell r="J210">
            <v>4034448.0000000005</v>
          </cell>
          <cell r="K210">
            <v>3990300.0000000009</v>
          </cell>
          <cell r="L210"/>
        </row>
        <row r="211">
          <cell r="I211">
            <v>397.99999999999966</v>
          </cell>
          <cell r="J211">
            <v>189129.59999999983</v>
          </cell>
          <cell r="K211">
            <v>187059.99999999983</v>
          </cell>
          <cell r="L211"/>
        </row>
        <row r="212">
          <cell r="I212">
            <v>427.0000000000004</v>
          </cell>
          <cell r="J212">
            <v>202910.4000000002</v>
          </cell>
          <cell r="K212">
            <v>200690.00000000017</v>
          </cell>
          <cell r="L212"/>
        </row>
        <row r="213">
          <cell r="I213">
            <v>338.99999999999977</v>
          </cell>
          <cell r="J213">
            <v>161092.7999999999</v>
          </cell>
          <cell r="K213">
            <v>159329.99999999988</v>
          </cell>
          <cell r="L213"/>
        </row>
        <row r="214">
          <cell r="I214">
            <v>9654.0000000000018</v>
          </cell>
          <cell r="J214">
            <v>4587580.8000000007</v>
          </cell>
          <cell r="K214">
            <v>4537380.0000000009</v>
          </cell>
          <cell r="L214">
            <v>470</v>
          </cell>
        </row>
        <row r="217">
          <cell r="H217" t="str">
            <v>NFF</v>
          </cell>
          <cell r="I217" t="str">
            <v>FSM</v>
          </cell>
          <cell r="J217" t="str">
            <v>Ever6</v>
          </cell>
        </row>
        <row r="218">
          <cell r="G218" t="str">
            <v>NFF Amount£</v>
          </cell>
          <cell r="H218" t="str">
            <v>Primary</v>
          </cell>
          <cell r="I218">
            <v>480</v>
          </cell>
          <cell r="J218">
            <v>705</v>
          </cell>
        </row>
        <row r="219">
          <cell r="H219" t="str">
            <v>Secondary</v>
          </cell>
          <cell r="I219">
            <v>480</v>
          </cell>
          <cell r="J219">
            <v>1030</v>
          </cell>
        </row>
        <row r="221">
          <cell r="G221" t="str">
            <v>Pupil Nos.</v>
          </cell>
          <cell r="H221" t="str">
            <v>Primary</v>
          </cell>
          <cell r="I221">
            <v>14801.3125</v>
          </cell>
          <cell r="J221">
            <v>15218.649038461539</v>
          </cell>
        </row>
        <row r="222">
          <cell r="H222" t="str">
            <v>Secondary</v>
          </cell>
          <cell r="I222">
            <v>9654.0000000000018</v>
          </cell>
          <cell r="J222">
            <v>10677</v>
          </cell>
        </row>
        <row r="224">
          <cell r="G224" t="str">
            <v>Funding Req. £</v>
          </cell>
          <cell r="H224" t="str">
            <v>Primary</v>
          </cell>
          <cell r="I224">
            <v>7104630</v>
          </cell>
          <cell r="J224">
            <v>10729147.572115386</v>
          </cell>
        </row>
        <row r="225">
          <cell r="H225" t="str">
            <v>Secondary</v>
          </cell>
          <cell r="I225">
            <v>4633920.0000000009</v>
          </cell>
          <cell r="J225">
            <v>10997310</v>
          </cell>
        </row>
        <row r="226">
          <cell r="I226">
            <v>11738550</v>
          </cell>
          <cell r="J226">
            <v>21726457.572115384</v>
          </cell>
        </row>
        <row r="227">
          <cell r="I227" t="str">
            <v>FSM</v>
          </cell>
          <cell r="J227" t="str">
            <v>Ever6</v>
          </cell>
        </row>
        <row r="228">
          <cell r="G228" t="str">
            <v>Proportion %</v>
          </cell>
          <cell r="H228" t="str">
            <v>Primary</v>
          </cell>
          <cell r="I228">
            <v>0.21230026572352881</v>
          </cell>
          <cell r="J228">
            <v>0.32060795291901906</v>
          </cell>
        </row>
        <row r="229">
          <cell r="H229" t="str">
            <v>Secondary</v>
          </cell>
          <cell r="I229">
            <v>0.182</v>
          </cell>
          <cell r="J229">
            <v>0.27800000000000002</v>
          </cell>
          <cell r="K229">
            <v>0.46</v>
          </cell>
        </row>
        <row r="230">
          <cell r="I230">
            <v>0.39430026572352883</v>
          </cell>
          <cell r="J230">
            <v>0.59860795291901914</v>
          </cell>
        </row>
        <row r="232">
          <cell r="I232">
            <v>16419062.823774282</v>
          </cell>
        </row>
        <row r="233">
          <cell r="G233" t="str">
            <v>Sheff Amount £</v>
          </cell>
          <cell r="H233" t="str">
            <v>Primary</v>
          </cell>
          <cell r="I233">
            <v>4181318.5814681947</v>
          </cell>
          <cell r="J233">
            <v>4181318.5814681947</v>
          </cell>
        </row>
        <row r="234">
          <cell r="H234" t="str">
            <v>Secondary</v>
          </cell>
          <cell r="I234">
            <v>4028212.8304189467</v>
          </cell>
          <cell r="J234">
            <v>4028212.8304189467</v>
          </cell>
          <cell r="K234">
            <v>0</v>
          </cell>
        </row>
        <row r="235">
          <cell r="I235">
            <v>8209531.4118871409</v>
          </cell>
          <cell r="J235">
            <v>8209531.4118871409</v>
          </cell>
          <cell r="K235" t="str">
            <v>Amounts to use</v>
          </cell>
          <cell r="L235"/>
        </row>
        <row r="236">
          <cell r="I236" t="str">
            <v>FSM</v>
          </cell>
          <cell r="J236" t="str">
            <v>Ever6</v>
          </cell>
          <cell r="K236" t="str">
            <v>FSM</v>
          </cell>
          <cell r="L236" t="str">
            <v>Ever6</v>
          </cell>
        </row>
        <row r="237">
          <cell r="G237" t="str">
            <v>New Amount£</v>
          </cell>
          <cell r="H237" t="str">
            <v>Primary</v>
          </cell>
          <cell r="I237">
            <v>282.49647330047213</v>
          </cell>
          <cell r="J237">
            <v>274.74965556409774</v>
          </cell>
          <cell r="K237">
            <v>282.49647330047213</v>
          </cell>
          <cell r="L237">
            <v>274.74965556409774</v>
          </cell>
        </row>
        <row r="238">
          <cell r="H238" t="str">
            <v>Secondary</v>
          </cell>
          <cell r="I238">
            <v>417.25842453065525</v>
          </cell>
          <cell r="J238">
            <v>377.27946337163496</v>
          </cell>
          <cell r="K238">
            <v>417.25842453065525</v>
          </cell>
          <cell r="L238">
            <v>377.27946337163496</v>
          </cell>
        </row>
        <row r="240">
          <cell r="H240">
            <v>0.5</v>
          </cell>
          <cell r="I240">
            <v>0.50695098389661231</v>
          </cell>
          <cell r="J240">
            <v>0.49304901610338764</v>
          </cell>
        </row>
        <row r="241">
          <cell r="I241">
            <v>0.52515862476021835</v>
          </cell>
          <cell r="J241">
            <v>0.47484137523978165</v>
          </cell>
        </row>
        <row r="243">
          <cell r="H243" t="str">
            <v>Balance sheet</v>
          </cell>
          <cell r="I243">
            <v>0.25347549194830615</v>
          </cell>
          <cell r="J243">
            <v>0.24652450805169382</v>
          </cell>
        </row>
        <row r="244">
          <cell r="I244">
            <v>0.26257931238010918</v>
          </cell>
          <cell r="J244">
            <v>0.23742068761989082</v>
          </cell>
        </row>
      </sheetData>
      <sheetData sheetId="35">
        <row r="1">
          <cell r="E1" t="str">
            <v>IDACI Funding</v>
          </cell>
          <cell r="F1"/>
          <cell r="G1" t="str">
            <v>2023-24</v>
          </cell>
          <cell r="I1" t="e">
            <v>#REF!</v>
          </cell>
          <cell r="J1">
            <v>425455551</v>
          </cell>
          <cell r="K1"/>
          <cell r="L1"/>
        </row>
        <row r="3">
          <cell r="F3" t="str">
            <v>Band</v>
          </cell>
          <cell r="G3" t="str">
            <v>A</v>
          </cell>
          <cell r="H3" t="str">
            <v>B</v>
          </cell>
          <cell r="I3" t="str">
            <v>C</v>
          </cell>
          <cell r="J3" t="str">
            <v>D</v>
          </cell>
          <cell r="K3" t="str">
            <v>E</v>
          </cell>
          <cell r="L3" t="str">
            <v>F</v>
          </cell>
          <cell r="P3" t="str">
            <v>Add Fund</v>
          </cell>
        </row>
        <row r="4">
          <cell r="E4"/>
          <cell r="F4">
            <v>10604955.771712901</v>
          </cell>
          <cell r="G4"/>
          <cell r="H4"/>
          <cell r="I4"/>
          <cell r="J4"/>
          <cell r="K4"/>
          <cell r="L4"/>
          <cell r="P4">
            <v>0</v>
          </cell>
        </row>
        <row r="5">
          <cell r="E5"/>
          <cell r="F5" t="str">
            <v>Sheffield 2022-23 Values £</v>
          </cell>
          <cell r="G5">
            <v>490.76117160685669</v>
          </cell>
          <cell r="H5">
            <v>375.96380082783378</v>
          </cell>
          <cell r="I5">
            <v>352.28503445976003</v>
          </cell>
          <cell r="J5">
            <v>324.30980703034078</v>
          </cell>
          <cell r="K5">
            <v>205.91597518997216</v>
          </cell>
          <cell r="L5">
            <v>170.04782563786159</v>
          </cell>
          <cell r="N5"/>
          <cell r="P5"/>
        </row>
        <row r="6">
          <cell r="E6"/>
          <cell r="F6" t="str">
            <v>NFF Rates</v>
          </cell>
          <cell r="G6">
            <v>670</v>
          </cell>
          <cell r="H6">
            <v>510</v>
          </cell>
          <cell r="I6">
            <v>480</v>
          </cell>
          <cell r="J6">
            <v>440</v>
          </cell>
          <cell r="K6">
            <v>280</v>
          </cell>
          <cell r="L6">
            <v>230</v>
          </cell>
          <cell r="N6"/>
          <cell r="P6"/>
        </row>
        <row r="7">
          <cell r="E7"/>
          <cell r="F7" t="str">
            <v>NFF Min Movement Rate £</v>
          </cell>
          <cell r="G7">
            <v>535.69000000000005</v>
          </cell>
          <cell r="H7">
            <v>407.37</v>
          </cell>
          <cell r="I7">
            <v>383.06</v>
          </cell>
          <cell r="J7">
            <v>353.88</v>
          </cell>
          <cell r="K7">
            <v>222.32</v>
          </cell>
          <cell r="L7">
            <v>185.04</v>
          </cell>
          <cell r="N7"/>
          <cell r="P7"/>
        </row>
        <row r="8">
          <cell r="E8"/>
          <cell r="F8" t="str">
            <v>NFF Max Rate £</v>
          </cell>
          <cell r="G8">
            <v>670</v>
          </cell>
          <cell r="H8">
            <v>510</v>
          </cell>
          <cell r="I8">
            <v>480</v>
          </cell>
          <cell r="J8">
            <v>440</v>
          </cell>
          <cell r="K8">
            <v>280</v>
          </cell>
          <cell r="L8">
            <v>230</v>
          </cell>
          <cell r="N8"/>
          <cell r="P8"/>
        </row>
        <row r="9">
          <cell r="E9"/>
          <cell r="F9" t="str">
            <v>Calculated 23-24 Rate £</v>
          </cell>
          <cell r="G9">
            <v>612.69401326795628</v>
          </cell>
          <cell r="H9">
            <v>466.37902502486224</v>
          </cell>
          <cell r="I9">
            <v>438.94496472928211</v>
          </cell>
          <cell r="J9">
            <v>402.36621766850863</v>
          </cell>
          <cell r="K9">
            <v>256.05122942541453</v>
          </cell>
          <cell r="L9">
            <v>210.32779559944768</v>
          </cell>
          <cell r="N9"/>
          <cell r="P9"/>
        </row>
        <row r="10">
          <cell r="F10" t="str">
            <v>Primary - Band Value £</v>
          </cell>
          <cell r="G10">
            <v>612.69401326795628</v>
          </cell>
          <cell r="H10">
            <v>466.37902502486224</v>
          </cell>
          <cell r="I10">
            <v>438.94496472928211</v>
          </cell>
          <cell r="J10">
            <v>402.36621766850863</v>
          </cell>
          <cell r="K10">
            <v>256.05122942541453</v>
          </cell>
          <cell r="L10">
            <v>210.32779559944768</v>
          </cell>
        </row>
        <row r="11">
          <cell r="F11" t="str">
            <v>Primary - Pupils</v>
          </cell>
          <cell r="G11">
            <v>3514.1505524199183</v>
          </cell>
          <cell r="H11">
            <v>8306.551622314184</v>
          </cell>
          <cell r="I11">
            <v>4626.0368218461517</v>
          </cell>
          <cell r="J11">
            <v>2471.5623543940105</v>
          </cell>
          <cell r="K11">
            <v>3623.1385182607983</v>
          </cell>
          <cell r="L11">
            <v>2972.0155624582562</v>
          </cell>
          <cell r="M11">
            <v>25513.455431693317</v>
          </cell>
        </row>
        <row r="12">
          <cell r="F12" t="str">
            <v>Weighting</v>
          </cell>
          <cell r="G12">
            <v>1</v>
          </cell>
          <cell r="H12">
            <v>0.76119402985074625</v>
          </cell>
          <cell r="I12">
            <v>0.71641791044776115</v>
          </cell>
          <cell r="J12">
            <v>0.65671641791044777</v>
          </cell>
          <cell r="K12">
            <v>0.41791044776119401</v>
          </cell>
          <cell r="L12">
            <v>0.34328358208955223</v>
          </cell>
          <cell r="M12"/>
        </row>
        <row r="13">
          <cell r="F13" t="str">
            <v>Primary - Weighted Pupils</v>
          </cell>
          <cell r="G13">
            <v>3514.1505524199183</v>
          </cell>
          <cell r="H13">
            <v>6322.8975035525873</v>
          </cell>
          <cell r="I13">
            <v>3314.1756335614218</v>
          </cell>
          <cell r="J13">
            <v>1623.1155760199472</v>
          </cell>
          <cell r="K13">
            <v>1514.1474404671992</v>
          </cell>
          <cell r="L13">
            <v>1020.2441483065655</v>
          </cell>
          <cell r="M13">
            <v>17308.730854327638</v>
          </cell>
          <cell r="P13">
            <v>0</v>
          </cell>
        </row>
        <row r="14">
          <cell r="E14"/>
          <cell r="F14" t="str">
            <v>Allocation Primary £</v>
          </cell>
          <cell r="G14">
            <v>2153099.0051899655</v>
          </cell>
          <cell r="H14">
            <v>3874001.4469335768</v>
          </cell>
          <cell r="I14">
            <v>2030575.5696016194</v>
          </cell>
          <cell r="J14">
            <v>994473.19626939215</v>
          </cell>
          <cell r="K14">
            <v>927709.07197925216</v>
          </cell>
          <cell r="L14">
            <v>625097.48173909762</v>
          </cell>
          <cell r="M14">
            <v>10604955.771712901</v>
          </cell>
          <cell r="N14"/>
          <cell r="P14"/>
        </row>
        <row r="15">
          <cell r="E15"/>
          <cell r="F15">
            <v>9327900.6082357541</v>
          </cell>
          <cell r="G15"/>
          <cell r="H15"/>
          <cell r="I15"/>
          <cell r="J15"/>
          <cell r="K15"/>
          <cell r="L15"/>
          <cell r="M15">
            <v>0</v>
          </cell>
        </row>
        <row r="16">
          <cell r="E16"/>
          <cell r="F16" t="str">
            <v>Sheffield 2022-23 Values £</v>
          </cell>
          <cell r="G16">
            <v>721.96642146439956</v>
          </cell>
          <cell r="H16">
            <v>567.58169548646424</v>
          </cell>
          <cell r="I16">
            <v>525.95068846540073</v>
          </cell>
          <cell r="J16">
            <v>483.9696814443372</v>
          </cell>
          <cell r="K16">
            <v>346.23735827482744</v>
          </cell>
          <cell r="L16">
            <v>258.812243530594</v>
          </cell>
          <cell r="M16"/>
        </row>
        <row r="17">
          <cell r="E17"/>
          <cell r="F17" t="str">
            <v>NFF Rates</v>
          </cell>
          <cell r="G17">
            <v>930</v>
          </cell>
          <cell r="H17">
            <v>730</v>
          </cell>
          <cell r="I17">
            <v>680</v>
          </cell>
          <cell r="J17">
            <v>620</v>
          </cell>
          <cell r="K17">
            <v>445</v>
          </cell>
          <cell r="L17">
            <v>335</v>
          </cell>
          <cell r="M17"/>
        </row>
        <row r="18">
          <cell r="E18"/>
          <cell r="F18" t="str">
            <v>NFF Min Movement Rate £</v>
          </cell>
          <cell r="G18">
            <v>778.77</v>
          </cell>
          <cell r="H18">
            <v>610.82000000000005</v>
          </cell>
          <cell r="I18">
            <v>568.36</v>
          </cell>
          <cell r="J18">
            <v>520.07000000000005</v>
          </cell>
          <cell r="K18">
            <v>374.11</v>
          </cell>
          <cell r="L18">
            <v>279.93</v>
          </cell>
          <cell r="M18"/>
        </row>
        <row r="19">
          <cell r="E19"/>
          <cell r="F19" t="str">
            <v>NFF Max Rate £</v>
          </cell>
          <cell r="G19">
            <v>930</v>
          </cell>
          <cell r="H19">
            <v>730</v>
          </cell>
          <cell r="I19">
            <v>680</v>
          </cell>
          <cell r="J19">
            <v>620</v>
          </cell>
          <cell r="K19">
            <v>445</v>
          </cell>
          <cell r="L19">
            <v>335</v>
          </cell>
          <cell r="M19"/>
        </row>
        <row r="20">
          <cell r="E20"/>
          <cell r="F20" t="str">
            <v>Calculated 23-24 Rate £</v>
          </cell>
          <cell r="G20">
            <v>782.19153309689966</v>
          </cell>
          <cell r="H20">
            <v>613.97830017283525</v>
          </cell>
          <cell r="I20">
            <v>571.92499194181914</v>
          </cell>
          <cell r="J20">
            <v>521.46102206459977</v>
          </cell>
          <cell r="K20">
            <v>374.27444325604341</v>
          </cell>
          <cell r="L20">
            <v>281.75716514780794</v>
          </cell>
          <cell r="M20"/>
        </row>
        <row r="21">
          <cell r="F21" t="str">
            <v>Secondary - Band Value £</v>
          </cell>
          <cell r="G21">
            <v>782.19153309689966</v>
          </cell>
          <cell r="H21">
            <v>613.97830017283525</v>
          </cell>
          <cell r="I21">
            <v>571.92499194181914</v>
          </cell>
          <cell r="J21">
            <v>521.46102206459977</v>
          </cell>
          <cell r="K21">
            <v>374.27444325604341</v>
          </cell>
          <cell r="L21">
            <v>281.75716514780794</v>
          </cell>
        </row>
        <row r="22">
          <cell r="F22" t="str">
            <v>Secondary - Pupils</v>
          </cell>
          <cell r="G22">
            <v>2343.1611596397415</v>
          </cell>
          <cell r="H22">
            <v>5478.9591642691958</v>
          </cell>
          <cell r="I22">
            <v>3204.6083478861451</v>
          </cell>
          <cell r="J22">
            <v>1595.5319472896747</v>
          </cell>
          <cell r="K22">
            <v>2393.7653084593935</v>
          </cell>
          <cell r="L22">
            <v>2024.4711511392773</v>
          </cell>
          <cell r="M22">
            <v>17040.497078683427</v>
          </cell>
        </row>
        <row r="23">
          <cell r="F23" t="str">
            <v>Weighting</v>
          </cell>
          <cell r="G23">
            <v>1</v>
          </cell>
          <cell r="H23">
            <v>0.78494623655913975</v>
          </cell>
          <cell r="I23">
            <v>0.73118279569892475</v>
          </cell>
          <cell r="J23">
            <v>0.66666666666666663</v>
          </cell>
          <cell r="K23">
            <v>0.478494623655914</v>
          </cell>
          <cell r="L23">
            <v>0.36021505376344087</v>
          </cell>
          <cell r="M23"/>
        </row>
        <row r="24">
          <cell r="F24" t="str">
            <v>Secondary - Weighted Pupils</v>
          </cell>
          <cell r="G24">
            <v>2343.1611596397415</v>
          </cell>
          <cell r="H24">
            <v>4300.6883762543148</v>
          </cell>
          <cell r="I24">
            <v>2343.154490927504</v>
          </cell>
          <cell r="J24">
            <v>1063.6879648597831</v>
          </cell>
          <cell r="K24">
            <v>1145.4038303918603</v>
          </cell>
          <cell r="L24">
            <v>729.24498455016976</v>
          </cell>
          <cell r="M24">
            <v>11925.340806623373</v>
          </cell>
          <cell r="P24">
            <v>0</v>
          </cell>
        </row>
        <row r="25">
          <cell r="F25" t="str">
            <v>Allocation Secondary £</v>
          </cell>
          <cell r="G25">
            <v>1832800.8197517188</v>
          </cell>
          <cell r="H25">
            <v>3363962.0343943788</v>
          </cell>
          <cell r="I25">
            <v>1832795.6035414699</v>
          </cell>
          <cell r="J25">
            <v>832007.71997039486</v>
          </cell>
          <cell r="K25">
            <v>895925.17810927052</v>
          </cell>
          <cell r="L25">
            <v>570409.25246852217</v>
          </cell>
          <cell r="M25">
            <v>9327900.6082357541</v>
          </cell>
        </row>
        <row r="26">
          <cell r="F26" t="str">
            <v>Total Allocation £</v>
          </cell>
          <cell r="G26">
            <v>3985899.8249416845</v>
          </cell>
          <cell r="H26">
            <v>7237963.4813279556</v>
          </cell>
          <cell r="I26">
            <v>3863371.1731430893</v>
          </cell>
          <cell r="J26">
            <v>1826480.9162397869</v>
          </cell>
          <cell r="K26">
            <v>1823634.2500885227</v>
          </cell>
          <cell r="L26">
            <v>1195506.7342076199</v>
          </cell>
          <cell r="M26">
            <v>19932856.379948653</v>
          </cell>
          <cell r="P26">
            <v>0</v>
          </cell>
        </row>
        <row r="27">
          <cell r="F27"/>
          <cell r="G27"/>
          <cell r="H27"/>
          <cell r="I27"/>
          <cell r="J27"/>
          <cell r="K27"/>
          <cell r="L27"/>
          <cell r="M27">
            <v>0</v>
          </cell>
        </row>
        <row r="28">
          <cell r="G28">
            <v>35</v>
          </cell>
          <cell r="H28">
            <v>34</v>
          </cell>
          <cell r="I28">
            <v>33</v>
          </cell>
          <cell r="J28">
            <v>32</v>
          </cell>
          <cell r="K28">
            <v>31</v>
          </cell>
          <cell r="L28">
            <v>30</v>
          </cell>
          <cell r="M28">
            <v>29</v>
          </cell>
          <cell r="N28"/>
          <cell r="W28"/>
        </row>
        <row r="29">
          <cell r="E29" t="str">
            <v>DfE</v>
          </cell>
          <cell r="F29" t="str">
            <v>School</v>
          </cell>
          <cell r="G29" t="str">
            <v>Band A %</v>
          </cell>
          <cell r="H29" t="str">
            <v>Band B %</v>
          </cell>
          <cell r="I29" t="str">
            <v>Band C %</v>
          </cell>
          <cell r="J29" t="str">
            <v>Band D %</v>
          </cell>
          <cell r="K29" t="str">
            <v>Band E %</v>
          </cell>
          <cell r="L29" t="str">
            <v>Band F %</v>
          </cell>
          <cell r="M29" t="str">
            <v>Band G %</v>
          </cell>
          <cell r="N29" t="str">
            <v>Total %</v>
          </cell>
          <cell r="P29" t="str">
            <v xml:space="preserve">Band A </v>
          </cell>
          <cell r="Q29" t="str">
            <v xml:space="preserve">Band B </v>
          </cell>
          <cell r="R29" t="str">
            <v xml:space="preserve">Band C </v>
          </cell>
          <cell r="S29" t="str">
            <v xml:space="preserve">Band D </v>
          </cell>
          <cell r="T29" t="str">
            <v xml:space="preserve">Band E </v>
          </cell>
          <cell r="U29" t="str">
            <v xml:space="preserve">Band F </v>
          </cell>
          <cell r="V29" t="str">
            <v xml:space="preserve">Band G </v>
          </cell>
          <cell r="W29" t="str">
            <v xml:space="preserve">Total </v>
          </cell>
          <cell r="Y29" t="str">
            <v>Band A £</v>
          </cell>
          <cell r="Z29" t="str">
            <v>Band B £</v>
          </cell>
          <cell r="AA29" t="str">
            <v>Band C £</v>
          </cell>
          <cell r="AB29" t="str">
            <v>Band D £</v>
          </cell>
          <cell r="AC29" t="str">
            <v>Band E £</v>
          </cell>
          <cell r="AD29" t="str">
            <v>Band F £</v>
          </cell>
          <cell r="AE29" t="str">
            <v>Total £</v>
          </cell>
          <cell r="AG29" t="str">
            <v>2022-23</v>
          </cell>
          <cell r="AH29" t="str">
            <v>£ Var</v>
          </cell>
          <cell r="AI29" t="str">
            <v>% Var</v>
          </cell>
        </row>
        <row r="31">
          <cell r="E31">
            <v>2001</v>
          </cell>
          <cell r="F31" t="str">
            <v>Abbey Lane Primary School</v>
          </cell>
          <cell r="G31">
            <v>3.66300366300366E-3</v>
          </cell>
          <cell r="H31">
            <v>5.6776556776556797E-2</v>
          </cell>
          <cell r="I31">
            <v>4.0293040293040303E-2</v>
          </cell>
          <cell r="J31">
            <v>2.0146520146520099E-2</v>
          </cell>
          <cell r="K31">
            <v>3.6630036630036597E-2</v>
          </cell>
          <cell r="L31">
            <v>0.124542124542125</v>
          </cell>
          <cell r="M31">
            <v>0.71794871794871795</v>
          </cell>
          <cell r="N31">
            <v>1.0000000000000004</v>
          </cell>
          <cell r="P31">
            <v>1.9999999999999984</v>
          </cell>
          <cell r="Q31">
            <v>31.000000000000011</v>
          </cell>
          <cell r="R31">
            <v>22.000000000000004</v>
          </cell>
          <cell r="S31">
            <v>10.999999999999973</v>
          </cell>
          <cell r="T31">
            <v>19.999999999999982</v>
          </cell>
          <cell r="U31">
            <v>68.000000000000256</v>
          </cell>
          <cell r="V31">
            <v>392</v>
          </cell>
          <cell r="W31">
            <v>546</v>
          </cell>
          <cell r="Y31">
            <v>1225.3880265359116</v>
          </cell>
          <cell r="Z31">
            <v>14457.749775770735</v>
          </cell>
          <cell r="AA31">
            <v>9656.789224044207</v>
          </cell>
          <cell r="AB31">
            <v>4426.0283943535842</v>
          </cell>
          <cell r="AC31">
            <v>5121.0245885082859</v>
          </cell>
          <cell r="AD31">
            <v>14302.290100762497</v>
          </cell>
          <cell r="AE31">
            <v>49189.270109975216</v>
          </cell>
          <cell r="AG31">
            <v>42044.295237858569</v>
          </cell>
          <cell r="AH31">
            <v>7144.974872116647</v>
          </cell>
          <cell r="AI31">
            <v>0.14525474470636024</v>
          </cell>
        </row>
        <row r="32">
          <cell r="E32">
            <v>2046</v>
          </cell>
          <cell r="F32" t="str">
            <v>Abbeyfield Primary Academy</v>
          </cell>
          <cell r="G32">
            <v>4.5698924731182797E-2</v>
          </cell>
          <cell r="H32">
            <v>8.3333333333333301E-2</v>
          </cell>
          <cell r="I32">
            <v>0.17741935483870999</v>
          </cell>
          <cell r="J32">
            <v>0.18548387096774199</v>
          </cell>
          <cell r="K32">
            <v>0.43548387096774199</v>
          </cell>
          <cell r="L32">
            <v>4.8387096774193498E-2</v>
          </cell>
          <cell r="M32">
            <v>2.4193548387096801E-2</v>
          </cell>
          <cell r="N32">
            <v>1.0000000000000004</v>
          </cell>
          <cell r="P32">
            <v>17</v>
          </cell>
          <cell r="Q32">
            <v>30.999999999999989</v>
          </cell>
          <cell r="R32">
            <v>66.000000000000114</v>
          </cell>
          <cell r="S32">
            <v>69.000000000000028</v>
          </cell>
          <cell r="T32">
            <v>162.00000000000003</v>
          </cell>
          <cell r="U32">
            <v>17.999999999999982</v>
          </cell>
          <cell r="V32">
            <v>9.0000000000000107</v>
          </cell>
          <cell r="W32">
            <v>372</v>
          </cell>
          <cell r="Y32">
            <v>10415.798225555256</v>
          </cell>
          <cell r="Z32">
            <v>14457.749775770724</v>
          </cell>
          <cell r="AA32">
            <v>28970.36767213267</v>
          </cell>
          <cell r="AB32">
            <v>27763.269019127107</v>
          </cell>
          <cell r="AC32">
            <v>41480.299166917161</v>
          </cell>
          <cell r="AD32">
            <v>3785.9003207900546</v>
          </cell>
          <cell r="AE32">
            <v>126873.38418029297</v>
          </cell>
          <cell r="AG32">
            <v>96803.341099452475</v>
          </cell>
          <cell r="AH32">
            <v>30070.043080840493</v>
          </cell>
          <cell r="AI32">
            <v>0.2370082840866731</v>
          </cell>
        </row>
        <row r="33">
          <cell r="E33">
            <v>2048</v>
          </cell>
          <cell r="F33" t="str">
            <v>Acres Hill Community Primary School</v>
          </cell>
          <cell r="G33">
            <v>5.3658536585365901E-2</v>
          </cell>
          <cell r="H33">
            <v>0.10243902439024399</v>
          </cell>
          <cell r="I33">
            <v>1.9512195121951199E-2</v>
          </cell>
          <cell r="J33">
            <v>0.41951219512195098</v>
          </cell>
          <cell r="K33">
            <v>0.39024390243902402</v>
          </cell>
          <cell r="L33">
            <v>9.7560975609756097E-3</v>
          </cell>
          <cell r="M33">
            <v>4.8780487804877997E-3</v>
          </cell>
          <cell r="N33">
            <v>0.99999999999999956</v>
          </cell>
          <cell r="P33">
            <v>11.000000000000011</v>
          </cell>
          <cell r="Q33">
            <v>21.000000000000018</v>
          </cell>
          <cell r="R33">
            <v>3.9999999999999956</v>
          </cell>
          <cell r="S33">
            <v>85.999999999999957</v>
          </cell>
          <cell r="T33">
            <v>79.999999999999929</v>
          </cell>
          <cell r="U33">
            <v>2</v>
          </cell>
          <cell r="V33">
            <v>0.99999999999999889</v>
          </cell>
          <cell r="W33">
            <v>205</v>
          </cell>
          <cell r="Y33">
            <v>6739.6341459475252</v>
          </cell>
          <cell r="Z33">
            <v>9793.9595255221157</v>
          </cell>
          <cell r="AA33">
            <v>1755.7798589171264</v>
          </cell>
          <cell r="AB33">
            <v>34603.494719491726</v>
          </cell>
          <cell r="AC33">
            <v>20484.098354033144</v>
          </cell>
          <cell r="AD33">
            <v>420.65559119889537</v>
          </cell>
          <cell r="AE33">
            <v>73797.622195110525</v>
          </cell>
          <cell r="AG33">
            <v>56101.324927758164</v>
          </cell>
          <cell r="AH33">
            <v>17696.297267352362</v>
          </cell>
          <cell r="AI33">
            <v>0.23979495193714837</v>
          </cell>
        </row>
        <row r="34">
          <cell r="E34">
            <v>2342</v>
          </cell>
          <cell r="F34" t="str">
            <v>Angram Bank Primary School</v>
          </cell>
          <cell r="G34">
            <v>2.7173913043478298E-2</v>
          </cell>
          <cell r="H34">
            <v>0.42934782608695699</v>
          </cell>
          <cell r="I34">
            <v>1.0869565217391301E-2</v>
          </cell>
          <cell r="J34">
            <v>0</v>
          </cell>
          <cell r="K34">
            <v>0.26630434782608697</v>
          </cell>
          <cell r="L34">
            <v>5.4347826086956503E-3</v>
          </cell>
          <cell r="M34">
            <v>0.26086956521739102</v>
          </cell>
          <cell r="N34">
            <v>1.0000000000000002</v>
          </cell>
          <cell r="P34">
            <v>5.0000000000000071</v>
          </cell>
          <cell r="Q34">
            <v>79.000000000000085</v>
          </cell>
          <cell r="R34">
            <v>1.9999999999999993</v>
          </cell>
          <cell r="S34">
            <v>0</v>
          </cell>
          <cell r="T34">
            <v>49</v>
          </cell>
          <cell r="U34">
            <v>0.99999999999999967</v>
          </cell>
          <cell r="V34">
            <v>47.99999999999995</v>
          </cell>
          <cell r="W34">
            <v>184</v>
          </cell>
          <cell r="Y34">
            <v>3063.4700663397857</v>
          </cell>
          <cell r="Z34">
            <v>36843.942976964157</v>
          </cell>
          <cell r="AA34">
            <v>877.88992945856387</v>
          </cell>
          <cell r="AB34">
            <v>0</v>
          </cell>
          <cell r="AC34">
            <v>12546.510241845312</v>
          </cell>
          <cell r="AD34">
            <v>210.32779559944763</v>
          </cell>
          <cell r="AE34">
            <v>53542.14101020727</v>
          </cell>
          <cell r="AG34">
            <v>42363.222739582161</v>
          </cell>
          <cell r="AH34">
            <v>11178.918270625109</v>
          </cell>
          <cell r="AI34">
            <v>0.20878728529914334</v>
          </cell>
        </row>
        <row r="35">
          <cell r="E35">
            <v>2343</v>
          </cell>
          <cell r="F35" t="str">
            <v>Anns Grove Primary School</v>
          </cell>
          <cell r="G35">
            <v>4.7904191616766498E-2</v>
          </cell>
          <cell r="H35">
            <v>8.3832335329341298E-2</v>
          </cell>
          <cell r="I35">
            <v>0.20359281437125701</v>
          </cell>
          <cell r="J35">
            <v>0.29341317365269498</v>
          </cell>
          <cell r="K35">
            <v>7.7844311377245498E-2</v>
          </cell>
          <cell r="L35">
            <v>6.5868263473053898E-2</v>
          </cell>
          <cell r="M35">
            <v>0.22754491017964101</v>
          </cell>
          <cell r="N35">
            <v>1.0000000000000002</v>
          </cell>
          <cell r="P35">
            <v>16.000000000000011</v>
          </cell>
          <cell r="Q35">
            <v>27.999999999999993</v>
          </cell>
          <cell r="R35">
            <v>67.999999999999844</v>
          </cell>
          <cell r="S35">
            <v>98.000000000000128</v>
          </cell>
          <cell r="T35">
            <v>25.999999999999996</v>
          </cell>
          <cell r="U35">
            <v>22.000000000000004</v>
          </cell>
          <cell r="V35">
            <v>76.000000000000099</v>
          </cell>
          <cell r="W35">
            <v>334</v>
          </cell>
          <cell r="Y35">
            <v>9803.1042122873077</v>
          </cell>
          <cell r="Z35">
            <v>13058.61270069614</v>
          </cell>
          <cell r="AA35">
            <v>29848.257601591115</v>
          </cell>
          <cell r="AB35">
            <v>39431.889331513899</v>
          </cell>
          <cell r="AC35">
            <v>6657.3319650607773</v>
          </cell>
          <cell r="AD35">
            <v>4627.2115031878502</v>
          </cell>
          <cell r="AE35">
            <v>103426.40731433709</v>
          </cell>
          <cell r="AG35">
            <v>87289.231013284356</v>
          </cell>
          <cell r="AH35">
            <v>16137.176301052736</v>
          </cell>
          <cell r="AI35">
            <v>0.15602568744371131</v>
          </cell>
        </row>
        <row r="36">
          <cell r="E36">
            <v>3429</v>
          </cell>
          <cell r="F36" t="str">
            <v>Arbourthorne Community Primary School</v>
          </cell>
          <cell r="G36">
            <v>0.23571428571428599</v>
          </cell>
          <cell r="H36">
            <v>0.54523809523809497</v>
          </cell>
          <cell r="I36">
            <v>8.5714285714285701E-2</v>
          </cell>
          <cell r="J36">
            <v>9.2857142857142902E-2</v>
          </cell>
          <cell r="K36">
            <v>7.14285714285714E-3</v>
          </cell>
          <cell r="L36">
            <v>7.14285714285714E-3</v>
          </cell>
          <cell r="M36">
            <v>2.6190476190476202E-2</v>
          </cell>
          <cell r="N36">
            <v>1</v>
          </cell>
          <cell r="P36">
            <v>99.000000000000114</v>
          </cell>
          <cell r="Q36">
            <v>228.99999999999989</v>
          </cell>
          <cell r="R36">
            <v>35.999999999999993</v>
          </cell>
          <cell r="S36">
            <v>39.000000000000021</v>
          </cell>
          <cell r="T36">
            <v>2.9999999999999987</v>
          </cell>
          <cell r="U36">
            <v>2.9999999999999987</v>
          </cell>
          <cell r="V36">
            <v>11.000000000000005</v>
          </cell>
          <cell r="W36">
            <v>420</v>
          </cell>
          <cell r="Y36">
            <v>60656.707313527739</v>
          </cell>
          <cell r="Z36">
            <v>106800.7967306934</v>
          </cell>
          <cell r="AA36">
            <v>15802.018730254153</v>
          </cell>
          <cell r="AB36">
            <v>15692.282489071846</v>
          </cell>
          <cell r="AC36">
            <v>768.1536882762432</v>
          </cell>
          <cell r="AD36">
            <v>630.98338679834274</v>
          </cell>
          <cell r="AE36">
            <v>200350.94233862171</v>
          </cell>
          <cell r="AG36">
            <v>155152.555910055</v>
          </cell>
          <cell r="AH36">
            <v>45198.386428566708</v>
          </cell>
          <cell r="AI36">
            <v>0.22559607607023369</v>
          </cell>
        </row>
        <row r="37">
          <cell r="E37">
            <v>2340</v>
          </cell>
          <cell r="F37" t="str">
            <v>Athelstan Primary School</v>
          </cell>
          <cell r="G37">
            <v>5.3745928338762197E-2</v>
          </cell>
          <cell r="H37">
            <v>6.6775244299674297E-2</v>
          </cell>
          <cell r="I37">
            <v>0.218241042345277</v>
          </cell>
          <cell r="J37">
            <v>9.2833876221498399E-2</v>
          </cell>
          <cell r="K37">
            <v>0.136807817589577</v>
          </cell>
          <cell r="L37">
            <v>3.5830618892508097E-2</v>
          </cell>
          <cell r="M37">
            <v>0.39576547231270398</v>
          </cell>
          <cell r="N37">
            <v>1.0000000000000009</v>
          </cell>
          <cell r="P37">
            <v>32.999999999999986</v>
          </cell>
          <cell r="Q37">
            <v>41.000000000000021</v>
          </cell>
          <cell r="R37">
            <v>134.00000000000009</v>
          </cell>
          <cell r="S37">
            <v>57.000000000000014</v>
          </cell>
          <cell r="T37">
            <v>84.00000000000027</v>
          </cell>
          <cell r="U37">
            <v>21.999999999999972</v>
          </cell>
          <cell r="V37">
            <v>243.00000000000026</v>
          </cell>
          <cell r="W37">
            <v>614</v>
          </cell>
          <cell r="Y37">
            <v>20218.902437842549</v>
          </cell>
          <cell r="Z37">
            <v>19121.540026019364</v>
          </cell>
          <cell r="AA37">
            <v>58818.625273723839</v>
          </cell>
          <cell r="AB37">
            <v>22934.874407104999</v>
          </cell>
          <cell r="AC37">
            <v>21508.303271734891</v>
          </cell>
          <cell r="AD37">
            <v>4627.2115031878429</v>
          </cell>
          <cell r="AE37">
            <v>147229.45691961347</v>
          </cell>
          <cell r="AG37">
            <v>117250.35540342539</v>
          </cell>
          <cell r="AH37">
            <v>29979.101516188079</v>
          </cell>
          <cell r="AI37">
            <v>0.20362162670039946</v>
          </cell>
        </row>
        <row r="38">
          <cell r="E38">
            <v>2281</v>
          </cell>
          <cell r="F38" t="str">
            <v>Ballifield Primary School</v>
          </cell>
          <cell r="G38">
            <v>1.44578313253012E-2</v>
          </cell>
          <cell r="H38">
            <v>1.44578313253012E-2</v>
          </cell>
          <cell r="I38">
            <v>3.13253012048193E-2</v>
          </cell>
          <cell r="J38">
            <v>3.13253012048193E-2</v>
          </cell>
          <cell r="K38">
            <v>1.68674698795181E-2</v>
          </cell>
          <cell r="L38">
            <v>0.260240963855422</v>
          </cell>
          <cell r="M38">
            <v>0.631325301204819</v>
          </cell>
          <cell r="N38">
            <v>1</v>
          </cell>
          <cell r="P38">
            <v>5.9999999999999982</v>
          </cell>
          <cell r="Q38">
            <v>5.9999999999999982</v>
          </cell>
          <cell r="R38">
            <v>13.000000000000009</v>
          </cell>
          <cell r="S38">
            <v>13.000000000000009</v>
          </cell>
          <cell r="T38">
            <v>7.0000000000000115</v>
          </cell>
          <cell r="U38">
            <v>108.00000000000013</v>
          </cell>
          <cell r="V38">
            <v>261.99999999999989</v>
          </cell>
          <cell r="W38">
            <v>415</v>
          </cell>
          <cell r="Y38">
            <v>3676.1640796077368</v>
          </cell>
          <cell r="Z38">
            <v>2798.2741501491728</v>
          </cell>
          <cell r="AA38">
            <v>5706.2845414806716</v>
          </cell>
          <cell r="AB38">
            <v>5230.7608296906155</v>
          </cell>
          <cell r="AC38">
            <v>1792.3586059779047</v>
          </cell>
          <cell r="AD38">
            <v>22715.401924740378</v>
          </cell>
          <cell r="AE38">
            <v>41919.244131646483</v>
          </cell>
          <cell r="AG38">
            <v>33509.921650658725</v>
          </cell>
          <cell r="AH38">
            <v>8409.3224809877574</v>
          </cell>
          <cell r="AI38">
            <v>0.20060768401687926</v>
          </cell>
        </row>
        <row r="39">
          <cell r="E39">
            <v>2322</v>
          </cell>
          <cell r="F39" t="str">
            <v>Bankwood Community Primary School</v>
          </cell>
          <cell r="G39">
            <v>0.75</v>
          </cell>
          <cell r="H39">
            <v>9.375E-2</v>
          </cell>
          <cell r="I39">
            <v>0.109375</v>
          </cell>
          <cell r="J39">
            <v>2.34375E-2</v>
          </cell>
          <cell r="K39">
            <v>1.0416666666666701E-2</v>
          </cell>
          <cell r="L39">
            <v>2.60416666666667E-3</v>
          </cell>
          <cell r="M39">
            <v>1.0416666666666701E-2</v>
          </cell>
          <cell r="N39">
            <v>1</v>
          </cell>
          <cell r="P39">
            <v>288</v>
          </cell>
          <cell r="Q39">
            <v>36</v>
          </cell>
          <cell r="R39">
            <v>42</v>
          </cell>
          <cell r="S39">
            <v>9</v>
          </cell>
          <cell r="T39">
            <v>4.0000000000000133</v>
          </cell>
          <cell r="U39">
            <v>1.0000000000000013</v>
          </cell>
          <cell r="V39">
            <v>4.0000000000000133</v>
          </cell>
          <cell r="W39">
            <v>384</v>
          </cell>
          <cell r="Y39">
            <v>176455.87582117142</v>
          </cell>
          <cell r="Z39">
            <v>16789.64490089504</v>
          </cell>
          <cell r="AA39">
            <v>18435.68851862985</v>
          </cell>
          <cell r="AB39">
            <v>3621.2959590165774</v>
          </cell>
          <cell r="AC39">
            <v>1024.2049177016615</v>
          </cell>
          <cell r="AD39">
            <v>210.32779559944797</v>
          </cell>
          <cell r="AE39">
            <v>216537.03791301398</v>
          </cell>
          <cell r="AG39">
            <v>164000.35346003965</v>
          </cell>
          <cell r="AH39">
            <v>52536.684452974325</v>
          </cell>
          <cell r="AI39">
            <v>0.24262216274556717</v>
          </cell>
        </row>
        <row r="40">
          <cell r="E40">
            <v>2274</v>
          </cell>
          <cell r="F40" t="str">
            <v>Beck Primary School</v>
          </cell>
          <cell r="G40">
            <v>0.218241042345277</v>
          </cell>
          <cell r="H40">
            <v>0.65798045602605904</v>
          </cell>
          <cell r="I40">
            <v>9.93485342019544E-2</v>
          </cell>
          <cell r="J40">
            <v>3.2573289902280101E-3</v>
          </cell>
          <cell r="K40">
            <v>3.2573289902280101E-3</v>
          </cell>
          <cell r="L40">
            <v>8.1433224755700293E-3</v>
          </cell>
          <cell r="M40">
            <v>9.77198697068404E-3</v>
          </cell>
          <cell r="N40">
            <v>1.0000000000000004</v>
          </cell>
          <cell r="P40">
            <v>134.21824104234534</v>
          </cell>
          <cell r="Q40">
            <v>404.65798045602628</v>
          </cell>
          <cell r="R40">
            <v>61.099348534201958</v>
          </cell>
          <cell r="S40">
            <v>2.0032573289902262</v>
          </cell>
          <cell r="T40">
            <v>2.0032573289902262</v>
          </cell>
          <cell r="U40">
            <v>5.0081433224755676</v>
          </cell>
          <cell r="V40">
            <v>6.0097719869706845</v>
          </cell>
          <cell r="W40">
            <v>615</v>
          </cell>
          <cell r="Y40">
            <v>82234.712758000489</v>
          </cell>
          <cell r="Z40">
            <v>188723.9943936113</v>
          </cell>
          <cell r="AA40">
            <v>26819.251387327393</v>
          </cell>
          <cell r="AB40">
            <v>806.04307448251654</v>
          </cell>
          <cell r="AC40">
            <v>512.93650194341956</v>
          </cell>
          <cell r="AD40">
            <v>1053.3517450623799</v>
          </cell>
          <cell r="AE40">
            <v>300150.28986042755</v>
          </cell>
          <cell r="AG40">
            <v>237820.15756406839</v>
          </cell>
          <cell r="AH40">
            <v>62330.132296359167</v>
          </cell>
          <cell r="AI40">
            <v>0.20766307547243487</v>
          </cell>
        </row>
        <row r="41">
          <cell r="E41">
            <v>2241</v>
          </cell>
          <cell r="F41" t="str">
            <v>Beighton Nursery Infant School</v>
          </cell>
          <cell r="G41">
            <v>0</v>
          </cell>
          <cell r="H41">
            <v>1.6528925619834701E-2</v>
          </cell>
          <cell r="I41">
            <v>8.2644628099173608E-3</v>
          </cell>
          <cell r="J41">
            <v>8.2644628099173608E-3</v>
          </cell>
          <cell r="K41">
            <v>1.2396694214876E-2</v>
          </cell>
          <cell r="L41">
            <v>0.34297520661156999</v>
          </cell>
          <cell r="M41">
            <v>0.61157024793388404</v>
          </cell>
          <cell r="N41">
            <v>0.99999999999999944</v>
          </cell>
          <cell r="P41">
            <v>0</v>
          </cell>
          <cell r="Q41">
            <v>3.9999999999999978</v>
          </cell>
          <cell r="R41">
            <v>2.0000000000000013</v>
          </cell>
          <cell r="S41">
            <v>2.0000000000000013</v>
          </cell>
          <cell r="T41">
            <v>2.999999999999992</v>
          </cell>
          <cell r="U41">
            <v>82.999999999999943</v>
          </cell>
          <cell r="V41">
            <v>147.99999999999994</v>
          </cell>
          <cell r="W41">
            <v>242</v>
          </cell>
          <cell r="Y41">
            <v>0</v>
          </cell>
          <cell r="Z41">
            <v>1865.5161000994478</v>
          </cell>
          <cell r="AA41">
            <v>877.88992945856478</v>
          </cell>
          <cell r="AB41">
            <v>804.73243533701782</v>
          </cell>
          <cell r="AC41">
            <v>768.1536882762415</v>
          </cell>
          <cell r="AD41">
            <v>17457.207034754145</v>
          </cell>
          <cell r="AE41">
            <v>21773.499187925416</v>
          </cell>
          <cell r="AG41">
            <v>18169.242115821758</v>
          </cell>
          <cell r="AH41">
            <v>3604.2570721036573</v>
          </cell>
          <cell r="AI41">
            <v>0.16553412205340026</v>
          </cell>
        </row>
        <row r="42">
          <cell r="E42">
            <v>2353</v>
          </cell>
          <cell r="F42" t="str">
            <v>Birley Primary Academy</v>
          </cell>
          <cell r="G42">
            <v>1.5151515151515201E-2</v>
          </cell>
          <cell r="H42">
            <v>5.6818181818181802E-2</v>
          </cell>
          <cell r="I42">
            <v>5.3030303030302997E-2</v>
          </cell>
          <cell r="J42">
            <v>0.102272727272727</v>
          </cell>
          <cell r="K42">
            <v>4.7348484848484799E-2</v>
          </cell>
          <cell r="L42">
            <v>3.97727272727273E-2</v>
          </cell>
          <cell r="M42">
            <v>0.685606060606061</v>
          </cell>
          <cell r="N42">
            <v>1</v>
          </cell>
          <cell r="P42">
            <v>8.0000000000000266</v>
          </cell>
          <cell r="Q42">
            <v>29.999999999999993</v>
          </cell>
          <cell r="R42">
            <v>27.999999999999982</v>
          </cell>
          <cell r="S42">
            <v>53.999999999999858</v>
          </cell>
          <cell r="T42">
            <v>24.999999999999975</v>
          </cell>
          <cell r="U42">
            <v>21.000000000000014</v>
          </cell>
          <cell r="V42">
            <v>362.00000000000023</v>
          </cell>
          <cell r="W42">
            <v>528</v>
          </cell>
          <cell r="Y42">
            <v>4901.5521061436666</v>
          </cell>
          <cell r="Z42">
            <v>13991.370750745864</v>
          </cell>
          <cell r="AA42">
            <v>12290.459012419891</v>
          </cell>
          <cell r="AB42">
            <v>21727.77575409941</v>
          </cell>
          <cell r="AC42">
            <v>6401.2807356353569</v>
          </cell>
          <cell r="AD42">
            <v>4416.8837075884039</v>
          </cell>
          <cell r="AE42">
            <v>63729.322066632594</v>
          </cell>
          <cell r="AG42">
            <v>53395.645561797777</v>
          </cell>
          <cell r="AH42">
            <v>10333.676504834817</v>
          </cell>
          <cell r="AI42">
            <v>0.16214948111373875</v>
          </cell>
        </row>
        <row r="43">
          <cell r="E43">
            <v>2323</v>
          </cell>
          <cell r="F43" t="str">
            <v>Birley Spa Primary Academy</v>
          </cell>
          <cell r="G43">
            <v>2.3809523809523801E-2</v>
          </cell>
          <cell r="H43">
            <v>1.4880952380952399E-2</v>
          </cell>
          <cell r="I43">
            <v>0.25892857142857101</v>
          </cell>
          <cell r="J43">
            <v>0.33333333333333298</v>
          </cell>
          <cell r="K43">
            <v>2.9761904761904799E-3</v>
          </cell>
          <cell r="L43">
            <v>0.13392857142857101</v>
          </cell>
          <cell r="M43">
            <v>0.23214285714285701</v>
          </cell>
          <cell r="N43">
            <v>0.99999999999999867</v>
          </cell>
          <cell r="P43">
            <v>8.0238095238095202</v>
          </cell>
          <cell r="Q43">
            <v>5.0148809523809588</v>
          </cell>
          <cell r="R43">
            <v>87.258928571428427</v>
          </cell>
          <cell r="S43">
            <v>112.33333333333321</v>
          </cell>
          <cell r="T43">
            <v>1.0029761904761918</v>
          </cell>
          <cell r="U43">
            <v>45.133928571428427</v>
          </cell>
          <cell r="V43">
            <v>78.232142857142819</v>
          </cell>
          <cell r="W43">
            <v>337</v>
          </cell>
          <cell r="Y43">
            <v>4916.140058840504</v>
          </cell>
          <cell r="Z43">
            <v>2338.8352891871841</v>
          </cell>
          <cell r="AA43">
            <v>38301.867324100596</v>
          </cell>
          <cell r="AB43">
            <v>45199.138451429091</v>
          </cell>
          <cell r="AC43">
            <v>256.81328665584766</v>
          </cell>
          <cell r="AD43">
            <v>9492.9197031714702</v>
          </cell>
          <cell r="AE43">
            <v>100505.71411338469</v>
          </cell>
          <cell r="AG43">
            <v>83054.11059976714</v>
          </cell>
          <cell r="AH43">
            <v>17451.603513617549</v>
          </cell>
          <cell r="AI43">
            <v>0.17363792365008887</v>
          </cell>
        </row>
        <row r="44">
          <cell r="E44">
            <v>2328</v>
          </cell>
          <cell r="F44" t="str">
            <v>Bradfield Dungworth Primary School</v>
          </cell>
          <cell r="G44">
            <v>0</v>
          </cell>
          <cell r="H44">
            <v>2.9197080291970798E-2</v>
          </cell>
          <cell r="I44">
            <v>0</v>
          </cell>
          <cell r="J44">
            <v>0</v>
          </cell>
          <cell r="K44">
            <v>2.18978102189781E-2</v>
          </cell>
          <cell r="L44">
            <v>0</v>
          </cell>
          <cell r="M44">
            <v>0.94890510948905105</v>
          </cell>
          <cell r="N44">
            <v>1</v>
          </cell>
          <cell r="P44">
            <v>0</v>
          </cell>
          <cell r="Q44">
            <v>3.9999999999999996</v>
          </cell>
          <cell r="R44">
            <v>0</v>
          </cell>
          <cell r="S44">
            <v>0</v>
          </cell>
          <cell r="T44">
            <v>2.9999999999999996</v>
          </cell>
          <cell r="U44">
            <v>0</v>
          </cell>
          <cell r="V44">
            <v>130</v>
          </cell>
          <cell r="W44">
            <v>137</v>
          </cell>
          <cell r="Y44">
            <v>0</v>
          </cell>
          <cell r="Z44">
            <v>1865.5161000994487</v>
          </cell>
          <cell r="AA44">
            <v>0</v>
          </cell>
          <cell r="AB44">
            <v>0</v>
          </cell>
          <cell r="AC44">
            <v>768.15368827624343</v>
          </cell>
          <cell r="AD44">
            <v>0</v>
          </cell>
          <cell r="AE44">
            <v>2633.6697883756924</v>
          </cell>
          <cell r="AG44">
            <v>2121.6031288812492</v>
          </cell>
          <cell r="AH44">
            <v>512.06665949444323</v>
          </cell>
          <cell r="AI44">
            <v>0.1944308514888872</v>
          </cell>
        </row>
        <row r="45">
          <cell r="E45">
            <v>2233</v>
          </cell>
          <cell r="F45" t="str">
            <v>Bradway Primary School</v>
          </cell>
          <cell r="G45">
            <v>0</v>
          </cell>
          <cell r="H45">
            <v>0.14975845410628</v>
          </cell>
          <cell r="I45">
            <v>6.7632850241545903E-2</v>
          </cell>
          <cell r="J45">
            <v>1.9323671497584499E-2</v>
          </cell>
          <cell r="K45">
            <v>1.4492753623188401E-2</v>
          </cell>
          <cell r="L45">
            <v>7.2463768115942004E-3</v>
          </cell>
          <cell r="M45">
            <v>0.74154589371980695</v>
          </cell>
          <cell r="N45">
            <v>0.99999999999999989</v>
          </cell>
          <cell r="P45">
            <v>0</v>
          </cell>
          <cell r="Q45">
            <v>61.999999999999922</v>
          </cell>
          <cell r="R45">
            <v>28.000000000000004</v>
          </cell>
          <cell r="S45">
            <v>7.9999999999999822</v>
          </cell>
          <cell r="T45">
            <v>5.9999999999999982</v>
          </cell>
          <cell r="U45">
            <v>2.9999999999999991</v>
          </cell>
          <cell r="V45">
            <v>307.00000000000006</v>
          </cell>
          <cell r="W45">
            <v>414</v>
          </cell>
          <cell r="Y45">
            <v>0</v>
          </cell>
          <cell r="Z45">
            <v>28915.499551541423</v>
          </cell>
          <cell r="AA45">
            <v>12290.4590124199</v>
          </cell>
          <cell r="AB45">
            <v>3218.9297413480617</v>
          </cell>
          <cell r="AC45">
            <v>1536.3073765524866</v>
          </cell>
          <cell r="AD45">
            <v>630.98338679834285</v>
          </cell>
          <cell r="AE45">
            <v>46592.179068660211</v>
          </cell>
          <cell r="AG45">
            <v>35788.297377748517</v>
          </cell>
          <cell r="AH45">
            <v>10803.881690911694</v>
          </cell>
          <cell r="AI45">
            <v>0.23188187174054761</v>
          </cell>
        </row>
        <row r="46">
          <cell r="E46">
            <v>2014</v>
          </cell>
          <cell r="F46" t="str">
            <v>Brightside Nursery and Infant School</v>
          </cell>
          <cell r="G46">
            <v>2.3121387283237E-2</v>
          </cell>
          <cell r="H46">
            <v>0.12138728323699401</v>
          </cell>
          <cell r="I46">
            <v>0.37572254335260102</v>
          </cell>
          <cell r="J46">
            <v>1.15606936416185E-2</v>
          </cell>
          <cell r="K46">
            <v>0.17341040462427701</v>
          </cell>
          <cell r="L46">
            <v>7.5144508670520194E-2</v>
          </cell>
          <cell r="M46">
            <v>0.219653179190751</v>
          </cell>
          <cell r="N46">
            <v>0.99999999999999867</v>
          </cell>
          <cell r="P46">
            <v>4.0000000000000009</v>
          </cell>
          <cell r="Q46">
            <v>20.999999999999964</v>
          </cell>
          <cell r="R46">
            <v>64.999999999999972</v>
          </cell>
          <cell r="S46">
            <v>2.0000000000000004</v>
          </cell>
          <cell r="T46">
            <v>29.999999999999922</v>
          </cell>
          <cell r="U46">
            <v>12.999999999999993</v>
          </cell>
          <cell r="V46">
            <v>37.999999999999922</v>
          </cell>
          <cell r="W46">
            <v>173</v>
          </cell>
          <cell r="Y46">
            <v>2450.7760530718256</v>
          </cell>
          <cell r="Z46">
            <v>9793.9595255220902</v>
          </cell>
          <cell r="AA46">
            <v>28531.422707403326</v>
          </cell>
          <cell r="AB46">
            <v>804.73243533701748</v>
          </cell>
          <cell r="AC46">
            <v>7681.5368827624161</v>
          </cell>
          <cell r="AD46">
            <v>2734.2613427928186</v>
          </cell>
          <cell r="AE46">
            <v>51996.688946889495</v>
          </cell>
          <cell r="AG46">
            <v>40654.151561080849</v>
          </cell>
          <cell r="AH46">
            <v>11342.537385808646</v>
          </cell>
          <cell r="AI46">
            <v>0.2181396088007479</v>
          </cell>
        </row>
        <row r="47">
          <cell r="E47">
            <v>2246</v>
          </cell>
          <cell r="F47" t="str">
            <v>Brook House Junior</v>
          </cell>
          <cell r="G47">
            <v>0</v>
          </cell>
          <cell r="H47">
            <v>2.6548672566371698E-2</v>
          </cell>
          <cell r="I47">
            <v>1.1799410029498501E-2</v>
          </cell>
          <cell r="J47">
            <v>0</v>
          </cell>
          <cell r="K47">
            <v>1.47492625368732E-2</v>
          </cell>
          <cell r="L47">
            <v>0.28613569321533899</v>
          </cell>
          <cell r="M47">
            <v>0.66076696165191695</v>
          </cell>
          <cell r="N47">
            <v>0.99999999999999933</v>
          </cell>
          <cell r="P47">
            <v>0</v>
          </cell>
          <cell r="Q47">
            <v>9.0265486725663777</v>
          </cell>
          <cell r="R47">
            <v>4.0117994100294903</v>
          </cell>
          <cell r="S47">
            <v>0</v>
          </cell>
          <cell r="T47">
            <v>5.0147492625368875</v>
          </cell>
          <cell r="U47">
            <v>97.286135693215257</v>
          </cell>
          <cell r="V47">
            <v>224.66076696165177</v>
          </cell>
          <cell r="W47">
            <v>340</v>
          </cell>
          <cell r="Y47">
            <v>0</v>
          </cell>
          <cell r="Z47">
            <v>4209.7929692509715</v>
          </cell>
          <cell r="AA47">
            <v>1760.9591505363494</v>
          </cell>
          <cell r="AB47">
            <v>0</v>
          </cell>
          <cell r="AC47">
            <v>1284.032713932761</v>
          </cell>
          <cell r="AD47">
            <v>20461.978462742711</v>
          </cell>
          <cell r="AE47">
            <v>27716.763296462792</v>
          </cell>
          <cell r="AG47">
            <v>23681.012374276226</v>
          </cell>
          <cell r="AH47">
            <v>4035.7509221865657</v>
          </cell>
          <cell r="AI47">
            <v>0.14560686177601437</v>
          </cell>
        </row>
        <row r="48">
          <cell r="E48">
            <v>5204</v>
          </cell>
          <cell r="F48" t="str">
            <v>Broomhill Infant School</v>
          </cell>
          <cell r="G48">
            <v>0</v>
          </cell>
          <cell r="H48">
            <v>8.40336134453782E-2</v>
          </cell>
          <cell r="I48">
            <v>0</v>
          </cell>
          <cell r="J48">
            <v>1.6806722689075598E-2</v>
          </cell>
          <cell r="K48">
            <v>0.159663865546218</v>
          </cell>
          <cell r="L48">
            <v>0</v>
          </cell>
          <cell r="M48">
            <v>0.73949579831932799</v>
          </cell>
          <cell r="N48">
            <v>0.99999999999999978</v>
          </cell>
          <cell r="P48">
            <v>0</v>
          </cell>
          <cell r="Q48">
            <v>10.000000000000005</v>
          </cell>
          <cell r="R48">
            <v>0</v>
          </cell>
          <cell r="S48">
            <v>1.9999999999999962</v>
          </cell>
          <cell r="T48">
            <v>18.999999999999943</v>
          </cell>
          <cell r="U48">
            <v>0</v>
          </cell>
          <cell r="V48">
            <v>88.000000000000028</v>
          </cell>
          <cell r="W48">
            <v>119</v>
          </cell>
          <cell r="Y48">
            <v>0</v>
          </cell>
          <cell r="Z48">
            <v>4663.7902502486249</v>
          </cell>
          <cell r="AA48">
            <v>0</v>
          </cell>
          <cell r="AB48">
            <v>804.73243533701577</v>
          </cell>
          <cell r="AC48">
            <v>4864.9733590828619</v>
          </cell>
          <cell r="AD48">
            <v>0</v>
          </cell>
          <cell r="AE48">
            <v>10333.496044668504</v>
          </cell>
          <cell r="AG48">
            <v>7632.5769262743524</v>
          </cell>
          <cell r="AH48">
            <v>2700.9191183941512</v>
          </cell>
          <cell r="AI48">
            <v>0.26137515384134413</v>
          </cell>
        </row>
        <row r="49">
          <cell r="E49">
            <v>2325</v>
          </cell>
          <cell r="F49" t="str">
            <v>Brunswick Community Primary School</v>
          </cell>
          <cell r="G49">
            <v>9.5923261390887301E-3</v>
          </cell>
          <cell r="H49">
            <v>3.5971223021582698E-2</v>
          </cell>
          <cell r="I49">
            <v>0.388489208633094</v>
          </cell>
          <cell r="J49">
            <v>1.4388489208633099E-2</v>
          </cell>
          <cell r="K49">
            <v>1.9184652278177498E-2</v>
          </cell>
          <cell r="L49">
            <v>0.201438848920863</v>
          </cell>
          <cell r="M49">
            <v>0.33093525179856098</v>
          </cell>
          <cell r="N49">
            <v>1</v>
          </cell>
          <cell r="P49">
            <v>4.0000000000000009</v>
          </cell>
          <cell r="Q49">
            <v>14.999999999999984</v>
          </cell>
          <cell r="R49">
            <v>162.0000000000002</v>
          </cell>
          <cell r="S49">
            <v>6.0000000000000027</v>
          </cell>
          <cell r="T49">
            <v>8.000000000000016</v>
          </cell>
          <cell r="U49">
            <v>83.999999999999872</v>
          </cell>
          <cell r="V49">
            <v>137.99999999999994</v>
          </cell>
          <cell r="W49">
            <v>417</v>
          </cell>
          <cell r="Y49">
            <v>2450.7760530718256</v>
          </cell>
          <cell r="Z49">
            <v>6995.6853753729265</v>
          </cell>
          <cell r="AA49">
            <v>71109.084286143785</v>
          </cell>
          <cell r="AB49">
            <v>2414.1973060110527</v>
          </cell>
          <cell r="AC49">
            <v>2048.4098354033204</v>
          </cell>
          <cell r="AD49">
            <v>17667.534830353579</v>
          </cell>
          <cell r="AE49">
            <v>102685.68768635648</v>
          </cell>
          <cell r="AG49">
            <v>79005.452167642594</v>
          </cell>
          <cell r="AH49">
            <v>23680.235518713889</v>
          </cell>
          <cell r="AI49">
            <v>0.23060891982379161</v>
          </cell>
        </row>
        <row r="50">
          <cell r="E50">
            <v>2095</v>
          </cell>
          <cell r="F50" t="str">
            <v>Byron Wood Primary Academy</v>
          </cell>
          <cell r="G50">
            <v>7.5949367088607601E-3</v>
          </cell>
          <cell r="H50">
            <v>9.6202531645569606E-2</v>
          </cell>
          <cell r="I50">
            <v>0.67341772151898704</v>
          </cell>
          <cell r="J50">
            <v>9.6202531645569606E-2</v>
          </cell>
          <cell r="K50">
            <v>0.10126582278481</v>
          </cell>
          <cell r="L50">
            <v>1.0126582278481001E-2</v>
          </cell>
          <cell r="M50">
            <v>1.5189873417721499E-2</v>
          </cell>
          <cell r="N50">
            <v>0.99999999999999944</v>
          </cell>
          <cell r="P50">
            <v>3.0000000000000004</v>
          </cell>
          <cell r="Q50">
            <v>37.999999999999993</v>
          </cell>
          <cell r="R50">
            <v>265.99999999999989</v>
          </cell>
          <cell r="S50">
            <v>37.999999999999993</v>
          </cell>
          <cell r="T50">
            <v>39.99999999999995</v>
          </cell>
          <cell r="U50">
            <v>3.9999999999999951</v>
          </cell>
          <cell r="V50">
            <v>5.999999999999992</v>
          </cell>
          <cell r="W50">
            <v>395</v>
          </cell>
          <cell r="Y50">
            <v>1838.0820398038691</v>
          </cell>
          <cell r="Z50">
            <v>17722.402950944761</v>
          </cell>
          <cell r="AA50">
            <v>116759.36061798899</v>
          </cell>
          <cell r="AB50">
            <v>15289.916271403325</v>
          </cell>
          <cell r="AC50">
            <v>10242.049177016568</v>
          </cell>
          <cell r="AD50">
            <v>841.31118239778971</v>
          </cell>
          <cell r="AE50">
            <v>162693.12223955529</v>
          </cell>
          <cell r="AG50">
            <v>131371.73554818385</v>
          </cell>
          <cell r="AH50">
            <v>31321.386691371445</v>
          </cell>
          <cell r="AI50">
            <v>0.19251819782063492</v>
          </cell>
        </row>
        <row r="51">
          <cell r="E51">
            <v>2344</v>
          </cell>
          <cell r="F51" t="str">
            <v>Carfield Primary School</v>
          </cell>
          <cell r="G51">
            <v>5.7894736842105297E-2</v>
          </cell>
          <cell r="H51">
            <v>5.7894736842105297E-2</v>
          </cell>
          <cell r="I51">
            <v>7.7192982456140397E-2</v>
          </cell>
          <cell r="J51">
            <v>9.6491228070175405E-2</v>
          </cell>
          <cell r="K51">
            <v>0.119298245614035</v>
          </cell>
          <cell r="L51">
            <v>0.119298245614035</v>
          </cell>
          <cell r="M51">
            <v>0.47192982456140398</v>
          </cell>
          <cell r="N51">
            <v>1.0000000000000004</v>
          </cell>
          <cell r="P51">
            <v>33.000000000000021</v>
          </cell>
          <cell r="Q51">
            <v>33.000000000000021</v>
          </cell>
          <cell r="R51">
            <v>44.000000000000028</v>
          </cell>
          <cell r="S51">
            <v>54.999999999999979</v>
          </cell>
          <cell r="T51">
            <v>67.999999999999957</v>
          </cell>
          <cell r="U51">
            <v>67.999999999999957</v>
          </cell>
          <cell r="V51">
            <v>269.00000000000028</v>
          </cell>
          <cell r="W51">
            <v>570</v>
          </cell>
          <cell r="Y51">
            <v>20218.902437842571</v>
          </cell>
          <cell r="Z51">
            <v>15390.507825820465</v>
          </cell>
          <cell r="AA51">
            <v>19313.578448088425</v>
          </cell>
          <cell r="AB51">
            <v>22130.141971767967</v>
          </cell>
          <cell r="AC51">
            <v>17411.483600928179</v>
          </cell>
          <cell r="AD51">
            <v>14302.290100762433</v>
          </cell>
          <cell r="AE51">
            <v>108766.90438521003</v>
          </cell>
          <cell r="AG51">
            <v>82475.44144056541</v>
          </cell>
          <cell r="AH51">
            <v>26291.46294464462</v>
          </cell>
          <cell r="AI51">
            <v>0.24172300474352468</v>
          </cell>
        </row>
        <row r="52">
          <cell r="E52">
            <v>2023</v>
          </cell>
          <cell r="F52" t="str">
            <v>Carter Knowle Junior School</v>
          </cell>
          <cell r="G52">
            <v>4.2372881355932203E-3</v>
          </cell>
          <cell r="H52">
            <v>4.2372881355932203E-3</v>
          </cell>
          <cell r="I52">
            <v>0</v>
          </cell>
          <cell r="J52">
            <v>8.4745762711864406E-3</v>
          </cell>
          <cell r="K52">
            <v>3.3898305084745797E-2</v>
          </cell>
          <cell r="L52">
            <v>2.1186440677966101E-2</v>
          </cell>
          <cell r="M52">
            <v>0.927966101694915</v>
          </cell>
          <cell r="N52">
            <v>0.99999999999999978</v>
          </cell>
          <cell r="P52">
            <v>1</v>
          </cell>
          <cell r="Q52">
            <v>1</v>
          </cell>
          <cell r="R52">
            <v>0</v>
          </cell>
          <cell r="S52">
            <v>2</v>
          </cell>
          <cell r="T52">
            <v>8.0000000000000089</v>
          </cell>
          <cell r="U52">
            <v>5</v>
          </cell>
          <cell r="V52">
            <v>218.99999999999994</v>
          </cell>
          <cell r="W52">
            <v>236</v>
          </cell>
          <cell r="Y52">
            <v>612.69401326795628</v>
          </cell>
          <cell r="Z52">
            <v>466.37902502486224</v>
          </cell>
          <cell r="AA52">
            <v>0</v>
          </cell>
          <cell r="AB52">
            <v>804.73243533701725</v>
          </cell>
          <cell r="AC52">
            <v>2048.4098354033185</v>
          </cell>
          <cell r="AD52">
            <v>1051.6389779972385</v>
          </cell>
          <cell r="AE52">
            <v>4983.8542870303927</v>
          </cell>
          <cell r="AG52">
            <v>2338.308487255264</v>
          </cell>
          <cell r="AH52">
            <v>2645.5457997751287</v>
          </cell>
          <cell r="AI52">
            <v>0.53082326396654456</v>
          </cell>
        </row>
        <row r="53">
          <cell r="E53">
            <v>2354</v>
          </cell>
          <cell r="F53" t="str">
            <v>Charnock Hall Primary Academy</v>
          </cell>
          <cell r="G53">
            <v>8.3950617283950604E-2</v>
          </cell>
          <cell r="H53">
            <v>9.3827160493827194E-2</v>
          </cell>
          <cell r="I53">
            <v>4.9382716049382699E-2</v>
          </cell>
          <cell r="J53">
            <v>2.2222222222222199E-2</v>
          </cell>
          <cell r="K53">
            <v>0.11358024691358</v>
          </cell>
          <cell r="L53">
            <v>1.72839506172839E-2</v>
          </cell>
          <cell r="M53">
            <v>0.61975308641975302</v>
          </cell>
          <cell r="N53">
            <v>0.99999999999999956</v>
          </cell>
          <cell r="P53">
            <v>34.167901234567893</v>
          </cell>
          <cell r="Q53">
            <v>38.187654320987669</v>
          </cell>
          <cell r="R53">
            <v>20.098765432098759</v>
          </cell>
          <cell r="S53">
            <v>9.0444444444444354</v>
          </cell>
          <cell r="T53">
            <v>46.227160493827057</v>
          </cell>
          <cell r="U53">
            <v>7.0345679012345474</v>
          </cell>
          <cell r="V53">
            <v>252.23950617283947</v>
          </cell>
          <cell r="W53">
            <v>407</v>
          </cell>
          <cell r="Y53">
            <v>20934.468532350562</v>
          </cell>
          <cell r="Z53">
            <v>17809.920990208695</v>
          </cell>
          <cell r="AA53">
            <v>8822.2518836947038</v>
          </cell>
          <cell r="AB53">
            <v>3639.1789020240631</v>
          </cell>
          <cell r="AC53">
            <v>11836.521277290371</v>
          </cell>
          <cell r="AD53">
            <v>1479.5651596612956</v>
          </cell>
          <cell r="AE53">
            <v>64521.906745229688</v>
          </cell>
          <cell r="AG53">
            <v>45215.271164812359</v>
          </cell>
          <cell r="AH53">
            <v>19306.635580417329</v>
          </cell>
          <cell r="AI53">
            <v>0.29922605444149758</v>
          </cell>
        </row>
        <row r="54">
          <cell r="E54">
            <v>5200</v>
          </cell>
          <cell r="F54" t="str">
            <v>Clifford All Saints CofE Primary School</v>
          </cell>
          <cell r="G54">
            <v>5.4347826086956503E-3</v>
          </cell>
          <cell r="H54">
            <v>7.0652173913043501E-2</v>
          </cell>
          <cell r="I54">
            <v>4.3478260869565202E-2</v>
          </cell>
          <cell r="J54">
            <v>3.8043478260869602E-2</v>
          </cell>
          <cell r="K54">
            <v>3.8043478260869602E-2</v>
          </cell>
          <cell r="L54">
            <v>3.2608695652173898E-2</v>
          </cell>
          <cell r="M54">
            <v>0.77173913043478304</v>
          </cell>
          <cell r="N54">
            <v>1.0000000000000004</v>
          </cell>
          <cell r="P54">
            <v>0.99999999999999967</v>
          </cell>
          <cell r="Q54">
            <v>13.000000000000004</v>
          </cell>
          <cell r="R54">
            <v>7.9999999999999973</v>
          </cell>
          <cell r="S54">
            <v>7.0000000000000071</v>
          </cell>
          <cell r="T54">
            <v>7.0000000000000071</v>
          </cell>
          <cell r="U54">
            <v>5.9999999999999973</v>
          </cell>
          <cell r="V54">
            <v>142.00000000000009</v>
          </cell>
          <cell r="W54">
            <v>184</v>
          </cell>
          <cell r="Y54">
            <v>612.69401326795605</v>
          </cell>
          <cell r="Z54">
            <v>6062.9273253232104</v>
          </cell>
          <cell r="AA54">
            <v>3511.5597178342555</v>
          </cell>
          <cell r="AB54">
            <v>2816.5635236795633</v>
          </cell>
          <cell r="AC54">
            <v>1792.3586059779036</v>
          </cell>
          <cell r="AD54">
            <v>1261.9667735966855</v>
          </cell>
          <cell r="AE54">
            <v>16058.069959679577</v>
          </cell>
          <cell r="AG54">
            <v>12160.724841515079</v>
          </cell>
          <cell r="AH54">
            <v>3897.3451181644978</v>
          </cell>
          <cell r="AI54">
            <v>0.24270320953579066</v>
          </cell>
        </row>
        <row r="55">
          <cell r="E55">
            <v>2312</v>
          </cell>
          <cell r="F55" t="str">
            <v>Coit Primary School</v>
          </cell>
          <cell r="G55">
            <v>1.9512195121951199E-2</v>
          </cell>
          <cell r="H55">
            <v>6.3414634146341506E-2</v>
          </cell>
          <cell r="I55">
            <v>1.46341463414634E-2</v>
          </cell>
          <cell r="J55">
            <v>0</v>
          </cell>
          <cell r="K55">
            <v>5.8536585365853697E-2</v>
          </cell>
          <cell r="L55">
            <v>2.4390243902439001E-2</v>
          </cell>
          <cell r="M55">
            <v>0.81951219512195095</v>
          </cell>
          <cell r="N55">
            <v>0.99999999999999978</v>
          </cell>
          <cell r="P55">
            <v>3.9999999999999956</v>
          </cell>
          <cell r="Q55">
            <v>13.000000000000009</v>
          </cell>
          <cell r="R55">
            <v>2.9999999999999969</v>
          </cell>
          <cell r="S55">
            <v>0</v>
          </cell>
          <cell r="T55">
            <v>12.000000000000007</v>
          </cell>
          <cell r="U55">
            <v>4.9999999999999956</v>
          </cell>
          <cell r="V55">
            <v>167.99999999999994</v>
          </cell>
          <cell r="W55">
            <v>205</v>
          </cell>
          <cell r="Y55">
            <v>2450.7760530718224</v>
          </cell>
          <cell r="Z55">
            <v>6062.9273253232132</v>
          </cell>
          <cell r="AA55">
            <v>1316.8348941878448</v>
          </cell>
          <cell r="AB55">
            <v>0</v>
          </cell>
          <cell r="AC55">
            <v>3072.6147531049764</v>
          </cell>
          <cell r="AD55">
            <v>1051.6389779972376</v>
          </cell>
          <cell r="AE55">
            <v>13954.792003685096</v>
          </cell>
          <cell r="AG55">
            <v>11616.813215049389</v>
          </cell>
          <cell r="AH55">
            <v>2337.9787886357062</v>
          </cell>
          <cell r="AI55">
            <v>0.16753949381820291</v>
          </cell>
        </row>
        <row r="56">
          <cell r="E56">
            <v>2026</v>
          </cell>
          <cell r="F56" t="str">
            <v>Concord Junior School</v>
          </cell>
          <cell r="G56">
            <v>9.0909090909090898E-2</v>
          </cell>
          <cell r="H56">
            <v>0.33333333333333298</v>
          </cell>
          <cell r="I56">
            <v>9.0909090909090898E-2</v>
          </cell>
          <cell r="J56">
            <v>0</v>
          </cell>
          <cell r="K56">
            <v>5.0505050505050497E-2</v>
          </cell>
          <cell r="L56">
            <v>0.24242424242424199</v>
          </cell>
          <cell r="M56">
            <v>0.19191919191919199</v>
          </cell>
          <cell r="N56">
            <v>0.99999999999999933</v>
          </cell>
          <cell r="P56">
            <v>17.999999999999996</v>
          </cell>
          <cell r="Q56">
            <v>65.999999999999929</v>
          </cell>
          <cell r="R56">
            <v>17.999999999999996</v>
          </cell>
          <cell r="S56">
            <v>0</v>
          </cell>
          <cell r="T56">
            <v>9.9999999999999982</v>
          </cell>
          <cell r="U56">
            <v>47.999999999999915</v>
          </cell>
          <cell r="V56">
            <v>38.000000000000014</v>
          </cell>
          <cell r="W56">
            <v>198</v>
          </cell>
          <cell r="Y56">
            <v>11028.492238823212</v>
          </cell>
          <cell r="Z56">
            <v>30781.015651640875</v>
          </cell>
          <cell r="AA56">
            <v>7901.0093651270763</v>
          </cell>
          <cell r="AB56">
            <v>0</v>
          </cell>
          <cell r="AC56">
            <v>2560.5122942541448</v>
          </cell>
          <cell r="AD56">
            <v>10095.734188773471</v>
          </cell>
          <cell r="AE56">
            <v>62366.763738618771</v>
          </cell>
          <cell r="AG56">
            <v>46237.151040762212</v>
          </cell>
          <cell r="AH56">
            <v>16129.612697856559</v>
          </cell>
          <cell r="AI56">
            <v>0.25862513510331103</v>
          </cell>
        </row>
        <row r="57">
          <cell r="E57">
            <v>3422</v>
          </cell>
          <cell r="F57" t="str">
            <v>Deepcar St John's Church of England Junior School</v>
          </cell>
          <cell r="G57">
            <v>0</v>
          </cell>
          <cell r="H57">
            <v>0</v>
          </cell>
          <cell r="I57">
            <v>0</v>
          </cell>
          <cell r="J57">
            <v>7.4285714285714302E-2</v>
          </cell>
          <cell r="K57">
            <v>0</v>
          </cell>
          <cell r="L57">
            <v>0.27428571428571402</v>
          </cell>
          <cell r="M57">
            <v>0.65142857142857102</v>
          </cell>
          <cell r="N57">
            <v>0.99999999999999933</v>
          </cell>
          <cell r="P57">
            <v>0</v>
          </cell>
          <cell r="Q57">
            <v>0</v>
          </cell>
          <cell r="R57">
            <v>0</v>
          </cell>
          <cell r="S57">
            <v>13.000000000000004</v>
          </cell>
          <cell r="T57">
            <v>0</v>
          </cell>
          <cell r="U57">
            <v>47.999999999999957</v>
          </cell>
          <cell r="V57">
            <v>113.99999999999993</v>
          </cell>
          <cell r="W57">
            <v>175</v>
          </cell>
          <cell r="Y57">
            <v>0</v>
          </cell>
          <cell r="Z57">
            <v>0</v>
          </cell>
          <cell r="AA57">
            <v>0</v>
          </cell>
          <cell r="AB57">
            <v>5230.7608296906137</v>
          </cell>
          <cell r="AC57">
            <v>0</v>
          </cell>
          <cell r="AD57">
            <v>10095.73418877348</v>
          </cell>
          <cell r="AE57">
            <v>15326.495018464095</v>
          </cell>
          <cell r="AG57">
            <v>11187.988342546758</v>
          </cell>
          <cell r="AH57">
            <v>4138.5066759173369</v>
          </cell>
          <cell r="AI57">
            <v>0.27002303337662042</v>
          </cell>
        </row>
        <row r="58">
          <cell r="E58">
            <v>2283</v>
          </cell>
          <cell r="F58" t="str">
            <v>Dobcroft Infant School</v>
          </cell>
          <cell r="G58">
            <v>0</v>
          </cell>
          <cell r="H58">
            <v>0</v>
          </cell>
          <cell r="I58">
            <v>0</v>
          </cell>
          <cell r="J58">
            <v>0</v>
          </cell>
          <cell r="K58">
            <v>3.7174721189591098E-3</v>
          </cell>
          <cell r="L58">
            <v>3.7174721189591098E-3</v>
          </cell>
          <cell r="M58">
            <v>0.99256505576208198</v>
          </cell>
          <cell r="N58">
            <v>1.0000000000000002</v>
          </cell>
          <cell r="P58">
            <v>0</v>
          </cell>
          <cell r="Q58">
            <v>0</v>
          </cell>
          <cell r="R58">
            <v>0</v>
          </cell>
          <cell r="S58">
            <v>0</v>
          </cell>
          <cell r="T58">
            <v>1.0000000000000004</v>
          </cell>
          <cell r="U58">
            <v>1.0000000000000004</v>
          </cell>
          <cell r="V58">
            <v>267.00000000000006</v>
          </cell>
          <cell r="W58">
            <v>269</v>
          </cell>
          <cell r="Y58">
            <v>0</v>
          </cell>
          <cell r="Z58">
            <v>0</v>
          </cell>
          <cell r="AA58">
            <v>0</v>
          </cell>
          <cell r="AB58">
            <v>0</v>
          </cell>
          <cell r="AC58">
            <v>256.05122942541465</v>
          </cell>
          <cell r="AD58">
            <v>210.32779559944777</v>
          </cell>
          <cell r="AE58">
            <v>466.37902502486241</v>
          </cell>
          <cell r="AG58">
            <v>375.96380082783338</v>
          </cell>
          <cell r="AH58">
            <v>90.415224197029033</v>
          </cell>
          <cell r="AI58">
            <v>0.19386640338769318</v>
          </cell>
        </row>
        <row r="59">
          <cell r="E59">
            <v>2239</v>
          </cell>
          <cell r="F59" t="str">
            <v>Dobcroft Junior School</v>
          </cell>
          <cell r="G59">
            <v>0</v>
          </cell>
          <cell r="H59">
            <v>0</v>
          </cell>
          <cell r="I59">
            <v>0</v>
          </cell>
          <cell r="J59">
            <v>0</v>
          </cell>
          <cell r="K59">
            <v>0</v>
          </cell>
          <cell r="L59">
            <v>7.8534031413612596E-3</v>
          </cell>
          <cell r="M59">
            <v>0.99214659685863904</v>
          </cell>
          <cell r="N59">
            <v>1.0000000000000002</v>
          </cell>
          <cell r="P59">
            <v>0</v>
          </cell>
          <cell r="Q59">
            <v>0</v>
          </cell>
          <cell r="R59">
            <v>0</v>
          </cell>
          <cell r="S59">
            <v>0</v>
          </cell>
          <cell r="T59">
            <v>0</v>
          </cell>
          <cell r="U59">
            <v>3.0000000000000013</v>
          </cell>
          <cell r="V59">
            <v>379.00000000000011</v>
          </cell>
          <cell r="W59">
            <v>382</v>
          </cell>
          <cell r="Y59">
            <v>0</v>
          </cell>
          <cell r="Z59">
            <v>0</v>
          </cell>
          <cell r="AA59">
            <v>0</v>
          </cell>
          <cell r="AB59">
            <v>0</v>
          </cell>
          <cell r="AC59">
            <v>0</v>
          </cell>
          <cell r="AD59">
            <v>630.9833867983433</v>
          </cell>
          <cell r="AE59">
            <v>630.9833867983433</v>
          </cell>
          <cell r="AG59">
            <v>2366.2837146846814</v>
          </cell>
          <cell r="AH59">
            <v>-1735.300327886338</v>
          </cell>
          <cell r="AI59">
            <v>-2.750152165956985</v>
          </cell>
        </row>
        <row r="60">
          <cell r="E60">
            <v>2364</v>
          </cell>
          <cell r="F60" t="str">
            <v>Dore Primary School</v>
          </cell>
          <cell r="G60">
            <v>0</v>
          </cell>
          <cell r="H60">
            <v>0</v>
          </cell>
          <cell r="I60">
            <v>0</v>
          </cell>
          <cell r="J60">
            <v>8.9285714285714298E-3</v>
          </cell>
          <cell r="K60">
            <v>2.2321428571428601E-3</v>
          </cell>
          <cell r="L60">
            <v>0</v>
          </cell>
          <cell r="M60">
            <v>0.98883928571428603</v>
          </cell>
          <cell r="N60">
            <v>1.0000000000000002</v>
          </cell>
          <cell r="P60">
            <v>0</v>
          </cell>
          <cell r="Q60">
            <v>0</v>
          </cell>
          <cell r="R60">
            <v>0</v>
          </cell>
          <cell r="S60">
            <v>4.0000000000000009</v>
          </cell>
          <cell r="T60">
            <v>1.0000000000000013</v>
          </cell>
          <cell r="U60">
            <v>0</v>
          </cell>
          <cell r="V60">
            <v>443.00000000000011</v>
          </cell>
          <cell r="W60">
            <v>448</v>
          </cell>
          <cell r="Y60">
            <v>0</v>
          </cell>
          <cell r="Z60">
            <v>0</v>
          </cell>
          <cell r="AA60">
            <v>0</v>
          </cell>
          <cell r="AB60">
            <v>1609.464870674035</v>
          </cell>
          <cell r="AC60">
            <v>256.05122942541487</v>
          </cell>
          <cell r="AD60">
            <v>0</v>
          </cell>
          <cell r="AE60">
            <v>1865.5161000994499</v>
          </cell>
          <cell r="AG60">
            <v>530.22578222031223</v>
          </cell>
          <cell r="AH60">
            <v>1335.2903178791375</v>
          </cell>
          <cell r="AI60">
            <v>0.71577528481686847</v>
          </cell>
        </row>
        <row r="61">
          <cell r="E61">
            <v>2016</v>
          </cell>
          <cell r="F61" t="str">
            <v>E-ACT Pathways Academy</v>
          </cell>
          <cell r="G61">
            <v>0.167123287671233</v>
          </cell>
          <cell r="H61">
            <v>0.47397260273972602</v>
          </cell>
          <cell r="I61">
            <v>0.26027397260273999</v>
          </cell>
          <cell r="J61">
            <v>5.4794520547945197E-3</v>
          </cell>
          <cell r="K61">
            <v>4.3835616438356199E-2</v>
          </cell>
          <cell r="L61">
            <v>3.5616438356164397E-2</v>
          </cell>
          <cell r="M61">
            <v>1.3698630136986301E-2</v>
          </cell>
          <cell r="N61">
            <v>1.0000000000000004</v>
          </cell>
          <cell r="P61">
            <v>61.000000000000043</v>
          </cell>
          <cell r="Q61">
            <v>173</v>
          </cell>
          <cell r="R61">
            <v>95.000000000000099</v>
          </cell>
          <cell r="S61">
            <v>1.9999999999999998</v>
          </cell>
          <cell r="T61">
            <v>16.000000000000014</v>
          </cell>
          <cell r="U61">
            <v>13.000000000000005</v>
          </cell>
          <cell r="V61">
            <v>5</v>
          </cell>
          <cell r="W61">
            <v>365</v>
          </cell>
          <cell r="Y61">
            <v>37374.334809345361</v>
          </cell>
          <cell r="Z61">
            <v>80683.571329301165</v>
          </cell>
          <cell r="AA61">
            <v>41699.771649281844</v>
          </cell>
          <cell r="AB61">
            <v>804.73243533701714</v>
          </cell>
          <cell r="AC61">
            <v>4096.8196708066362</v>
          </cell>
          <cell r="AD61">
            <v>2734.2613427928209</v>
          </cell>
          <cell r="AE61">
            <v>167393.49123686485</v>
          </cell>
          <cell r="AG61">
            <v>130439.86365982887</v>
          </cell>
          <cell r="AH61">
            <v>36953.627577035979</v>
          </cell>
          <cell r="AI61">
            <v>0.22075904686608108</v>
          </cell>
        </row>
        <row r="62">
          <cell r="E62">
            <v>2206</v>
          </cell>
          <cell r="F62" t="str">
            <v>Ecclesall Primary School</v>
          </cell>
          <cell r="G62">
            <v>0</v>
          </cell>
          <cell r="H62">
            <v>6.4516129032258099E-3</v>
          </cell>
          <cell r="I62">
            <v>0</v>
          </cell>
          <cell r="J62">
            <v>4.8387096774193603E-3</v>
          </cell>
          <cell r="K62">
            <v>8.0645161290322596E-3</v>
          </cell>
          <cell r="L62">
            <v>0</v>
          </cell>
          <cell r="M62">
            <v>0.98064516129032298</v>
          </cell>
          <cell r="N62">
            <v>1.0000000000000004</v>
          </cell>
          <cell r="P62">
            <v>0</v>
          </cell>
          <cell r="Q62">
            <v>4.0000000000000018</v>
          </cell>
          <cell r="R62">
            <v>0</v>
          </cell>
          <cell r="S62">
            <v>3.0000000000000036</v>
          </cell>
          <cell r="T62">
            <v>5.0000000000000009</v>
          </cell>
          <cell r="U62">
            <v>0</v>
          </cell>
          <cell r="V62">
            <v>608.00000000000023</v>
          </cell>
          <cell r="W62">
            <v>620</v>
          </cell>
          <cell r="Y62">
            <v>0</v>
          </cell>
          <cell r="Z62">
            <v>1865.5161000994499</v>
          </cell>
          <cell r="AA62">
            <v>0</v>
          </cell>
          <cell r="AB62">
            <v>1207.0986530055272</v>
          </cell>
          <cell r="AC62">
            <v>1280.2561471270728</v>
          </cell>
          <cell r="AD62">
            <v>0</v>
          </cell>
          <cell r="AE62">
            <v>4352.8709002320502</v>
          </cell>
          <cell r="AG62">
            <v>2636.0430668561844</v>
          </cell>
          <cell r="AH62">
            <v>1716.8278333758658</v>
          </cell>
          <cell r="AI62">
            <v>0.39441276176703111</v>
          </cell>
        </row>
        <row r="63">
          <cell r="E63">
            <v>2080</v>
          </cell>
          <cell r="F63" t="str">
            <v>Ecclesfield Primary School</v>
          </cell>
          <cell r="G63">
            <v>0.14177215189873399</v>
          </cell>
          <cell r="H63">
            <v>0.18481012658227799</v>
          </cell>
          <cell r="I63">
            <v>7.8481012658227906E-2</v>
          </cell>
          <cell r="J63">
            <v>2.5316455696202502E-3</v>
          </cell>
          <cell r="K63">
            <v>3.7974683544303799E-2</v>
          </cell>
          <cell r="L63">
            <v>4.05063291139241E-2</v>
          </cell>
          <cell r="M63">
            <v>0.51392405063291102</v>
          </cell>
          <cell r="N63">
            <v>0.99999999999999911</v>
          </cell>
          <cell r="P63">
            <v>55.999999999999929</v>
          </cell>
          <cell r="Q63">
            <v>72.999999999999801</v>
          </cell>
          <cell r="R63">
            <v>31.000000000000021</v>
          </cell>
          <cell r="S63">
            <v>0.99999999999999878</v>
          </cell>
          <cell r="T63">
            <v>15</v>
          </cell>
          <cell r="U63">
            <v>16.000000000000018</v>
          </cell>
          <cell r="V63">
            <v>202.99999999999986</v>
          </cell>
          <cell r="W63">
            <v>395</v>
          </cell>
          <cell r="Y63">
            <v>34310.864743005506</v>
          </cell>
          <cell r="Z63">
            <v>34045.66882681485</v>
          </cell>
          <cell r="AA63">
            <v>13607.293906607754</v>
          </cell>
          <cell r="AB63">
            <v>402.36621766850811</v>
          </cell>
          <cell r="AC63">
            <v>3840.7684413812181</v>
          </cell>
          <cell r="AD63">
            <v>3365.2447295911666</v>
          </cell>
          <cell r="AE63">
            <v>89572.206865069005</v>
          </cell>
          <cell r="AG63">
            <v>73236.111940200732</v>
          </cell>
          <cell r="AH63">
            <v>16336.094924868274</v>
          </cell>
          <cell r="AI63">
            <v>0.18237906038730139</v>
          </cell>
        </row>
        <row r="64">
          <cell r="E64">
            <v>2024</v>
          </cell>
          <cell r="F64" t="str">
            <v>Emmanuel Anglican/Methodist Junior School</v>
          </cell>
          <cell r="G64">
            <v>1.15606936416185E-2</v>
          </cell>
          <cell r="H64">
            <v>0.12138728323699401</v>
          </cell>
          <cell r="I64">
            <v>1.7341040462427699E-2</v>
          </cell>
          <cell r="J64">
            <v>0.15028901734104</v>
          </cell>
          <cell r="K64">
            <v>5.2023121387283197E-2</v>
          </cell>
          <cell r="L64">
            <v>0.13294797687861301</v>
          </cell>
          <cell r="M64">
            <v>0.51445086705202303</v>
          </cell>
          <cell r="N64">
            <v>0.99999999999999944</v>
          </cell>
          <cell r="P64">
            <v>2.0000000000000004</v>
          </cell>
          <cell r="Q64">
            <v>20.999999999999964</v>
          </cell>
          <cell r="R64">
            <v>2.999999999999992</v>
          </cell>
          <cell r="S64">
            <v>25.999999999999918</v>
          </cell>
          <cell r="T64">
            <v>8.9999999999999929</v>
          </cell>
          <cell r="U64">
            <v>23.00000000000005</v>
          </cell>
          <cell r="V64">
            <v>88.999999999999986</v>
          </cell>
          <cell r="W64">
            <v>173</v>
          </cell>
          <cell r="Y64">
            <v>1225.3880265359128</v>
          </cell>
          <cell r="Z64">
            <v>9793.9595255220902</v>
          </cell>
          <cell r="AA64">
            <v>1316.8348941878428</v>
          </cell>
          <cell r="AB64">
            <v>10461.521659381191</v>
          </cell>
          <cell r="AC64">
            <v>2304.4610648287289</v>
          </cell>
          <cell r="AD64">
            <v>4837.5392987873074</v>
          </cell>
          <cell r="AE64">
            <v>29939.704469243072</v>
          </cell>
          <cell r="AG64">
            <v>25950.288101365884</v>
          </cell>
          <cell r="AH64">
            <v>3989.4163678771874</v>
          </cell>
          <cell r="AI64">
            <v>0.13324835493869011</v>
          </cell>
        </row>
        <row r="65">
          <cell r="E65">
            <v>2028</v>
          </cell>
          <cell r="F65" t="str">
            <v>Emmaus Catholic and CofE Primary School</v>
          </cell>
          <cell r="G65">
            <v>0.21160409556314</v>
          </cell>
          <cell r="H65">
            <v>0.48122866894198002</v>
          </cell>
          <cell r="I65">
            <v>0.116040955631399</v>
          </cell>
          <cell r="J65">
            <v>6.8259385665529002E-3</v>
          </cell>
          <cell r="K65">
            <v>8.1911262798634796E-2</v>
          </cell>
          <cell r="L65">
            <v>2.38907849829352E-2</v>
          </cell>
          <cell r="M65">
            <v>7.8498293515358405E-2</v>
          </cell>
          <cell r="N65">
            <v>1.0000000000000002</v>
          </cell>
          <cell r="P65">
            <v>62.000000000000021</v>
          </cell>
          <cell r="Q65">
            <v>141.00000000000014</v>
          </cell>
          <cell r="R65">
            <v>33.999999999999908</v>
          </cell>
          <cell r="S65">
            <v>1.9999999999999998</v>
          </cell>
          <cell r="T65">
            <v>23.999999999999996</v>
          </cell>
          <cell r="U65">
            <v>7.0000000000000133</v>
          </cell>
          <cell r="V65">
            <v>23.000000000000014</v>
          </cell>
          <cell r="W65">
            <v>293</v>
          </cell>
          <cell r="Y65">
            <v>37987.028822613305</v>
          </cell>
          <cell r="Z65">
            <v>65759.44252850565</v>
          </cell>
          <cell r="AA65">
            <v>14924.128800795552</v>
          </cell>
          <cell r="AB65">
            <v>804.73243533701714</v>
          </cell>
          <cell r="AC65">
            <v>6145.2295062099474</v>
          </cell>
          <cell r="AD65">
            <v>1472.2945691961365</v>
          </cell>
          <cell r="AE65">
            <v>127092.85666265762</v>
          </cell>
          <cell r="AG65">
            <v>102493.75210566743</v>
          </cell>
          <cell r="AH65">
            <v>24599.104556990191</v>
          </cell>
          <cell r="AI65">
            <v>0.19355222002982872</v>
          </cell>
        </row>
        <row r="66">
          <cell r="E66">
            <v>2010</v>
          </cell>
          <cell r="F66" t="str">
            <v>Fox Hill Primary</v>
          </cell>
          <cell r="G66">
            <v>8.7591240875912399E-2</v>
          </cell>
          <cell r="H66">
            <v>0.68613138686131403</v>
          </cell>
          <cell r="I66">
            <v>2.18978102189781E-2</v>
          </cell>
          <cell r="J66">
            <v>1.09489051094891E-2</v>
          </cell>
          <cell r="K66">
            <v>6.2043795620437998E-2</v>
          </cell>
          <cell r="L66">
            <v>5.1094890510948898E-2</v>
          </cell>
          <cell r="M66">
            <v>8.0291970802919693E-2</v>
          </cell>
          <cell r="N66">
            <v>1.0000000000000002</v>
          </cell>
          <cell r="P66">
            <v>23.999999999999996</v>
          </cell>
          <cell r="Q66">
            <v>188.00000000000006</v>
          </cell>
          <cell r="R66">
            <v>5.9999999999999991</v>
          </cell>
          <cell r="S66">
            <v>3.0000000000000133</v>
          </cell>
          <cell r="T66">
            <v>17.000000000000011</v>
          </cell>
          <cell r="U66">
            <v>13.999999999999998</v>
          </cell>
          <cell r="V66">
            <v>21.999999999999996</v>
          </cell>
          <cell r="W66">
            <v>274</v>
          </cell>
          <cell r="Y66">
            <v>14704.656318430949</v>
          </cell>
          <cell r="Z66">
            <v>87679.256704674131</v>
          </cell>
          <cell r="AA66">
            <v>2633.6697883756924</v>
          </cell>
          <cell r="AB66">
            <v>1207.0986530055313</v>
          </cell>
          <cell r="AC66">
            <v>4352.8709002320502</v>
          </cell>
          <cell r="AD66">
            <v>2944.5891383922672</v>
          </cell>
          <cell r="AE66">
            <v>113522.14150311063</v>
          </cell>
          <cell r="AG66">
            <v>97363.835031224953</v>
          </cell>
          <cell r="AH66">
            <v>16158.306471885677</v>
          </cell>
          <cell r="AI66">
            <v>0.1423361668300005</v>
          </cell>
        </row>
        <row r="67">
          <cell r="E67">
            <v>2036</v>
          </cell>
          <cell r="F67" t="str">
            <v>Gleadless Primary School</v>
          </cell>
          <cell r="G67">
            <v>0.10552763819095499</v>
          </cell>
          <cell r="H67">
            <v>8.7939698492462304E-2</v>
          </cell>
          <cell r="I67">
            <v>4.0201005025125601E-2</v>
          </cell>
          <cell r="J67">
            <v>4.2713567839195998E-2</v>
          </cell>
          <cell r="K67">
            <v>0.14572864321608001</v>
          </cell>
          <cell r="L67">
            <v>9.2964824120603001E-2</v>
          </cell>
          <cell r="M67">
            <v>0.48492462311557799</v>
          </cell>
          <cell r="N67">
            <v>1</v>
          </cell>
          <cell r="P67">
            <v>42.000000000000085</v>
          </cell>
          <cell r="Q67">
            <v>35</v>
          </cell>
          <cell r="R67">
            <v>15.999999999999989</v>
          </cell>
          <cell r="S67">
            <v>17.000000000000007</v>
          </cell>
          <cell r="T67">
            <v>57.999999999999844</v>
          </cell>
          <cell r="U67">
            <v>36.999999999999993</v>
          </cell>
          <cell r="V67">
            <v>193.00000000000003</v>
          </cell>
          <cell r="W67">
            <v>398</v>
          </cell>
          <cell r="Y67">
            <v>25733.148557254215</v>
          </cell>
          <cell r="Z67">
            <v>16323.265875870178</v>
          </cell>
          <cell r="AA67">
            <v>7023.1194356685091</v>
          </cell>
          <cell r="AB67">
            <v>6840.2257003646491</v>
          </cell>
          <cell r="AC67">
            <v>14850.971306674002</v>
          </cell>
          <cell r="AD67">
            <v>7782.1284371795628</v>
          </cell>
          <cell r="AE67">
            <v>78552.859313011126</v>
          </cell>
          <cell r="AG67">
            <v>61027.329565949432</v>
          </cell>
          <cell r="AH67">
            <v>17525.529747061693</v>
          </cell>
          <cell r="AI67">
            <v>0.22310492450984337</v>
          </cell>
        </row>
        <row r="68">
          <cell r="E68">
            <v>2305</v>
          </cell>
          <cell r="F68" t="str">
            <v>Greengate Lane Academy</v>
          </cell>
          <cell r="G68">
            <v>1.05263157894737E-2</v>
          </cell>
          <cell r="H68">
            <v>0.452631578947368</v>
          </cell>
          <cell r="I68">
            <v>1.5789473684210499E-2</v>
          </cell>
          <cell r="J68">
            <v>0</v>
          </cell>
          <cell r="K68">
            <v>0.25789473684210501</v>
          </cell>
          <cell r="L68">
            <v>5.2631578947368403E-3</v>
          </cell>
          <cell r="M68">
            <v>0.25789473684210501</v>
          </cell>
          <cell r="N68">
            <v>0.99999999999999911</v>
          </cell>
          <cell r="P68">
            <v>2.0000000000000031</v>
          </cell>
          <cell r="Q68">
            <v>85.999999999999915</v>
          </cell>
          <cell r="R68">
            <v>2.9999999999999947</v>
          </cell>
          <cell r="S68">
            <v>0</v>
          </cell>
          <cell r="T68">
            <v>48.99999999999995</v>
          </cell>
          <cell r="U68">
            <v>0.99999999999999967</v>
          </cell>
          <cell r="V68">
            <v>48.99999999999995</v>
          </cell>
          <cell r="W68">
            <v>190</v>
          </cell>
          <cell r="Y68">
            <v>1225.3880265359144</v>
          </cell>
          <cell r="Z68">
            <v>40108.59615213811</v>
          </cell>
          <cell r="AA68">
            <v>1316.8348941878439</v>
          </cell>
          <cell r="AB68">
            <v>0</v>
          </cell>
          <cell r="AC68">
            <v>12546.510241845299</v>
          </cell>
          <cell r="AD68">
            <v>210.32779559944763</v>
          </cell>
          <cell r="AE68">
            <v>55407.657110306616</v>
          </cell>
          <cell r="AG68">
            <v>43219.986509786992</v>
          </cell>
          <cell r="AH68">
            <v>12187.670600519625</v>
          </cell>
          <cell r="AI68">
            <v>0.21996365188761147</v>
          </cell>
        </row>
        <row r="69">
          <cell r="E69">
            <v>2341</v>
          </cell>
          <cell r="F69" t="str">
            <v>Greenhill Primary School</v>
          </cell>
          <cell r="G69">
            <v>0</v>
          </cell>
          <cell r="H69">
            <v>0.20512820512820501</v>
          </cell>
          <cell r="I69">
            <v>0.13888888888888901</v>
          </cell>
          <cell r="J69">
            <v>9.4017094017094002E-2</v>
          </cell>
          <cell r="K69">
            <v>8.5470085470085496E-3</v>
          </cell>
          <cell r="L69">
            <v>4.2735042735042696E-3</v>
          </cell>
          <cell r="M69">
            <v>0.54914529914529897</v>
          </cell>
          <cell r="N69">
            <v>0.99999999999999978</v>
          </cell>
          <cell r="P69">
            <v>0</v>
          </cell>
          <cell r="Q69">
            <v>95.999999999999943</v>
          </cell>
          <cell r="R69">
            <v>65.000000000000057</v>
          </cell>
          <cell r="S69">
            <v>43.999999999999993</v>
          </cell>
          <cell r="T69">
            <v>4.0000000000000009</v>
          </cell>
          <cell r="U69">
            <v>1.9999999999999982</v>
          </cell>
          <cell r="V69">
            <v>256.99999999999994</v>
          </cell>
          <cell r="W69">
            <v>468</v>
          </cell>
          <cell r="Y69">
            <v>0</v>
          </cell>
          <cell r="Z69">
            <v>44772.38640238675</v>
          </cell>
          <cell r="AA69">
            <v>28531.422707403362</v>
          </cell>
          <cell r="AB69">
            <v>17704.113577414377</v>
          </cell>
          <cell r="AC69">
            <v>1024.2049177016584</v>
          </cell>
          <cell r="AD69">
            <v>420.65559119889497</v>
          </cell>
          <cell r="AE69">
            <v>92452.78319610504</v>
          </cell>
          <cell r="AG69">
            <v>75662.135492928297</v>
          </cell>
          <cell r="AH69">
            <v>16790.647703176743</v>
          </cell>
          <cell r="AI69">
            <v>0.1816132205296781</v>
          </cell>
        </row>
        <row r="70">
          <cell r="E70">
            <v>2296</v>
          </cell>
          <cell r="F70" t="str">
            <v>Grenoside Community Primary School</v>
          </cell>
          <cell r="G70">
            <v>4.6583850931677002E-2</v>
          </cell>
          <cell r="H70">
            <v>0.26397515527950299</v>
          </cell>
          <cell r="I70">
            <v>9.3167701863354005E-3</v>
          </cell>
          <cell r="J70">
            <v>6.2111801242236003E-3</v>
          </cell>
          <cell r="K70">
            <v>2.7950310559006201E-2</v>
          </cell>
          <cell r="L70">
            <v>3.7267080745341602E-2</v>
          </cell>
          <cell r="M70">
            <v>0.60869565217391297</v>
          </cell>
          <cell r="N70">
            <v>0.99999999999999978</v>
          </cell>
          <cell r="P70">
            <v>14.999999999999995</v>
          </cell>
          <cell r="Q70">
            <v>84.999999999999957</v>
          </cell>
          <cell r="R70">
            <v>2.9999999999999991</v>
          </cell>
          <cell r="S70">
            <v>1.9999999999999993</v>
          </cell>
          <cell r="T70">
            <v>8.9999999999999964</v>
          </cell>
          <cell r="U70">
            <v>11.999999999999996</v>
          </cell>
          <cell r="V70">
            <v>195.99999999999997</v>
          </cell>
          <cell r="W70">
            <v>322</v>
          </cell>
          <cell r="Y70">
            <v>9190.4101990193412</v>
          </cell>
          <cell r="Z70">
            <v>39642.217127113268</v>
          </cell>
          <cell r="AA70">
            <v>1316.834894187846</v>
          </cell>
          <cell r="AB70">
            <v>804.73243533701702</v>
          </cell>
          <cell r="AC70">
            <v>2304.4610648287298</v>
          </cell>
          <cell r="AD70">
            <v>2523.9335471933714</v>
          </cell>
          <cell r="AE70">
            <v>55782.589267679577</v>
          </cell>
          <cell r="AG70">
            <v>43223.647712016791</v>
          </cell>
          <cell r="AH70">
            <v>12558.941555662786</v>
          </cell>
          <cell r="AI70">
            <v>0.22514088572327057</v>
          </cell>
        </row>
        <row r="71">
          <cell r="E71">
            <v>2356</v>
          </cell>
          <cell r="F71" t="str">
            <v>Greystones Primary School</v>
          </cell>
          <cell r="G71">
            <v>8.1566068515497494E-3</v>
          </cell>
          <cell r="H71">
            <v>1.30505709624796E-2</v>
          </cell>
          <cell r="I71">
            <v>1.30505709624796E-2</v>
          </cell>
          <cell r="J71">
            <v>4.8939641109298502E-3</v>
          </cell>
          <cell r="K71">
            <v>1.14192495921697E-2</v>
          </cell>
          <cell r="L71">
            <v>1.46818923327896E-2</v>
          </cell>
          <cell r="M71">
            <v>0.93474714518760205</v>
          </cell>
          <cell r="N71">
            <v>1.0000000000000002</v>
          </cell>
          <cell r="P71">
            <v>4.9999999999999964</v>
          </cell>
          <cell r="Q71">
            <v>7.9999999999999947</v>
          </cell>
          <cell r="R71">
            <v>7.9999999999999947</v>
          </cell>
          <cell r="S71">
            <v>2.9999999999999982</v>
          </cell>
          <cell r="T71">
            <v>7.0000000000000258</v>
          </cell>
          <cell r="U71">
            <v>9.0000000000000249</v>
          </cell>
          <cell r="V71">
            <v>573</v>
          </cell>
          <cell r="W71">
            <v>613</v>
          </cell>
          <cell r="Y71">
            <v>3063.4700663397794</v>
          </cell>
          <cell r="Z71">
            <v>3731.0322001988957</v>
          </cell>
          <cell r="AA71">
            <v>3511.5597178342546</v>
          </cell>
          <cell r="AB71">
            <v>1207.0986530055252</v>
          </cell>
          <cell r="AC71">
            <v>1792.3586059779084</v>
          </cell>
          <cell r="AD71">
            <v>1892.9501603950343</v>
          </cell>
          <cell r="AE71">
            <v>15198.469403751396</v>
          </cell>
          <cell r="AG71">
            <v>11357.843246061926</v>
          </cell>
          <cell r="AH71">
            <v>3840.6261576894703</v>
          </cell>
          <cell r="AI71">
            <v>0.25269821951554539</v>
          </cell>
        </row>
        <row r="72">
          <cell r="E72">
            <v>2279</v>
          </cell>
          <cell r="F72" t="str">
            <v>Halfway Junior School</v>
          </cell>
          <cell r="G72">
            <v>4.8543689320388302E-3</v>
          </cell>
          <cell r="H72">
            <v>5.3398058252427202E-2</v>
          </cell>
          <cell r="I72">
            <v>4.8543689320388302E-3</v>
          </cell>
          <cell r="J72">
            <v>1.45631067961165E-2</v>
          </cell>
          <cell r="K72">
            <v>0.16504854368932001</v>
          </cell>
          <cell r="L72">
            <v>0.16019417475728201</v>
          </cell>
          <cell r="M72">
            <v>0.59708737864077699</v>
          </cell>
          <cell r="N72">
            <v>1.0000000000000004</v>
          </cell>
          <cell r="P72">
            <v>0.999999999999999</v>
          </cell>
          <cell r="Q72">
            <v>11.000000000000004</v>
          </cell>
          <cell r="R72">
            <v>0.999999999999999</v>
          </cell>
          <cell r="S72">
            <v>2.9999999999999991</v>
          </cell>
          <cell r="T72">
            <v>33.999999999999922</v>
          </cell>
          <cell r="U72">
            <v>33.000000000000092</v>
          </cell>
          <cell r="V72">
            <v>123.00000000000006</v>
          </cell>
          <cell r="W72">
            <v>206</v>
          </cell>
          <cell r="Y72">
            <v>612.69401326795571</v>
          </cell>
          <cell r="Z72">
            <v>5130.1692752734862</v>
          </cell>
          <cell r="AA72">
            <v>438.94496472928165</v>
          </cell>
          <cell r="AB72">
            <v>1207.0986530055254</v>
          </cell>
          <cell r="AC72">
            <v>8705.7418004640749</v>
          </cell>
          <cell r="AD72">
            <v>6940.8172547817931</v>
          </cell>
          <cell r="AE72">
            <v>23035.465961522117</v>
          </cell>
          <cell r="AG72">
            <v>19027.784782949751</v>
          </cell>
          <cell r="AH72">
            <v>4007.6811785723658</v>
          </cell>
          <cell r="AI72">
            <v>0.17397873284902068</v>
          </cell>
        </row>
        <row r="73">
          <cell r="E73">
            <v>2252</v>
          </cell>
          <cell r="F73" t="str">
            <v>Halfway Nursery Infant School</v>
          </cell>
          <cell r="G73">
            <v>0</v>
          </cell>
          <cell r="H73">
            <v>8.2802547770700605E-2</v>
          </cell>
          <cell r="I73">
            <v>6.3694267515923596E-3</v>
          </cell>
          <cell r="J73">
            <v>0</v>
          </cell>
          <cell r="K73">
            <v>0.14012738853503201</v>
          </cell>
          <cell r="L73">
            <v>0.22292993630573199</v>
          </cell>
          <cell r="M73">
            <v>0.547770700636943</v>
          </cell>
          <cell r="N73">
            <v>1</v>
          </cell>
          <cell r="P73">
            <v>0</v>
          </cell>
          <cell r="Q73">
            <v>12.999999999999995</v>
          </cell>
          <cell r="R73">
            <v>1.0000000000000004</v>
          </cell>
          <cell r="S73">
            <v>0</v>
          </cell>
          <cell r="T73">
            <v>22.000000000000025</v>
          </cell>
          <cell r="U73">
            <v>34.999999999999922</v>
          </cell>
          <cell r="V73">
            <v>86.000000000000057</v>
          </cell>
          <cell r="W73">
            <v>157</v>
          </cell>
          <cell r="Y73">
            <v>0</v>
          </cell>
          <cell r="Z73">
            <v>6062.9273253232068</v>
          </cell>
          <cell r="AA73">
            <v>438.94496472928228</v>
          </cell>
          <cell r="AB73">
            <v>0</v>
          </cell>
          <cell r="AC73">
            <v>5633.1270473591258</v>
          </cell>
          <cell r="AD73">
            <v>7361.4728459806529</v>
          </cell>
          <cell r="AE73">
            <v>19496.472183392267</v>
          </cell>
          <cell r="AG73">
            <v>14696.356381837646</v>
          </cell>
          <cell r="AH73">
            <v>4800.1158015546207</v>
          </cell>
          <cell r="AI73">
            <v>0.24620432642391152</v>
          </cell>
        </row>
        <row r="74">
          <cell r="E74">
            <v>2357</v>
          </cell>
          <cell r="F74" t="str">
            <v>Hallam Primary School</v>
          </cell>
          <cell r="G74">
            <v>1.1058451816745699E-2</v>
          </cell>
          <cell r="H74">
            <v>1.26382306477093E-2</v>
          </cell>
          <cell r="I74">
            <v>1.1058451816745699E-2</v>
          </cell>
          <cell r="J74">
            <v>3.1595576619273301E-3</v>
          </cell>
          <cell r="K74">
            <v>1.7377567140600299E-2</v>
          </cell>
          <cell r="L74">
            <v>9.4786729857819895E-3</v>
          </cell>
          <cell r="M74">
            <v>0.93522906793048999</v>
          </cell>
          <cell r="N74">
            <v>1.0000000000000002</v>
          </cell>
          <cell r="P74">
            <v>7.0000000000000275</v>
          </cell>
          <cell r="Q74">
            <v>7.9999999999999867</v>
          </cell>
          <cell r="R74">
            <v>7.0000000000000275</v>
          </cell>
          <cell r="S74">
            <v>2</v>
          </cell>
          <cell r="T74">
            <v>10.999999999999989</v>
          </cell>
          <cell r="U74">
            <v>5.9999999999999991</v>
          </cell>
          <cell r="V74">
            <v>592.00000000000011</v>
          </cell>
          <cell r="W74">
            <v>633</v>
          </cell>
          <cell r="Y74">
            <v>4288.858092875711</v>
          </cell>
          <cell r="Z74">
            <v>3731.0322001988916</v>
          </cell>
          <cell r="AA74">
            <v>3072.6147531049869</v>
          </cell>
          <cell r="AB74">
            <v>804.73243533701725</v>
          </cell>
          <cell r="AC74">
            <v>2816.563523679557</v>
          </cell>
          <cell r="AD74">
            <v>1261.9667735966859</v>
          </cell>
          <cell r="AE74">
            <v>15975.767778792848</v>
          </cell>
          <cell r="AG74">
            <v>11133.244965565213</v>
          </cell>
          <cell r="AH74">
            <v>4842.5228132276352</v>
          </cell>
          <cell r="AI74">
            <v>0.30311675033583541</v>
          </cell>
        </row>
        <row r="75">
          <cell r="E75">
            <v>2050</v>
          </cell>
          <cell r="F75" t="str">
            <v>Hartley Brook Primary School</v>
          </cell>
          <cell r="G75">
            <v>0.256140350877193</v>
          </cell>
          <cell r="H75">
            <v>0.545614035087719</v>
          </cell>
          <cell r="I75">
            <v>0.163157894736842</v>
          </cell>
          <cell r="J75">
            <v>0</v>
          </cell>
          <cell r="K75">
            <v>1.7543859649122801E-3</v>
          </cell>
          <cell r="L75">
            <v>8.7719298245613996E-3</v>
          </cell>
          <cell r="M75">
            <v>2.4561403508771899E-2</v>
          </cell>
          <cell r="N75">
            <v>0.99999999999999967</v>
          </cell>
          <cell r="P75">
            <v>146</v>
          </cell>
          <cell r="Q75">
            <v>310.99999999999983</v>
          </cell>
          <cell r="R75">
            <v>92.999999999999943</v>
          </cell>
          <cell r="S75">
            <v>0</v>
          </cell>
          <cell r="T75">
            <v>0.99999999999999967</v>
          </cell>
          <cell r="U75">
            <v>4.9999999999999973</v>
          </cell>
          <cell r="V75">
            <v>13.999999999999982</v>
          </cell>
          <cell r="W75">
            <v>570</v>
          </cell>
          <cell r="Y75">
            <v>89453.325937121612</v>
          </cell>
          <cell r="Z75">
            <v>145043.87678273208</v>
          </cell>
          <cell r="AA75">
            <v>40821.881719823214</v>
          </cell>
          <cell r="AB75">
            <v>0</v>
          </cell>
          <cell r="AC75">
            <v>256.05122942541442</v>
          </cell>
          <cell r="AD75">
            <v>1051.6389779972378</v>
          </cell>
          <cell r="AE75">
            <v>276626.77464709955</v>
          </cell>
          <cell r="AG75">
            <v>233242.23618934272</v>
          </cell>
          <cell r="AH75">
            <v>43384.538457756833</v>
          </cell>
          <cell r="AI75">
            <v>0.15683419840000554</v>
          </cell>
        </row>
        <row r="76">
          <cell r="E76">
            <v>2049</v>
          </cell>
          <cell r="F76" t="str">
            <v>Hatfield Academy</v>
          </cell>
          <cell r="G76">
            <v>0.12566844919786099</v>
          </cell>
          <cell r="H76">
            <v>0.51604278074866305</v>
          </cell>
          <cell r="I76">
            <v>0.30481283422459898</v>
          </cell>
          <cell r="J76">
            <v>0</v>
          </cell>
          <cell r="K76">
            <v>1.60427807486631E-2</v>
          </cell>
          <cell r="L76">
            <v>1.33689839572193E-2</v>
          </cell>
          <cell r="M76">
            <v>2.40641711229947E-2</v>
          </cell>
          <cell r="N76">
            <v>1</v>
          </cell>
          <cell r="P76">
            <v>47.000000000000014</v>
          </cell>
          <cell r="Q76">
            <v>192.99999999999997</v>
          </cell>
          <cell r="R76">
            <v>114.00000000000001</v>
          </cell>
          <cell r="S76">
            <v>0</v>
          </cell>
          <cell r="T76">
            <v>5.9999999999999991</v>
          </cell>
          <cell r="U76">
            <v>5.0000000000000178</v>
          </cell>
          <cell r="V76">
            <v>9.0000000000000178</v>
          </cell>
          <cell r="W76">
            <v>374</v>
          </cell>
          <cell r="Y76">
            <v>28796.618623593953</v>
          </cell>
          <cell r="Z76">
            <v>90011.1518297984</v>
          </cell>
          <cell r="AA76">
            <v>50039.725979138166</v>
          </cell>
          <cell r="AB76">
            <v>0</v>
          </cell>
          <cell r="AC76">
            <v>1536.3073765524869</v>
          </cell>
          <cell r="AD76">
            <v>1051.6389779972421</v>
          </cell>
          <cell r="AE76">
            <v>171435.44278708025</v>
          </cell>
          <cell r="AG76">
            <v>135858.31885281103</v>
          </cell>
          <cell r="AH76">
            <v>35577.123934269213</v>
          </cell>
          <cell r="AI76">
            <v>0.20752490474478702</v>
          </cell>
        </row>
        <row r="77">
          <cell r="E77">
            <v>2297</v>
          </cell>
          <cell r="F77" t="str">
            <v>High Green Primary School</v>
          </cell>
          <cell r="G77">
            <v>0</v>
          </cell>
          <cell r="H77">
            <v>0.13917525773195899</v>
          </cell>
          <cell r="I77">
            <v>5.1546391752577301E-3</v>
          </cell>
          <cell r="J77">
            <v>0</v>
          </cell>
          <cell r="K77">
            <v>0.180412371134021</v>
          </cell>
          <cell r="L77">
            <v>0</v>
          </cell>
          <cell r="M77">
            <v>0.67525773195876304</v>
          </cell>
          <cell r="N77">
            <v>1.0000000000000009</v>
          </cell>
          <cell r="P77">
            <v>0</v>
          </cell>
          <cell r="Q77">
            <v>27.000000000000043</v>
          </cell>
          <cell r="R77">
            <v>0.99999999999999967</v>
          </cell>
          <cell r="S77">
            <v>0</v>
          </cell>
          <cell r="T77">
            <v>35.000000000000078</v>
          </cell>
          <cell r="U77">
            <v>0</v>
          </cell>
          <cell r="V77">
            <v>131.00000000000003</v>
          </cell>
          <cell r="W77">
            <v>194</v>
          </cell>
          <cell r="Y77">
            <v>0</v>
          </cell>
          <cell r="Z77">
            <v>12592.233675671301</v>
          </cell>
          <cell r="AA77">
            <v>438.94496472928193</v>
          </cell>
          <cell r="AB77">
            <v>0</v>
          </cell>
          <cell r="AC77">
            <v>8961.793029889528</v>
          </cell>
          <cell r="AD77">
            <v>0</v>
          </cell>
          <cell r="AE77">
            <v>21992.971670290113</v>
          </cell>
          <cell r="AG77">
            <v>17722.556171644363</v>
          </cell>
          <cell r="AH77">
            <v>4270.4154986457506</v>
          </cell>
          <cell r="AI77">
            <v>0.19417182737585997</v>
          </cell>
        </row>
        <row r="78">
          <cell r="E78">
            <v>2042</v>
          </cell>
          <cell r="F78" t="str">
            <v>High Hazels Junior School</v>
          </cell>
          <cell r="G78">
            <v>1.1235955056179799E-2</v>
          </cell>
          <cell r="H78">
            <v>0.37078651685393299</v>
          </cell>
          <cell r="I78">
            <v>1.6853932584269701E-2</v>
          </cell>
          <cell r="J78">
            <v>0.46348314606741597</v>
          </cell>
          <cell r="K78">
            <v>0.117977528089888</v>
          </cell>
          <cell r="L78">
            <v>2.8089887640449398E-3</v>
          </cell>
          <cell r="M78">
            <v>1.6853932584269701E-2</v>
          </cell>
          <cell r="N78">
            <v>1.0000000000000011</v>
          </cell>
          <cell r="P78">
            <v>4.0000000000000089</v>
          </cell>
          <cell r="Q78">
            <v>132.00000000000014</v>
          </cell>
          <cell r="R78">
            <v>6.0000000000000133</v>
          </cell>
          <cell r="S78">
            <v>165.00000000000009</v>
          </cell>
          <cell r="T78">
            <v>42.000000000000128</v>
          </cell>
          <cell r="U78">
            <v>0.99999999999999856</v>
          </cell>
          <cell r="V78">
            <v>6.0000000000000133</v>
          </cell>
          <cell r="W78">
            <v>356</v>
          </cell>
          <cell r="Y78">
            <v>2450.7760530718306</v>
          </cell>
          <cell r="Z78">
            <v>61562.031303281881</v>
          </cell>
          <cell r="AA78">
            <v>2633.6697883756983</v>
          </cell>
          <cell r="AB78">
            <v>66390.42591530396</v>
          </cell>
          <cell r="AC78">
            <v>10754.151635867443</v>
          </cell>
          <cell r="AD78">
            <v>210.32779559944737</v>
          </cell>
          <cell r="AE78">
            <v>144001.38249150026</v>
          </cell>
          <cell r="AG78">
            <v>114645.8592524893</v>
          </cell>
          <cell r="AH78">
            <v>29355.52323901096</v>
          </cell>
          <cell r="AI78">
            <v>0.20385584312528165</v>
          </cell>
        </row>
        <row r="79">
          <cell r="E79">
            <v>2039</v>
          </cell>
          <cell r="F79" t="str">
            <v>High Hazels Nursery Infant Academy</v>
          </cell>
          <cell r="G79">
            <v>1.6129032258064498E-2</v>
          </cell>
          <cell r="H79">
            <v>0.36693548387096803</v>
          </cell>
          <cell r="I79">
            <v>8.0645161290322596E-3</v>
          </cell>
          <cell r="J79">
            <v>0.47983870967741898</v>
          </cell>
          <cell r="K79">
            <v>9.6774193548387094E-2</v>
          </cell>
          <cell r="L79">
            <v>4.0322580645161298E-3</v>
          </cell>
          <cell r="M79">
            <v>2.8225806451612899E-2</v>
          </cell>
          <cell r="N79">
            <v>0.99999999999999989</v>
          </cell>
          <cell r="P79">
            <v>3.9999999999999956</v>
          </cell>
          <cell r="Q79">
            <v>91.000000000000071</v>
          </cell>
          <cell r="R79">
            <v>2.0000000000000004</v>
          </cell>
          <cell r="S79">
            <v>118.99999999999991</v>
          </cell>
          <cell r="T79">
            <v>24</v>
          </cell>
          <cell r="U79">
            <v>1.0000000000000002</v>
          </cell>
          <cell r="V79">
            <v>6.9999999999999991</v>
          </cell>
          <cell r="W79">
            <v>248</v>
          </cell>
          <cell r="Y79">
            <v>2450.7760530718224</v>
          </cell>
          <cell r="Z79">
            <v>42440.491277262496</v>
          </cell>
          <cell r="AA79">
            <v>877.88992945856444</v>
          </cell>
          <cell r="AB79">
            <v>47881.57990255249</v>
          </cell>
          <cell r="AC79">
            <v>6145.2295062099492</v>
          </cell>
          <cell r="AD79">
            <v>210.32779559944774</v>
          </cell>
          <cell r="AE79">
            <v>100006.29446415477</v>
          </cell>
          <cell r="AG79">
            <v>74447.711330279184</v>
          </cell>
          <cell r="AH79">
            <v>25558.583133875582</v>
          </cell>
          <cell r="AI79">
            <v>0.25556974459279197</v>
          </cell>
        </row>
        <row r="80">
          <cell r="E80">
            <v>2339</v>
          </cell>
          <cell r="F80" t="str">
            <v>Hillsborough Primary School</v>
          </cell>
          <cell r="G80">
            <v>0.13235294117647101</v>
          </cell>
          <cell r="H80">
            <v>0.317647058823529</v>
          </cell>
          <cell r="I80">
            <v>0.11764705882352899</v>
          </cell>
          <cell r="J80">
            <v>2.94117647058824E-3</v>
          </cell>
          <cell r="K80">
            <v>5.8823529411764698E-2</v>
          </cell>
          <cell r="L80">
            <v>8.8235294117647092E-3</v>
          </cell>
          <cell r="M80">
            <v>0.36176470588235299</v>
          </cell>
          <cell r="N80">
            <v>0.99999999999999956</v>
          </cell>
          <cell r="P80">
            <v>45.000000000000142</v>
          </cell>
          <cell r="Q80">
            <v>107.99999999999986</v>
          </cell>
          <cell r="R80">
            <v>39.999999999999858</v>
          </cell>
          <cell r="S80">
            <v>1.0000000000000016</v>
          </cell>
          <cell r="T80">
            <v>19.999999999999996</v>
          </cell>
          <cell r="U80">
            <v>3.0000000000000013</v>
          </cell>
          <cell r="V80">
            <v>123.00000000000001</v>
          </cell>
          <cell r="W80">
            <v>340</v>
          </cell>
          <cell r="Y80">
            <v>27571.230597058118</v>
          </cell>
          <cell r="Z80">
            <v>50368.934702685059</v>
          </cell>
          <cell r="AA80">
            <v>17557.798589171223</v>
          </cell>
          <cell r="AB80">
            <v>402.36621766850925</v>
          </cell>
          <cell r="AC80">
            <v>5121.0245885082895</v>
          </cell>
          <cell r="AD80">
            <v>630.9833867983433</v>
          </cell>
          <cell r="AE80">
            <v>101652.33808188954</v>
          </cell>
          <cell r="AG80">
            <v>84543.604731403771</v>
          </cell>
          <cell r="AH80">
            <v>17108.733350485767</v>
          </cell>
          <cell r="AI80">
            <v>0.16830634369376962</v>
          </cell>
        </row>
        <row r="81">
          <cell r="E81">
            <v>2213</v>
          </cell>
          <cell r="F81" t="str">
            <v>Holt House Infant School</v>
          </cell>
          <cell r="G81">
            <v>0</v>
          </cell>
          <cell r="H81">
            <v>3.91061452513966E-2</v>
          </cell>
          <cell r="I81">
            <v>1.11731843575419E-2</v>
          </cell>
          <cell r="J81">
            <v>5.5865921787709499E-3</v>
          </cell>
          <cell r="K81">
            <v>1.67597765363128E-2</v>
          </cell>
          <cell r="L81">
            <v>4.4692737430167599E-2</v>
          </cell>
          <cell r="M81">
            <v>0.88268156424581001</v>
          </cell>
          <cell r="N81">
            <v>0.99999999999999989</v>
          </cell>
          <cell r="P81">
            <v>0</v>
          </cell>
          <cell r="Q81">
            <v>6.9999999999999911</v>
          </cell>
          <cell r="R81">
            <v>2</v>
          </cell>
          <cell r="S81">
            <v>1</v>
          </cell>
          <cell r="T81">
            <v>2.9999999999999911</v>
          </cell>
          <cell r="U81">
            <v>8</v>
          </cell>
          <cell r="V81">
            <v>158</v>
          </cell>
          <cell r="W81">
            <v>179</v>
          </cell>
          <cell r="Y81">
            <v>0</v>
          </cell>
          <cell r="Z81">
            <v>3264.6531751740317</v>
          </cell>
          <cell r="AA81">
            <v>877.88992945856421</v>
          </cell>
          <cell r="AB81">
            <v>402.36621766850863</v>
          </cell>
          <cell r="AC81">
            <v>768.15368827624127</v>
          </cell>
          <cell r="AD81">
            <v>1682.6223647955815</v>
          </cell>
          <cell r="AE81">
            <v>6995.6853753729265</v>
          </cell>
          <cell r="AG81">
            <v>4594.0912922222578</v>
          </cell>
          <cell r="AH81">
            <v>2401.5940831506687</v>
          </cell>
          <cell r="AI81">
            <v>0.34329646836392269</v>
          </cell>
        </row>
        <row r="82">
          <cell r="E82">
            <v>2337</v>
          </cell>
          <cell r="F82" t="str">
            <v>Hucklow Primary School</v>
          </cell>
          <cell r="G82">
            <v>3.6855036855036903E-2</v>
          </cell>
          <cell r="H82">
            <v>0.44471744471744501</v>
          </cell>
          <cell r="I82">
            <v>0.34643734643734603</v>
          </cell>
          <cell r="J82">
            <v>2.45700245700246E-3</v>
          </cell>
          <cell r="K82">
            <v>3.9312039312039297E-2</v>
          </cell>
          <cell r="L82">
            <v>0.12530712530712501</v>
          </cell>
          <cell r="M82">
            <v>4.9140049140049104E-3</v>
          </cell>
          <cell r="N82">
            <v>0.99999999999999967</v>
          </cell>
          <cell r="P82">
            <v>15.00000000000002</v>
          </cell>
          <cell r="Q82">
            <v>181.00000000000011</v>
          </cell>
          <cell r="R82">
            <v>140.99999999999983</v>
          </cell>
          <cell r="S82">
            <v>1.0000000000000011</v>
          </cell>
          <cell r="T82">
            <v>15.999999999999995</v>
          </cell>
          <cell r="U82">
            <v>50.999999999999879</v>
          </cell>
          <cell r="V82">
            <v>1.9999999999999984</v>
          </cell>
          <cell r="W82">
            <v>407</v>
          </cell>
          <cell r="Y82">
            <v>9190.4101990193558</v>
          </cell>
          <cell r="Z82">
            <v>84414.60352950012</v>
          </cell>
          <cell r="AA82">
            <v>61891.240026828702</v>
          </cell>
          <cell r="AB82">
            <v>402.36621766850908</v>
          </cell>
          <cell r="AC82">
            <v>4096.8196708066307</v>
          </cell>
          <cell r="AD82">
            <v>10726.717575571807</v>
          </cell>
          <cell r="AE82">
            <v>170722.15721939516</v>
          </cell>
          <cell r="AG82">
            <v>140532.83582732151</v>
          </cell>
          <cell r="AH82">
            <v>30189.321392073645</v>
          </cell>
          <cell r="AI82">
            <v>0.1768330595382375</v>
          </cell>
        </row>
        <row r="83">
          <cell r="E83">
            <v>2060</v>
          </cell>
          <cell r="F83" t="str">
            <v>Hunter's Bar Infant School</v>
          </cell>
          <cell r="G83">
            <v>3.7174721189591098E-3</v>
          </cell>
          <cell r="H83">
            <v>3.7174721189591101E-2</v>
          </cell>
          <cell r="I83">
            <v>7.4349442379182196E-3</v>
          </cell>
          <cell r="J83">
            <v>1.4869888475836399E-2</v>
          </cell>
          <cell r="K83">
            <v>1.11524163568773E-2</v>
          </cell>
          <cell r="L83">
            <v>1.4869888475836399E-2</v>
          </cell>
          <cell r="M83">
            <v>0.91078066914498101</v>
          </cell>
          <cell r="N83">
            <v>0.99999999999999956</v>
          </cell>
          <cell r="P83">
            <v>1.0000000000000004</v>
          </cell>
          <cell r="Q83">
            <v>10.000000000000005</v>
          </cell>
          <cell r="R83">
            <v>2.0000000000000009</v>
          </cell>
          <cell r="S83">
            <v>3.9999999999999916</v>
          </cell>
          <cell r="T83">
            <v>2.9999999999999938</v>
          </cell>
          <cell r="U83">
            <v>3.9999999999999916</v>
          </cell>
          <cell r="V83">
            <v>244.99999999999989</v>
          </cell>
          <cell r="W83">
            <v>269</v>
          </cell>
          <cell r="Y83">
            <v>612.69401326795651</v>
          </cell>
          <cell r="Z83">
            <v>4663.7902502486249</v>
          </cell>
          <cell r="AA83">
            <v>877.88992945856455</v>
          </cell>
          <cell r="AB83">
            <v>1609.4648706740311</v>
          </cell>
          <cell r="AC83">
            <v>768.15368827624195</v>
          </cell>
          <cell r="AD83">
            <v>841.31118239778891</v>
          </cell>
          <cell r="AE83">
            <v>9373.3039343232067</v>
          </cell>
          <cell r="AG83">
            <v>9600.0145348244823</v>
          </cell>
          <cell r="AH83">
            <v>-226.71060050127562</v>
          </cell>
          <cell r="AI83">
            <v>-2.418683978347333E-2</v>
          </cell>
        </row>
        <row r="84">
          <cell r="E84">
            <v>2058</v>
          </cell>
          <cell r="F84" t="str">
            <v>Hunter's Bar Junior School</v>
          </cell>
          <cell r="G84">
            <v>8.2872928176795594E-3</v>
          </cell>
          <cell r="H84">
            <v>8.0110497237569106E-2</v>
          </cell>
          <cell r="I84">
            <v>2.4861878453038701E-2</v>
          </cell>
          <cell r="J84">
            <v>1.38121546961326E-2</v>
          </cell>
          <cell r="K84">
            <v>2.4861878453038701E-2</v>
          </cell>
          <cell r="L84">
            <v>2.4861878453038701E-2</v>
          </cell>
          <cell r="M84">
            <v>0.82320441988950299</v>
          </cell>
          <cell r="N84">
            <v>1.0000000000000004</v>
          </cell>
          <cell r="P84">
            <v>3.0000000000000004</v>
          </cell>
          <cell r="Q84">
            <v>29.000000000000018</v>
          </cell>
          <cell r="R84">
            <v>9.0000000000000089</v>
          </cell>
          <cell r="S84">
            <v>5.0000000000000009</v>
          </cell>
          <cell r="T84">
            <v>9.0000000000000089</v>
          </cell>
          <cell r="U84">
            <v>9.0000000000000089</v>
          </cell>
          <cell r="V84">
            <v>298.00000000000006</v>
          </cell>
          <cell r="W84">
            <v>362</v>
          </cell>
          <cell r="Y84">
            <v>1838.0820398038691</v>
          </cell>
          <cell r="Z84">
            <v>13524.991725721013</v>
          </cell>
          <cell r="AA84">
            <v>3950.5046825635427</v>
          </cell>
          <cell r="AB84">
            <v>2011.8310883425436</v>
          </cell>
          <cell r="AC84">
            <v>2304.461064828733</v>
          </cell>
          <cell r="AD84">
            <v>1892.9501603950309</v>
          </cell>
          <cell r="AE84">
            <v>25522.820761654733</v>
          </cell>
          <cell r="AG84">
            <v>21690.403077235329</v>
          </cell>
          <cell r="AH84">
            <v>3832.4176844194044</v>
          </cell>
          <cell r="AI84">
            <v>0.15015650974508254</v>
          </cell>
        </row>
        <row r="85">
          <cell r="E85">
            <v>2063</v>
          </cell>
          <cell r="F85" t="str">
            <v>Intake Primary School</v>
          </cell>
          <cell r="G85">
            <v>5.8111380145278502E-2</v>
          </cell>
          <cell r="H85">
            <v>7.0217917675544805E-2</v>
          </cell>
          <cell r="I85">
            <v>1.93704600484262E-2</v>
          </cell>
          <cell r="J85">
            <v>9.4430992736077496E-2</v>
          </cell>
          <cell r="K85">
            <v>2.9055690072639199E-2</v>
          </cell>
          <cell r="L85">
            <v>0.33171912832929801</v>
          </cell>
          <cell r="M85">
            <v>0.397094430992736</v>
          </cell>
          <cell r="N85">
            <v>1.0000000000000002</v>
          </cell>
          <cell r="P85">
            <v>24.000000000000021</v>
          </cell>
          <cell r="Q85">
            <v>29.000000000000004</v>
          </cell>
          <cell r="R85">
            <v>8.0000000000000213</v>
          </cell>
          <cell r="S85">
            <v>39.000000000000007</v>
          </cell>
          <cell r="T85">
            <v>11.999999999999989</v>
          </cell>
          <cell r="U85">
            <v>137.00000000000009</v>
          </cell>
          <cell r="V85">
            <v>163.99999999999997</v>
          </cell>
          <cell r="W85">
            <v>413</v>
          </cell>
          <cell r="Y85">
            <v>14704.656318430963</v>
          </cell>
          <cell r="Z85">
            <v>13524.991725721007</v>
          </cell>
          <cell r="AA85">
            <v>3511.5597178342664</v>
          </cell>
          <cell r="AB85">
            <v>15692.282489071838</v>
          </cell>
          <cell r="AC85">
            <v>3072.6147531049714</v>
          </cell>
          <cell r="AD85">
            <v>28814.907997124352</v>
          </cell>
          <cell r="AE85">
            <v>79321.0130012874</v>
          </cell>
          <cell r="AG85">
            <v>62985.256557683504</v>
          </cell>
          <cell r="AH85">
            <v>16335.756443603896</v>
          </cell>
          <cell r="AI85">
            <v>0.2059448792382261</v>
          </cell>
        </row>
        <row r="86">
          <cell r="E86">
            <v>2261</v>
          </cell>
          <cell r="F86" t="str">
            <v>Limpsfield Junior School</v>
          </cell>
          <cell r="G86">
            <v>2.66666666666667E-2</v>
          </cell>
          <cell r="H86">
            <v>0.10222222222222201</v>
          </cell>
          <cell r="I86">
            <v>0.34222222222222198</v>
          </cell>
          <cell r="J86">
            <v>8.8888888888888906E-3</v>
          </cell>
          <cell r="K86">
            <v>0.26222222222222202</v>
          </cell>
          <cell r="L86">
            <v>5.7777777777777803E-2</v>
          </cell>
          <cell r="M86">
            <v>0.2</v>
          </cell>
          <cell r="N86">
            <v>0.99999999999999956</v>
          </cell>
          <cell r="P86">
            <v>6.0000000000000071</v>
          </cell>
          <cell r="Q86">
            <v>22.99999999999995</v>
          </cell>
          <cell r="R86">
            <v>76.999999999999943</v>
          </cell>
          <cell r="S86">
            <v>2.0000000000000004</v>
          </cell>
          <cell r="T86">
            <v>58.999999999999957</v>
          </cell>
          <cell r="U86">
            <v>13.000000000000005</v>
          </cell>
          <cell r="V86">
            <v>45</v>
          </cell>
          <cell r="W86">
            <v>225</v>
          </cell>
          <cell r="Y86">
            <v>3676.1640796077422</v>
          </cell>
          <cell r="Z86">
            <v>10726.717575571809</v>
          </cell>
          <cell r="AA86">
            <v>33798.762284154698</v>
          </cell>
          <cell r="AB86">
            <v>804.73243533701748</v>
          </cell>
          <cell r="AC86">
            <v>15107.022536099446</v>
          </cell>
          <cell r="AD86">
            <v>2734.2613427928209</v>
          </cell>
          <cell r="AE86">
            <v>66847.660253563532</v>
          </cell>
          <cell r="AG86">
            <v>56304.562136580033</v>
          </cell>
          <cell r="AH86">
            <v>10543.098116983499</v>
          </cell>
          <cell r="AI86">
            <v>0.1577182817916423</v>
          </cell>
        </row>
        <row r="87">
          <cell r="E87">
            <v>2315</v>
          </cell>
          <cell r="F87" t="str">
            <v>Lound Infant School</v>
          </cell>
          <cell r="G87">
            <v>0</v>
          </cell>
          <cell r="H87">
            <v>8.1081081081081099E-2</v>
          </cell>
          <cell r="I87">
            <v>0</v>
          </cell>
          <cell r="J87">
            <v>6.7567567567567597E-3</v>
          </cell>
          <cell r="K87">
            <v>2.7027027027027001E-2</v>
          </cell>
          <cell r="L87">
            <v>6.7567567567567597E-3</v>
          </cell>
          <cell r="M87">
            <v>0.87837837837837796</v>
          </cell>
          <cell r="N87">
            <v>0.99999999999999956</v>
          </cell>
          <cell r="P87">
            <v>0</v>
          </cell>
          <cell r="Q87">
            <v>12.000000000000004</v>
          </cell>
          <cell r="R87">
            <v>0</v>
          </cell>
          <cell r="S87">
            <v>1.0000000000000004</v>
          </cell>
          <cell r="T87">
            <v>3.999999999999996</v>
          </cell>
          <cell r="U87">
            <v>1.0000000000000004</v>
          </cell>
          <cell r="V87">
            <v>129.99999999999994</v>
          </cell>
          <cell r="W87">
            <v>148</v>
          </cell>
          <cell r="Y87">
            <v>0</v>
          </cell>
          <cell r="Z87">
            <v>5596.5483002983483</v>
          </cell>
          <cell r="AA87">
            <v>0</v>
          </cell>
          <cell r="AB87">
            <v>402.3662176685088</v>
          </cell>
          <cell r="AC87">
            <v>1024.204917701657</v>
          </cell>
          <cell r="AD87">
            <v>210.32779559944777</v>
          </cell>
          <cell r="AE87">
            <v>7233.4472312679618</v>
          </cell>
          <cell r="AG87">
            <v>6280.8837043554977</v>
          </cell>
          <cell r="AH87">
            <v>952.56352691246411</v>
          </cell>
          <cell r="AI87">
            <v>0.13168873656737631</v>
          </cell>
        </row>
        <row r="88">
          <cell r="E88">
            <v>2298</v>
          </cell>
          <cell r="F88" t="str">
            <v>Lound Junior School</v>
          </cell>
          <cell r="G88">
            <v>4.739336492891E-3</v>
          </cell>
          <cell r="H88">
            <v>7.10900473933649E-2</v>
          </cell>
          <cell r="I88">
            <v>4.739336492891E-3</v>
          </cell>
          <cell r="J88">
            <v>0</v>
          </cell>
          <cell r="K88">
            <v>2.8436018957346001E-2</v>
          </cell>
          <cell r="L88">
            <v>9.4786729857819895E-3</v>
          </cell>
          <cell r="M88">
            <v>0.88151658767772501</v>
          </cell>
          <cell r="N88">
            <v>0.99999999999999989</v>
          </cell>
          <cell r="P88">
            <v>1.0000000000000009</v>
          </cell>
          <cell r="Q88">
            <v>14.999999999999995</v>
          </cell>
          <cell r="R88">
            <v>1.0000000000000009</v>
          </cell>
          <cell r="S88">
            <v>0</v>
          </cell>
          <cell r="T88">
            <v>6.0000000000000062</v>
          </cell>
          <cell r="U88">
            <v>1.9999999999999998</v>
          </cell>
          <cell r="V88">
            <v>185.99999999999997</v>
          </cell>
          <cell r="W88">
            <v>211</v>
          </cell>
          <cell r="Y88">
            <v>612.69401326795685</v>
          </cell>
          <cell r="Z88">
            <v>6995.685375372931</v>
          </cell>
          <cell r="AA88">
            <v>438.9449647292825</v>
          </cell>
          <cell r="AB88">
            <v>0</v>
          </cell>
          <cell r="AC88">
            <v>1536.3073765524889</v>
          </cell>
          <cell r="AD88">
            <v>420.65559119889531</v>
          </cell>
          <cell r="AE88">
            <v>10004.287321121556</v>
          </cell>
          <cell r="AG88">
            <v>8960.687842886482</v>
          </cell>
          <cell r="AH88">
            <v>1043.5994782350735</v>
          </cell>
          <cell r="AI88">
            <v>0.10431522453696164</v>
          </cell>
        </row>
        <row r="89">
          <cell r="E89">
            <v>2029</v>
          </cell>
          <cell r="F89" t="str">
            <v>Lowedges Junior Academy</v>
          </cell>
          <cell r="G89">
            <v>6.6889632107023402E-3</v>
          </cell>
          <cell r="H89">
            <v>0.56187290969899695</v>
          </cell>
          <cell r="I89">
            <v>0.26421404682274202</v>
          </cell>
          <cell r="J89">
            <v>2.6755852842809399E-2</v>
          </cell>
          <cell r="K89">
            <v>1.00334448160535E-2</v>
          </cell>
          <cell r="L89">
            <v>6.6889632107023402E-3</v>
          </cell>
          <cell r="M89">
            <v>0.12374581939799301</v>
          </cell>
          <cell r="N89">
            <v>0.99999999999999956</v>
          </cell>
          <cell r="P89">
            <v>1.9999999999999998</v>
          </cell>
          <cell r="Q89">
            <v>168.00000000000009</v>
          </cell>
          <cell r="R89">
            <v>78.999999999999858</v>
          </cell>
          <cell r="S89">
            <v>8.0000000000000107</v>
          </cell>
          <cell r="T89">
            <v>2.9999999999999964</v>
          </cell>
          <cell r="U89">
            <v>1.9999999999999998</v>
          </cell>
          <cell r="V89">
            <v>36.999999999999908</v>
          </cell>
          <cell r="W89">
            <v>299</v>
          </cell>
          <cell r="Y89">
            <v>1225.3880265359123</v>
          </cell>
          <cell r="Z89">
            <v>78351.676204176896</v>
          </cell>
          <cell r="AA89">
            <v>34676.652213613226</v>
          </cell>
          <cell r="AB89">
            <v>3218.9297413480731</v>
          </cell>
          <cell r="AC89">
            <v>768.15368827624263</v>
          </cell>
          <cell r="AD89">
            <v>420.65559119889531</v>
          </cell>
          <cell r="AE89">
            <v>118661.45546514925</v>
          </cell>
          <cell r="AG89">
            <v>96621.124504080784</v>
          </cell>
          <cell r="AH89">
            <v>22040.330961068466</v>
          </cell>
          <cell r="AI89">
            <v>0.18574128283418612</v>
          </cell>
        </row>
        <row r="90">
          <cell r="E90">
            <v>2045</v>
          </cell>
          <cell r="F90" t="str">
            <v>Lower Meadow Primary School</v>
          </cell>
          <cell r="G90">
            <v>1.9305019305019301E-2</v>
          </cell>
          <cell r="H90">
            <v>0.54054054054054101</v>
          </cell>
          <cell r="I90">
            <v>0.21621621621621601</v>
          </cell>
          <cell r="J90">
            <v>1.15830115830116E-2</v>
          </cell>
          <cell r="K90">
            <v>0.18146718146718099</v>
          </cell>
          <cell r="L90">
            <v>0</v>
          </cell>
          <cell r="M90">
            <v>3.0888030888030899E-2</v>
          </cell>
          <cell r="N90">
            <v>0.99999999999999978</v>
          </cell>
          <cell r="P90">
            <v>4.9999999999999991</v>
          </cell>
          <cell r="Q90">
            <v>140.00000000000011</v>
          </cell>
          <cell r="R90">
            <v>55.999999999999943</v>
          </cell>
          <cell r="S90">
            <v>3.0000000000000044</v>
          </cell>
          <cell r="T90">
            <v>46.999999999999879</v>
          </cell>
          <cell r="U90">
            <v>0</v>
          </cell>
          <cell r="V90">
            <v>8.0000000000000036</v>
          </cell>
          <cell r="W90">
            <v>259</v>
          </cell>
          <cell r="Y90">
            <v>3063.4700663397807</v>
          </cell>
          <cell r="Z90">
            <v>65293.063503480764</v>
          </cell>
          <cell r="AA90">
            <v>24580.918024839772</v>
          </cell>
          <cell r="AB90">
            <v>1207.0986530055277</v>
          </cell>
          <cell r="AC90">
            <v>12034.407782994453</v>
          </cell>
          <cell r="AD90">
            <v>0</v>
          </cell>
          <cell r="AE90">
            <v>106178.9580306603</v>
          </cell>
          <cell r="AG90">
            <v>84010.482488122041</v>
          </cell>
          <cell r="AH90">
            <v>22168.475542538261</v>
          </cell>
          <cell r="AI90">
            <v>0.20878407505314639</v>
          </cell>
        </row>
        <row r="91">
          <cell r="E91">
            <v>2070</v>
          </cell>
          <cell r="F91" t="str">
            <v>Lowfield Community Primary School</v>
          </cell>
          <cell r="G91">
            <v>3.9577836411609502E-2</v>
          </cell>
          <cell r="H91">
            <v>0.21635883905013201</v>
          </cell>
          <cell r="I91">
            <v>5.0131926121372003E-2</v>
          </cell>
          <cell r="J91">
            <v>7.9155672823219003E-2</v>
          </cell>
          <cell r="K91">
            <v>0.28496042216358802</v>
          </cell>
          <cell r="L91">
            <v>0.12664907651714999</v>
          </cell>
          <cell r="M91">
            <v>0.20316622691292899</v>
          </cell>
          <cell r="N91">
            <v>0.99999999999999944</v>
          </cell>
          <cell r="P91">
            <v>15.000000000000002</v>
          </cell>
          <cell r="Q91">
            <v>82.000000000000028</v>
          </cell>
          <cell r="R91">
            <v>18.999999999999989</v>
          </cell>
          <cell r="S91">
            <v>30.000000000000004</v>
          </cell>
          <cell r="T91">
            <v>107.99999999999986</v>
          </cell>
          <cell r="U91">
            <v>47.999999999999844</v>
          </cell>
          <cell r="V91">
            <v>77.000000000000085</v>
          </cell>
          <cell r="W91">
            <v>379</v>
          </cell>
          <cell r="Y91">
            <v>9190.4101990193449</v>
          </cell>
          <cell r="Z91">
            <v>38243.08005203872</v>
          </cell>
          <cell r="AA91">
            <v>8339.9543298563549</v>
          </cell>
          <cell r="AB91">
            <v>12070.986530055261</v>
          </cell>
          <cell r="AC91">
            <v>27653.532777944733</v>
          </cell>
          <cell r="AD91">
            <v>10095.734188773456</v>
          </cell>
          <cell r="AE91">
            <v>105593.69807768786</v>
          </cell>
          <cell r="AG91">
            <v>86661.707860285009</v>
          </cell>
          <cell r="AH91">
            <v>18931.990217402854</v>
          </cell>
          <cell r="AI91">
            <v>0.17929090998853101</v>
          </cell>
        </row>
        <row r="92">
          <cell r="E92">
            <v>2292</v>
          </cell>
          <cell r="F92" t="str">
            <v>Loxley Primary School</v>
          </cell>
          <cell r="G92">
            <v>4.7619047619047597E-3</v>
          </cell>
          <cell r="H92">
            <v>9.5238095238095195E-3</v>
          </cell>
          <cell r="I92">
            <v>3.3333333333333298E-2</v>
          </cell>
          <cell r="J92">
            <v>4.7619047619047597E-3</v>
          </cell>
          <cell r="K92">
            <v>9.5238095238095195E-3</v>
          </cell>
          <cell r="L92">
            <v>5.2380952380952403E-2</v>
          </cell>
          <cell r="M92">
            <v>0.88571428571428601</v>
          </cell>
          <cell r="N92">
            <v>1.0000000000000002</v>
          </cell>
          <cell r="P92">
            <v>0.99999999999999956</v>
          </cell>
          <cell r="Q92">
            <v>1.9999999999999991</v>
          </cell>
          <cell r="R92">
            <v>6.9999999999999929</v>
          </cell>
          <cell r="S92">
            <v>0.99999999999999956</v>
          </cell>
          <cell r="T92">
            <v>1.9999999999999991</v>
          </cell>
          <cell r="U92">
            <v>11.000000000000005</v>
          </cell>
          <cell r="V92">
            <v>186.00000000000006</v>
          </cell>
          <cell r="W92">
            <v>210</v>
          </cell>
          <cell r="Y92">
            <v>612.69401326795605</v>
          </cell>
          <cell r="Z92">
            <v>932.75805004972403</v>
          </cell>
          <cell r="AA92">
            <v>3072.6147531049714</v>
          </cell>
          <cell r="AB92">
            <v>402.36621766850845</v>
          </cell>
          <cell r="AC92">
            <v>512.10245885082884</v>
          </cell>
          <cell r="AD92">
            <v>2313.6057515939256</v>
          </cell>
          <cell r="AE92">
            <v>7846.1412445359147</v>
          </cell>
          <cell r="AG92">
            <v>6457.4244521160517</v>
          </cell>
          <cell r="AH92">
            <v>1388.7167924198629</v>
          </cell>
          <cell r="AI92">
            <v>0.17699360094836059</v>
          </cell>
        </row>
        <row r="93">
          <cell r="E93">
            <v>2072</v>
          </cell>
          <cell r="F93" t="str">
            <v>Lydgate Infant School</v>
          </cell>
          <cell r="G93">
            <v>0</v>
          </cell>
          <cell r="H93">
            <v>1.4534883720930199E-2</v>
          </cell>
          <cell r="I93">
            <v>0</v>
          </cell>
          <cell r="J93">
            <v>2.9069767441860499E-3</v>
          </cell>
          <cell r="K93">
            <v>2.9069767441860499E-2</v>
          </cell>
          <cell r="L93">
            <v>1.16279069767442E-2</v>
          </cell>
          <cell r="M93">
            <v>0.94186046511627897</v>
          </cell>
          <cell r="N93">
            <v>0.99999999999999989</v>
          </cell>
          <cell r="P93">
            <v>0</v>
          </cell>
          <cell r="Q93">
            <v>4.9999999999999885</v>
          </cell>
          <cell r="R93">
            <v>0</v>
          </cell>
          <cell r="S93">
            <v>1.0000000000000011</v>
          </cell>
          <cell r="T93">
            <v>10.000000000000012</v>
          </cell>
          <cell r="U93">
            <v>4.0000000000000044</v>
          </cell>
          <cell r="V93">
            <v>323.99999999999994</v>
          </cell>
          <cell r="W93">
            <v>344</v>
          </cell>
          <cell r="Y93">
            <v>0</v>
          </cell>
          <cell r="Z93">
            <v>2331.8951251243057</v>
          </cell>
          <cell r="AA93">
            <v>0</v>
          </cell>
          <cell r="AB93">
            <v>402.36621766850908</v>
          </cell>
          <cell r="AC93">
            <v>2560.5122942541484</v>
          </cell>
          <cell r="AD93">
            <v>841.31118239779164</v>
          </cell>
          <cell r="AE93">
            <v>6136.0848194447544</v>
          </cell>
          <cell r="AG93">
            <v>7382.1998794095825</v>
          </cell>
          <cell r="AH93">
            <v>-1246.1150599648281</v>
          </cell>
          <cell r="AI93">
            <v>-0.20307982966858454</v>
          </cell>
        </row>
        <row r="94">
          <cell r="E94">
            <v>2071</v>
          </cell>
          <cell r="F94" t="str">
            <v>Lydgate Junior School</v>
          </cell>
          <cell r="G94">
            <v>4.1753653444676396E-3</v>
          </cell>
          <cell r="H94">
            <v>2.2964509394572001E-2</v>
          </cell>
          <cell r="I94">
            <v>4.1753653444676396E-3</v>
          </cell>
          <cell r="J94">
            <v>1.2526096033402901E-2</v>
          </cell>
          <cell r="K94">
            <v>3.1315240083507299E-2</v>
          </cell>
          <cell r="L94">
            <v>6.2630480167014599E-3</v>
          </cell>
          <cell r="M94">
            <v>0.91858037578288099</v>
          </cell>
          <cell r="N94">
            <v>0.99999999999999989</v>
          </cell>
          <cell r="P94">
            <v>1.9999999999999993</v>
          </cell>
          <cell r="Q94">
            <v>10.999999999999989</v>
          </cell>
          <cell r="R94">
            <v>1.9999999999999993</v>
          </cell>
          <cell r="S94">
            <v>5.9999999999999893</v>
          </cell>
          <cell r="T94">
            <v>14.999999999999996</v>
          </cell>
          <cell r="U94">
            <v>2.9999999999999991</v>
          </cell>
          <cell r="V94">
            <v>440</v>
          </cell>
          <cell r="W94">
            <v>479</v>
          </cell>
          <cell r="Y94">
            <v>1225.3880265359121</v>
          </cell>
          <cell r="Z94">
            <v>5130.1692752734798</v>
          </cell>
          <cell r="AA94">
            <v>877.88992945856387</v>
          </cell>
          <cell r="AB94">
            <v>2414.1973060110477</v>
          </cell>
          <cell r="AC94">
            <v>3840.7684413812171</v>
          </cell>
          <cell r="AD94">
            <v>630.98338679834285</v>
          </cell>
          <cell r="AE94">
            <v>14119.396365458564</v>
          </cell>
          <cell r="AG94">
            <v>8429.0620606661723</v>
          </cell>
          <cell r="AH94">
            <v>5690.3343047923918</v>
          </cell>
          <cell r="AI94">
            <v>0.40301540926445856</v>
          </cell>
        </row>
        <row r="95">
          <cell r="E95">
            <v>2358</v>
          </cell>
          <cell r="F95" t="str">
            <v>Malin Bridge Primary School</v>
          </cell>
          <cell r="G95">
            <v>1.93423597678917E-3</v>
          </cell>
          <cell r="H95">
            <v>4.0618955512572497E-2</v>
          </cell>
          <cell r="I95">
            <v>7.3500967117988397E-2</v>
          </cell>
          <cell r="J95">
            <v>9.6711798839458404E-3</v>
          </cell>
          <cell r="K95">
            <v>1.9342359767891702E-2</v>
          </cell>
          <cell r="L95">
            <v>0.15860735009671201</v>
          </cell>
          <cell r="M95">
            <v>0.69632495164410102</v>
          </cell>
          <cell r="N95">
            <v>1.0000000000000007</v>
          </cell>
          <cell r="P95">
            <v>1.0000000000000009</v>
          </cell>
          <cell r="Q95">
            <v>20.999999999999982</v>
          </cell>
          <cell r="R95">
            <v>38</v>
          </cell>
          <cell r="S95">
            <v>4.9999999999999991</v>
          </cell>
          <cell r="T95">
            <v>10.000000000000009</v>
          </cell>
          <cell r="U95">
            <v>82.000000000000114</v>
          </cell>
          <cell r="V95">
            <v>360.00000000000023</v>
          </cell>
          <cell r="W95">
            <v>517</v>
          </cell>
          <cell r="Y95">
            <v>612.69401326795685</v>
          </cell>
          <cell r="Z95">
            <v>9793.9595255220993</v>
          </cell>
          <cell r="AA95">
            <v>16679.908659712721</v>
          </cell>
          <cell r="AB95">
            <v>2011.8310883425427</v>
          </cell>
          <cell r="AC95">
            <v>2560.5122942541475</v>
          </cell>
          <cell r="AD95">
            <v>17246.879239154732</v>
          </cell>
          <cell r="AE95">
            <v>48905.784820254201</v>
          </cell>
          <cell r="AG95">
            <v>37549.215472169883</v>
          </cell>
          <cell r="AH95">
            <v>11356.569348084318</v>
          </cell>
          <cell r="AI95">
            <v>0.23221321137823814</v>
          </cell>
        </row>
        <row r="96">
          <cell r="E96">
            <v>2359</v>
          </cell>
          <cell r="F96" t="str">
            <v>Manor Lodge Community Primary and Nursery School</v>
          </cell>
          <cell r="G96">
            <v>9.6385542168674704E-2</v>
          </cell>
          <cell r="H96">
            <v>0.298192771084337</v>
          </cell>
          <cell r="I96">
            <v>0.156626506024096</v>
          </cell>
          <cell r="J96">
            <v>2.40963855421687E-2</v>
          </cell>
          <cell r="K96">
            <v>0.132530120481928</v>
          </cell>
          <cell r="L96">
            <v>8.4337349397590397E-2</v>
          </cell>
          <cell r="M96">
            <v>0.20783132530120499</v>
          </cell>
          <cell r="N96">
            <v>0.99999999999999989</v>
          </cell>
          <cell r="P96">
            <v>32.096385542168676</v>
          </cell>
          <cell r="Q96">
            <v>99.298192771084217</v>
          </cell>
          <cell r="R96">
            <v>52.156626506023969</v>
          </cell>
          <cell r="S96">
            <v>8.0240963855421779</v>
          </cell>
          <cell r="T96">
            <v>44.132530120482024</v>
          </cell>
          <cell r="U96">
            <v>28.084337349397604</v>
          </cell>
          <cell r="V96">
            <v>69.207831325301257</v>
          </cell>
          <cell r="W96">
            <v>333</v>
          </cell>
          <cell r="Y96">
            <v>19665.263269226936</v>
          </cell>
          <cell r="Z96">
            <v>46310.594331309083</v>
          </cell>
          <cell r="AA96">
            <v>22893.88858208503</v>
          </cell>
          <cell r="AB96">
            <v>3228.625312858157</v>
          </cell>
          <cell r="AC96">
            <v>11300.188595003559</v>
          </cell>
          <cell r="AD96">
            <v>5906.9167655700339</v>
          </cell>
          <cell r="AE96">
            <v>109305.4768560528</v>
          </cell>
          <cell r="AG96">
            <v>85261.160644568678</v>
          </cell>
          <cell r="AH96">
            <v>24044.316211484125</v>
          </cell>
          <cell r="AI96">
            <v>0.21997357225886041</v>
          </cell>
        </row>
        <row r="97">
          <cell r="E97">
            <v>2012</v>
          </cell>
          <cell r="F97" t="str">
            <v>Mansel Primary</v>
          </cell>
          <cell r="G97">
            <v>0.22556390977443599</v>
          </cell>
          <cell r="H97">
            <v>0.52631578947368396</v>
          </cell>
          <cell r="I97">
            <v>2.5062656641604002E-2</v>
          </cell>
          <cell r="J97">
            <v>7.5187969924812E-3</v>
          </cell>
          <cell r="K97">
            <v>2.5062656641604E-3</v>
          </cell>
          <cell r="L97">
            <v>0.162907268170426</v>
          </cell>
          <cell r="M97">
            <v>5.0125313283208003E-2</v>
          </cell>
          <cell r="N97">
            <v>0.99999999999999944</v>
          </cell>
          <cell r="P97">
            <v>89.999999999999957</v>
          </cell>
          <cell r="Q97">
            <v>209.99999999999989</v>
          </cell>
          <cell r="R97">
            <v>9.9999999999999964</v>
          </cell>
          <cell r="S97">
            <v>2.9999999999999987</v>
          </cell>
          <cell r="T97">
            <v>0.99999999999999956</v>
          </cell>
          <cell r="U97">
            <v>64.999999999999972</v>
          </cell>
          <cell r="V97">
            <v>19.999999999999993</v>
          </cell>
          <cell r="W97">
            <v>399</v>
          </cell>
          <cell r="Y97">
            <v>55142.46119411604</v>
          </cell>
          <cell r="Z97">
            <v>97939.595255221022</v>
          </cell>
          <cell r="AA97">
            <v>4389.4496472928195</v>
          </cell>
          <cell r="AB97">
            <v>1207.0986530055254</v>
          </cell>
          <cell r="AC97">
            <v>256.05122942541442</v>
          </cell>
          <cell r="AD97">
            <v>13671.306713964093</v>
          </cell>
          <cell r="AE97">
            <v>172605.96269302489</v>
          </cell>
          <cell r="AG97">
            <v>135095.31146911078</v>
          </cell>
          <cell r="AH97">
            <v>37510.651223914116</v>
          </cell>
          <cell r="AI97">
            <v>0.21731955628106434</v>
          </cell>
        </row>
        <row r="98">
          <cell r="E98">
            <v>2079</v>
          </cell>
          <cell r="F98" t="str">
            <v>Marlcliffe Community Primary School</v>
          </cell>
          <cell r="G98">
            <v>7.9840319361277404E-3</v>
          </cell>
          <cell r="H98">
            <v>0.101796407185629</v>
          </cell>
          <cell r="I98">
            <v>9.7804391217564901E-2</v>
          </cell>
          <cell r="J98">
            <v>7.9840319361277404E-3</v>
          </cell>
          <cell r="K98">
            <v>1.3972055888223599E-2</v>
          </cell>
          <cell r="L98">
            <v>2.39520958083832E-2</v>
          </cell>
          <cell r="M98">
            <v>0.74650698602794396</v>
          </cell>
          <cell r="N98">
            <v>1</v>
          </cell>
          <cell r="P98">
            <v>3.9999999999999978</v>
          </cell>
          <cell r="Q98">
            <v>51.000000000000128</v>
          </cell>
          <cell r="R98">
            <v>49.000000000000014</v>
          </cell>
          <cell r="S98">
            <v>3.9999999999999978</v>
          </cell>
          <cell r="T98">
            <v>7.0000000000000231</v>
          </cell>
          <cell r="U98">
            <v>11.999999999999984</v>
          </cell>
          <cell r="V98">
            <v>373.99999999999994</v>
          </cell>
          <cell r="W98">
            <v>501</v>
          </cell>
          <cell r="Y98">
            <v>2450.7760530718238</v>
          </cell>
          <cell r="Z98">
            <v>23785.330276268032</v>
          </cell>
          <cell r="AA98">
            <v>21508.303271734829</v>
          </cell>
          <cell r="AB98">
            <v>1609.4648706740336</v>
          </cell>
          <cell r="AC98">
            <v>1792.3586059779077</v>
          </cell>
          <cell r="AD98">
            <v>2523.9335471933687</v>
          </cell>
          <cell r="AE98">
            <v>53670.166624919992</v>
          </cell>
          <cell r="AG98">
            <v>47656.984100723916</v>
          </cell>
          <cell r="AH98">
            <v>6013.182524196076</v>
          </cell>
          <cell r="AI98">
            <v>0.11203957249135968</v>
          </cell>
        </row>
        <row r="99">
          <cell r="E99">
            <v>2081</v>
          </cell>
          <cell r="F99" t="str">
            <v>Meersbrook Bank Primary School</v>
          </cell>
          <cell r="G99">
            <v>4.8309178743961402E-3</v>
          </cell>
          <cell r="H99">
            <v>4.8309178743961402E-3</v>
          </cell>
          <cell r="I99">
            <v>4.8309178743961402E-3</v>
          </cell>
          <cell r="J99">
            <v>4.8309178743961402E-3</v>
          </cell>
          <cell r="K99">
            <v>3.3816425120772903E-2</v>
          </cell>
          <cell r="L99">
            <v>9.1787439613526603E-2</v>
          </cell>
          <cell r="M99">
            <v>0.85507246376811596</v>
          </cell>
          <cell r="N99">
            <v>1</v>
          </cell>
          <cell r="P99">
            <v>1.0000000000000011</v>
          </cell>
          <cell r="Q99">
            <v>1.0000000000000011</v>
          </cell>
          <cell r="R99">
            <v>1.0000000000000011</v>
          </cell>
          <cell r="S99">
            <v>1.0000000000000011</v>
          </cell>
          <cell r="T99">
            <v>6.9999999999999911</v>
          </cell>
          <cell r="U99">
            <v>19.000000000000007</v>
          </cell>
          <cell r="V99">
            <v>177</v>
          </cell>
          <cell r="W99">
            <v>207</v>
          </cell>
          <cell r="Y99">
            <v>612.69401326795696</v>
          </cell>
          <cell r="Z99">
            <v>466.37902502486276</v>
          </cell>
          <cell r="AA99">
            <v>438.94496472928262</v>
          </cell>
          <cell r="AB99">
            <v>402.36621766850908</v>
          </cell>
          <cell r="AC99">
            <v>1792.3586059778995</v>
          </cell>
          <cell r="AD99">
            <v>3996.2281163895072</v>
          </cell>
          <cell r="AE99">
            <v>7708.9709430580187</v>
          </cell>
          <cell r="AG99">
            <v>5804.5083769940229</v>
          </cell>
          <cell r="AH99">
            <v>1904.4625660639958</v>
          </cell>
          <cell r="AI99">
            <v>0.24704497917182805</v>
          </cell>
        </row>
        <row r="100">
          <cell r="E100">
            <v>2013</v>
          </cell>
          <cell r="F100" t="str">
            <v>Meynell Community Primary School</v>
          </cell>
          <cell r="G100">
            <v>0.467391304347826</v>
          </cell>
          <cell r="H100">
            <v>0.33695652173912999</v>
          </cell>
          <cell r="I100">
            <v>0.108695652173913</v>
          </cell>
          <cell r="J100">
            <v>8.1521739130434798E-3</v>
          </cell>
          <cell r="K100">
            <v>2.9891304347826098E-2</v>
          </cell>
          <cell r="L100">
            <v>1.0869565217391301E-2</v>
          </cell>
          <cell r="M100">
            <v>3.8043478260869602E-2</v>
          </cell>
          <cell r="N100">
            <v>0.99999999999999944</v>
          </cell>
          <cell r="P100">
            <v>171.99999999999997</v>
          </cell>
          <cell r="Q100">
            <v>123.99999999999983</v>
          </cell>
          <cell r="R100">
            <v>39.999999999999986</v>
          </cell>
          <cell r="S100">
            <v>3.0000000000000004</v>
          </cell>
          <cell r="T100">
            <v>11.000000000000004</v>
          </cell>
          <cell r="U100">
            <v>3.9999999999999987</v>
          </cell>
          <cell r="V100">
            <v>14.000000000000014</v>
          </cell>
          <cell r="W100">
            <v>368</v>
          </cell>
          <cell r="Y100">
            <v>105383.37028208846</v>
          </cell>
          <cell r="Z100">
            <v>57830.999103082839</v>
          </cell>
          <cell r="AA100">
            <v>17557.798589171278</v>
          </cell>
          <cell r="AB100">
            <v>1207.0986530055261</v>
          </cell>
          <cell r="AC100">
            <v>2816.5635236795606</v>
          </cell>
          <cell r="AD100">
            <v>841.3111823977905</v>
          </cell>
          <cell r="AE100">
            <v>185637.14133342548</v>
          </cell>
          <cell r="AG100">
            <v>146254.02206096603</v>
          </cell>
          <cell r="AH100">
            <v>39383.119272459444</v>
          </cell>
          <cell r="AI100">
            <v>0.21215107596234134</v>
          </cell>
        </row>
        <row r="101">
          <cell r="E101">
            <v>2346</v>
          </cell>
          <cell r="F101" t="str">
            <v>Monteney Primary School</v>
          </cell>
          <cell r="G101">
            <v>7.4257425742574296E-2</v>
          </cell>
          <cell r="H101">
            <v>0.24752475247524799</v>
          </cell>
          <cell r="I101">
            <v>0.16336633663366301</v>
          </cell>
          <cell r="J101">
            <v>0</v>
          </cell>
          <cell r="K101">
            <v>7.4257425742574297E-3</v>
          </cell>
          <cell r="L101">
            <v>0.24009900990099001</v>
          </cell>
          <cell r="M101">
            <v>0.26732673267326701</v>
          </cell>
          <cell r="N101">
            <v>0.99999999999999978</v>
          </cell>
          <cell r="P101">
            <v>30.000000000000014</v>
          </cell>
          <cell r="Q101">
            <v>100.00000000000018</v>
          </cell>
          <cell r="R101">
            <v>65.999999999999858</v>
          </cell>
          <cell r="S101">
            <v>0</v>
          </cell>
          <cell r="T101">
            <v>3.0000000000000018</v>
          </cell>
          <cell r="U101">
            <v>96.999999999999957</v>
          </cell>
          <cell r="V101">
            <v>107.99999999999987</v>
          </cell>
          <cell r="W101">
            <v>404</v>
          </cell>
          <cell r="Y101">
            <v>18380.820398038697</v>
          </cell>
          <cell r="Z101">
            <v>46637.902502486308</v>
          </cell>
          <cell r="AA101">
            <v>28970.367672132557</v>
          </cell>
          <cell r="AB101">
            <v>0</v>
          </cell>
          <cell r="AC101">
            <v>768.15368827624411</v>
          </cell>
          <cell r="AD101">
            <v>20401.796173146417</v>
          </cell>
          <cell r="AE101">
            <v>115159.04043408022</v>
          </cell>
          <cell r="AG101">
            <v>89190.435861668899</v>
          </cell>
          <cell r="AH101">
            <v>25968.604572411321</v>
          </cell>
          <cell r="AI101">
            <v>0.22550209236309476</v>
          </cell>
        </row>
        <row r="102">
          <cell r="E102">
            <v>2257</v>
          </cell>
          <cell r="F102" t="str">
            <v>Mosborough Primary School</v>
          </cell>
          <cell r="G102">
            <v>0</v>
          </cell>
          <cell r="H102">
            <v>9.5693779904306199E-3</v>
          </cell>
          <cell r="I102">
            <v>2.3923444976076602E-3</v>
          </cell>
          <cell r="J102">
            <v>2.3923444976076602E-3</v>
          </cell>
          <cell r="K102">
            <v>3.82775119617225E-2</v>
          </cell>
          <cell r="L102">
            <v>3.3492822966507199E-2</v>
          </cell>
          <cell r="M102">
            <v>0.91387559808612395</v>
          </cell>
          <cell r="N102">
            <v>0.99999999999999956</v>
          </cell>
          <cell r="P102">
            <v>0</v>
          </cell>
          <cell r="Q102">
            <v>3.9999999999999991</v>
          </cell>
          <cell r="R102">
            <v>1.000000000000002</v>
          </cell>
          <cell r="S102">
            <v>1.000000000000002</v>
          </cell>
          <cell r="T102">
            <v>16.000000000000004</v>
          </cell>
          <cell r="U102">
            <v>14.000000000000009</v>
          </cell>
          <cell r="V102">
            <v>381.99999999999983</v>
          </cell>
          <cell r="W102">
            <v>418</v>
          </cell>
          <cell r="Y102">
            <v>0</v>
          </cell>
          <cell r="Z102">
            <v>1865.5161000994485</v>
          </cell>
          <cell r="AA102">
            <v>438.94496472928296</v>
          </cell>
          <cell r="AB102">
            <v>402.36621766850942</v>
          </cell>
          <cell r="AC102">
            <v>4096.8196708066334</v>
          </cell>
          <cell r="AD102">
            <v>2944.5891383922694</v>
          </cell>
          <cell r="AE102">
            <v>9748.2360916961443</v>
          </cell>
          <cell r="AG102">
            <v>8501.4983597703795</v>
          </cell>
          <cell r="AH102">
            <v>1246.7377319257648</v>
          </cell>
          <cell r="AI102">
            <v>0.12789367432204227</v>
          </cell>
        </row>
        <row r="103">
          <cell r="E103">
            <v>2092</v>
          </cell>
          <cell r="F103" t="str">
            <v>Mundella Primary School</v>
          </cell>
          <cell r="G103">
            <v>1.9230769230769201E-2</v>
          </cell>
          <cell r="H103">
            <v>7.69230769230769E-2</v>
          </cell>
          <cell r="I103">
            <v>2.6442307692307699E-2</v>
          </cell>
          <cell r="J103">
            <v>4.8076923076923097E-3</v>
          </cell>
          <cell r="K103">
            <v>2.4038461538461502E-2</v>
          </cell>
          <cell r="L103">
            <v>1.2019230769230799E-2</v>
          </cell>
          <cell r="M103">
            <v>0.83653846153846201</v>
          </cell>
          <cell r="N103">
            <v>1.0000000000000004</v>
          </cell>
          <cell r="P103">
            <v>7.9999999999999876</v>
          </cell>
          <cell r="Q103">
            <v>31.999999999999989</v>
          </cell>
          <cell r="R103">
            <v>11.000000000000004</v>
          </cell>
          <cell r="S103">
            <v>2.0000000000000009</v>
          </cell>
          <cell r="T103">
            <v>9.999999999999984</v>
          </cell>
          <cell r="U103">
            <v>5.0000000000000124</v>
          </cell>
          <cell r="V103">
            <v>348.00000000000017</v>
          </cell>
          <cell r="W103">
            <v>416</v>
          </cell>
          <cell r="Y103">
            <v>4901.552106143643</v>
          </cell>
          <cell r="Z103">
            <v>14924.128800795586</v>
          </cell>
          <cell r="AA103">
            <v>4828.3946120221044</v>
          </cell>
          <cell r="AB103">
            <v>804.73243533701759</v>
          </cell>
          <cell r="AC103">
            <v>2560.5122942541411</v>
          </cell>
          <cell r="AD103">
            <v>1051.638977997241</v>
          </cell>
          <cell r="AE103">
            <v>29070.959226549734</v>
          </cell>
          <cell r="AG103">
            <v>27378.617622388971</v>
          </cell>
          <cell r="AH103">
            <v>1692.3416041607634</v>
          </cell>
          <cell r="AI103">
            <v>5.8214164554129776E-2</v>
          </cell>
        </row>
        <row r="104">
          <cell r="E104">
            <v>2002</v>
          </cell>
          <cell r="F104" t="str">
            <v>Nether Edge Primary School</v>
          </cell>
          <cell r="G104">
            <v>3.8186157517899798E-2</v>
          </cell>
          <cell r="H104">
            <v>4.0572792362768499E-2</v>
          </cell>
          <cell r="I104">
            <v>1.4319809069212401E-2</v>
          </cell>
          <cell r="J104">
            <v>3.5799522673030999E-2</v>
          </cell>
          <cell r="K104">
            <v>5.0119331742243402E-2</v>
          </cell>
          <cell r="L104">
            <v>0.109785202863962</v>
          </cell>
          <cell r="M104">
            <v>0.71121718377088305</v>
          </cell>
          <cell r="N104">
            <v>1.0000000000000002</v>
          </cell>
          <cell r="P104">
            <v>16.000000000000014</v>
          </cell>
          <cell r="Q104">
            <v>17</v>
          </cell>
          <cell r="R104">
            <v>5.9999999999999956</v>
          </cell>
          <cell r="S104">
            <v>14.999999999999989</v>
          </cell>
          <cell r="T104">
            <v>20.999999999999986</v>
          </cell>
          <cell r="U104">
            <v>46.000000000000078</v>
          </cell>
          <cell r="V104">
            <v>298</v>
          </cell>
          <cell r="W104">
            <v>419</v>
          </cell>
          <cell r="Y104">
            <v>9803.1042122873096</v>
          </cell>
          <cell r="Z104">
            <v>7928.443425422658</v>
          </cell>
          <cell r="AA104">
            <v>2633.6697883756906</v>
          </cell>
          <cell r="AB104">
            <v>6035.4932650276251</v>
          </cell>
          <cell r="AC104">
            <v>5377.0758179337017</v>
          </cell>
          <cell r="AD104">
            <v>9675.0785975746094</v>
          </cell>
          <cell r="AE104">
            <v>41452.865106621597</v>
          </cell>
          <cell r="AG104">
            <v>31705.942484562456</v>
          </cell>
          <cell r="AH104">
            <v>9746.9226220591408</v>
          </cell>
          <cell r="AI104">
            <v>0.23513266446092257</v>
          </cell>
        </row>
        <row r="105">
          <cell r="E105">
            <v>2221</v>
          </cell>
          <cell r="F105" t="str">
            <v>Nether Green Infant School</v>
          </cell>
          <cell r="G105">
            <v>8.9686098654708502E-3</v>
          </cell>
          <cell r="H105">
            <v>1.34529147982063E-2</v>
          </cell>
          <cell r="I105">
            <v>0</v>
          </cell>
          <cell r="J105">
            <v>4.4843049327354303E-3</v>
          </cell>
          <cell r="K105">
            <v>8.9686098654708502E-3</v>
          </cell>
          <cell r="L105">
            <v>0</v>
          </cell>
          <cell r="M105">
            <v>0.96412556053811704</v>
          </cell>
          <cell r="N105">
            <v>1.0000000000000004</v>
          </cell>
          <cell r="P105">
            <v>1.9999999999999996</v>
          </cell>
          <cell r="Q105">
            <v>3.0000000000000049</v>
          </cell>
          <cell r="R105">
            <v>0</v>
          </cell>
          <cell r="S105">
            <v>1.0000000000000009</v>
          </cell>
          <cell r="T105">
            <v>1.9999999999999996</v>
          </cell>
          <cell r="U105">
            <v>0</v>
          </cell>
          <cell r="V105">
            <v>215.00000000000011</v>
          </cell>
          <cell r="W105">
            <v>223</v>
          </cell>
          <cell r="Y105">
            <v>1225.3880265359123</v>
          </cell>
          <cell r="Z105">
            <v>1399.1370750745891</v>
          </cell>
          <cell r="AA105">
            <v>0</v>
          </cell>
          <cell r="AB105">
            <v>402.36621766850897</v>
          </cell>
          <cell r="AC105">
            <v>512.10245885082895</v>
          </cell>
          <cell r="AD105">
            <v>0</v>
          </cell>
          <cell r="AE105">
            <v>3538.993778129839</v>
          </cell>
          <cell r="AG105">
            <v>4733.2674293693635</v>
          </cell>
          <cell r="AH105">
            <v>-1194.2736512395245</v>
          </cell>
          <cell r="AI105">
            <v>-0.3374613593897392</v>
          </cell>
        </row>
        <row r="106">
          <cell r="E106">
            <v>2087</v>
          </cell>
          <cell r="F106" t="str">
            <v>Nether Green Junior School</v>
          </cell>
          <cell r="G106">
            <v>2.6525198938992002E-3</v>
          </cell>
          <cell r="H106">
            <v>1.8567639257294401E-2</v>
          </cell>
          <cell r="I106">
            <v>0</v>
          </cell>
          <cell r="J106">
            <v>1.3262599469495999E-2</v>
          </cell>
          <cell r="K106">
            <v>3.71352785145889E-2</v>
          </cell>
          <cell r="L106">
            <v>7.9575596816976093E-3</v>
          </cell>
          <cell r="M106">
            <v>0.92042440318302399</v>
          </cell>
          <cell r="N106">
            <v>1</v>
          </cell>
          <cell r="P106">
            <v>0.99999999999999845</v>
          </cell>
          <cell r="Q106">
            <v>6.9999999999999893</v>
          </cell>
          <cell r="R106">
            <v>0</v>
          </cell>
          <cell r="S106">
            <v>4.999999999999992</v>
          </cell>
          <cell r="T106">
            <v>14.000000000000016</v>
          </cell>
          <cell r="U106">
            <v>2.9999999999999987</v>
          </cell>
          <cell r="V106">
            <v>347.00000000000006</v>
          </cell>
          <cell r="W106">
            <v>377</v>
          </cell>
          <cell r="Y106">
            <v>612.69401326795537</v>
          </cell>
          <cell r="Z106">
            <v>3264.6531751740308</v>
          </cell>
          <cell r="AA106">
            <v>0</v>
          </cell>
          <cell r="AB106">
            <v>2011.8310883425399</v>
          </cell>
          <cell r="AC106">
            <v>3584.7172119558077</v>
          </cell>
          <cell r="AD106">
            <v>630.98338679834274</v>
          </cell>
          <cell r="AE106">
            <v>10104.878875538678</v>
          </cell>
          <cell r="AG106">
            <v>6882.8457856800269</v>
          </cell>
          <cell r="AH106">
            <v>3222.0330898586508</v>
          </cell>
          <cell r="AI106">
            <v>0.31885915007436333</v>
          </cell>
        </row>
        <row r="107">
          <cell r="E107">
            <v>2272</v>
          </cell>
          <cell r="F107" t="str">
            <v>Netherthorpe Primary School</v>
          </cell>
          <cell r="G107">
            <v>9.2165898617511503E-3</v>
          </cell>
          <cell r="H107">
            <v>0.29953917050691198</v>
          </cell>
          <cell r="I107">
            <v>9.2165898617511503E-3</v>
          </cell>
          <cell r="J107">
            <v>0</v>
          </cell>
          <cell r="K107">
            <v>0.51152073732718895</v>
          </cell>
          <cell r="L107">
            <v>0</v>
          </cell>
          <cell r="M107">
            <v>0.17050691244239599</v>
          </cell>
          <cell r="N107">
            <v>0.99999999999999922</v>
          </cell>
          <cell r="P107">
            <v>1.9999999999999996</v>
          </cell>
          <cell r="Q107">
            <v>64.999999999999901</v>
          </cell>
          <cell r="R107">
            <v>1.9999999999999996</v>
          </cell>
          <cell r="S107">
            <v>0</v>
          </cell>
          <cell r="T107">
            <v>111</v>
          </cell>
          <cell r="U107">
            <v>0</v>
          </cell>
          <cell r="V107">
            <v>36.999999999999929</v>
          </cell>
          <cell r="W107">
            <v>217</v>
          </cell>
          <cell r="Y107">
            <v>1225.3880265359123</v>
          </cell>
          <cell r="Z107">
            <v>30314.636626616</v>
          </cell>
          <cell r="AA107">
            <v>877.88992945856398</v>
          </cell>
          <cell r="AB107">
            <v>0</v>
          </cell>
          <cell r="AC107">
            <v>28421.686466221014</v>
          </cell>
          <cell r="AD107">
            <v>0</v>
          </cell>
          <cell r="AE107">
            <v>60839.601048831493</v>
          </cell>
          <cell r="AG107">
            <v>50622.744052487818</v>
          </cell>
          <cell r="AH107">
            <v>10216.856996343675</v>
          </cell>
          <cell r="AI107">
            <v>0.16793103209443058</v>
          </cell>
        </row>
        <row r="108">
          <cell r="E108">
            <v>2309</v>
          </cell>
          <cell r="F108" t="str">
            <v>Nook Lane Junior School</v>
          </cell>
          <cell r="G108">
            <v>0</v>
          </cell>
          <cell r="H108">
            <v>8.23045267489712E-3</v>
          </cell>
          <cell r="I108">
            <v>4.11522633744856E-3</v>
          </cell>
          <cell r="J108">
            <v>0</v>
          </cell>
          <cell r="K108">
            <v>0.12757201646090499</v>
          </cell>
          <cell r="L108">
            <v>8.23045267489712E-3</v>
          </cell>
          <cell r="M108">
            <v>0.85185185185185197</v>
          </cell>
          <cell r="N108">
            <v>0.99999999999999978</v>
          </cell>
          <cell r="P108">
            <v>0</v>
          </cell>
          <cell r="Q108">
            <v>2</v>
          </cell>
          <cell r="R108">
            <v>1</v>
          </cell>
          <cell r="S108">
            <v>0</v>
          </cell>
          <cell r="T108">
            <v>30.999999999999911</v>
          </cell>
          <cell r="U108">
            <v>2</v>
          </cell>
          <cell r="V108">
            <v>207.00000000000003</v>
          </cell>
          <cell r="W108">
            <v>243</v>
          </cell>
          <cell r="Y108">
            <v>0</v>
          </cell>
          <cell r="Z108">
            <v>932.75805004972449</v>
          </cell>
          <cell r="AA108">
            <v>438.94496472928211</v>
          </cell>
          <cell r="AB108">
            <v>0</v>
          </cell>
          <cell r="AC108">
            <v>7937.5881121878274</v>
          </cell>
          <cell r="AD108">
            <v>420.65559119889537</v>
          </cell>
          <cell r="AE108">
            <v>9729.9467181657292</v>
          </cell>
          <cell r="AG108">
            <v>7209.9555927103684</v>
          </cell>
          <cell r="AH108">
            <v>2519.9911254553608</v>
          </cell>
          <cell r="AI108">
            <v>0.25899331193156055</v>
          </cell>
        </row>
        <row r="109">
          <cell r="E109">
            <v>2051</v>
          </cell>
          <cell r="F109" t="str">
            <v>Norfolk Community Primary School</v>
          </cell>
          <cell r="G109">
            <v>0.171875</v>
          </cell>
          <cell r="H109">
            <v>0.33854166666666702</v>
          </cell>
          <cell r="I109">
            <v>0.23958333333333301</v>
          </cell>
          <cell r="J109">
            <v>0.15364583333333301</v>
          </cell>
          <cell r="K109">
            <v>1.3020833333333299E-2</v>
          </cell>
          <cell r="L109">
            <v>3.3854166666666699E-2</v>
          </cell>
          <cell r="M109">
            <v>4.9479166666666699E-2</v>
          </cell>
          <cell r="N109">
            <v>0.99999999999999978</v>
          </cell>
          <cell r="P109">
            <v>66</v>
          </cell>
          <cell r="Q109">
            <v>130.00000000000014</v>
          </cell>
          <cell r="R109">
            <v>91.999999999999872</v>
          </cell>
          <cell r="S109">
            <v>58.999999999999872</v>
          </cell>
          <cell r="T109">
            <v>4.9999999999999867</v>
          </cell>
          <cell r="U109">
            <v>13.000000000000012</v>
          </cell>
          <cell r="V109">
            <v>19.000000000000014</v>
          </cell>
          <cell r="W109">
            <v>384</v>
          </cell>
          <cell r="Y109">
            <v>40437.804875685113</v>
          </cell>
          <cell r="Z109">
            <v>60629.273253232161</v>
          </cell>
          <cell r="AA109">
            <v>40382.936755093899</v>
          </cell>
          <cell r="AB109">
            <v>23739.606842441957</v>
          </cell>
          <cell r="AC109">
            <v>1280.2561471270692</v>
          </cell>
          <cell r="AD109">
            <v>2734.2613427928227</v>
          </cell>
          <cell r="AE109">
            <v>169204.13921637303</v>
          </cell>
          <cell r="AG109">
            <v>137768.50246756352</v>
          </cell>
          <cell r="AH109">
            <v>31435.636748809513</v>
          </cell>
          <cell r="AI109">
            <v>0.18578527035092557</v>
          </cell>
        </row>
        <row r="110">
          <cell r="E110">
            <v>3010</v>
          </cell>
          <cell r="F110" t="str">
            <v>Norton Free Church of England Primary School</v>
          </cell>
          <cell r="G110">
            <v>3.7558685446009397E-2</v>
          </cell>
          <cell r="H110">
            <v>0.17370892018779299</v>
          </cell>
          <cell r="I110">
            <v>9.3896713615023494E-3</v>
          </cell>
          <cell r="J110">
            <v>0</v>
          </cell>
          <cell r="K110">
            <v>9.3896713615023494E-3</v>
          </cell>
          <cell r="L110">
            <v>0</v>
          </cell>
          <cell r="M110">
            <v>0.76995305164319305</v>
          </cell>
          <cell r="N110">
            <v>1.0000000000000002</v>
          </cell>
          <cell r="P110">
            <v>8.0000000000000018</v>
          </cell>
          <cell r="Q110">
            <v>36.999999999999908</v>
          </cell>
          <cell r="R110">
            <v>2.0000000000000004</v>
          </cell>
          <cell r="S110">
            <v>0</v>
          </cell>
          <cell r="T110">
            <v>2.0000000000000004</v>
          </cell>
          <cell r="U110">
            <v>0</v>
          </cell>
          <cell r="V110">
            <v>164.00000000000011</v>
          </cell>
          <cell r="W110">
            <v>213</v>
          </cell>
          <cell r="Y110">
            <v>4901.5521061436511</v>
          </cell>
          <cell r="Z110">
            <v>17256.023925919861</v>
          </cell>
          <cell r="AA110">
            <v>877.88992945856444</v>
          </cell>
          <cell r="AB110">
            <v>0</v>
          </cell>
          <cell r="AC110">
            <v>512.10245885082918</v>
          </cell>
          <cell r="AD110">
            <v>0</v>
          </cell>
          <cell r="AE110">
            <v>23547.568420372907</v>
          </cell>
          <cell r="AG110">
            <v>19748.84069611465</v>
          </cell>
          <cell r="AH110">
            <v>3798.7277242582568</v>
          </cell>
          <cell r="AI110">
            <v>0.16132144332030776</v>
          </cell>
        </row>
        <row r="111">
          <cell r="E111">
            <v>2018</v>
          </cell>
          <cell r="F111" t="str">
            <v>Oasis Academy Fir Vale</v>
          </cell>
          <cell r="G111">
            <v>2.9484029484029499E-2</v>
          </cell>
          <cell r="H111">
            <v>7.3710073710073695E-2</v>
          </cell>
          <cell r="I111">
            <v>0.68796068796068799</v>
          </cell>
          <cell r="J111">
            <v>2.45700245700246E-3</v>
          </cell>
          <cell r="K111">
            <v>5.8968058968058998E-2</v>
          </cell>
          <cell r="L111">
            <v>0.132678132678133</v>
          </cell>
          <cell r="M111">
            <v>1.4742014742014699E-2</v>
          </cell>
          <cell r="N111">
            <v>1.0000000000000002</v>
          </cell>
          <cell r="P111">
            <v>12.000000000000005</v>
          </cell>
          <cell r="Q111">
            <v>29.999999999999993</v>
          </cell>
          <cell r="R111">
            <v>280</v>
          </cell>
          <cell r="S111">
            <v>1.0000000000000011</v>
          </cell>
          <cell r="T111">
            <v>24.000000000000011</v>
          </cell>
          <cell r="U111">
            <v>54.000000000000128</v>
          </cell>
          <cell r="V111">
            <v>5.9999999999999822</v>
          </cell>
          <cell r="W111">
            <v>407</v>
          </cell>
          <cell r="Y111">
            <v>7352.328159215479</v>
          </cell>
          <cell r="Z111">
            <v>13991.370750745864</v>
          </cell>
          <cell r="AA111">
            <v>122904.59012419899</v>
          </cell>
          <cell r="AB111">
            <v>402.36621766850908</v>
          </cell>
          <cell r="AC111">
            <v>6145.229506209952</v>
          </cell>
          <cell r="AD111">
            <v>11357.700962370202</v>
          </cell>
          <cell r="AE111">
            <v>162153.585720409</v>
          </cell>
          <cell r="AG111">
            <v>131864.3617985626</v>
          </cell>
          <cell r="AH111">
            <v>30289.223921846395</v>
          </cell>
          <cell r="AI111">
            <v>0.18679342665953841</v>
          </cell>
        </row>
        <row r="112">
          <cell r="E112">
            <v>2019</v>
          </cell>
          <cell r="F112" t="str">
            <v>Oasis Academy Watermead</v>
          </cell>
          <cell r="G112">
            <v>0.28947368421052599</v>
          </cell>
          <cell r="H112">
            <v>0.28684210526315801</v>
          </cell>
          <cell r="I112">
            <v>0.31842105263157899</v>
          </cell>
          <cell r="J112">
            <v>5.2631578947368403E-3</v>
          </cell>
          <cell r="K112">
            <v>0.05</v>
          </cell>
          <cell r="L112">
            <v>3.1578947368421102E-2</v>
          </cell>
          <cell r="M112">
            <v>1.8421052631578901E-2</v>
          </cell>
          <cell r="N112">
            <v>1</v>
          </cell>
          <cell r="P112">
            <v>109.99999999999987</v>
          </cell>
          <cell r="Q112">
            <v>109.00000000000004</v>
          </cell>
          <cell r="R112">
            <v>121.00000000000001</v>
          </cell>
          <cell r="S112">
            <v>1.9999999999999993</v>
          </cell>
          <cell r="T112">
            <v>19</v>
          </cell>
          <cell r="U112">
            <v>12.00000000000002</v>
          </cell>
          <cell r="V112">
            <v>6.9999999999999822</v>
          </cell>
          <cell r="W112">
            <v>380</v>
          </cell>
          <cell r="Y112">
            <v>67396.341459475108</v>
          </cell>
          <cell r="Z112">
            <v>50835.313727710003</v>
          </cell>
          <cell r="AA112">
            <v>53112.340732243138</v>
          </cell>
          <cell r="AB112">
            <v>804.73243533701702</v>
          </cell>
          <cell r="AC112">
            <v>4864.9733590828764</v>
          </cell>
          <cell r="AD112">
            <v>2523.9335471933764</v>
          </cell>
          <cell r="AE112">
            <v>179537.63526104152</v>
          </cell>
          <cell r="AG112">
            <v>140182.55433180041</v>
          </cell>
          <cell r="AH112">
            <v>39355.080929241114</v>
          </cell>
          <cell r="AI112">
            <v>0.21920240217055431</v>
          </cell>
        </row>
        <row r="113">
          <cell r="E113">
            <v>2313</v>
          </cell>
          <cell r="F113" t="str">
            <v>Oughtibridge Primary School</v>
          </cell>
          <cell r="G113">
            <v>2.3980815347721799E-3</v>
          </cell>
          <cell r="H113">
            <v>4.7961630695443598E-3</v>
          </cell>
          <cell r="I113">
            <v>9.5923261390887301E-3</v>
          </cell>
          <cell r="J113">
            <v>0</v>
          </cell>
          <cell r="K113">
            <v>9.5923261390887301E-3</v>
          </cell>
          <cell r="L113">
            <v>5.2757793764988001E-2</v>
          </cell>
          <cell r="M113">
            <v>0.92086330935251803</v>
          </cell>
          <cell r="N113">
            <v>1</v>
          </cell>
          <cell r="P113">
            <v>0.999999999999999</v>
          </cell>
          <cell r="Q113">
            <v>1.999999999999998</v>
          </cell>
          <cell r="R113">
            <v>4.0000000000000009</v>
          </cell>
          <cell r="S113">
            <v>0</v>
          </cell>
          <cell r="T113">
            <v>4.0000000000000009</v>
          </cell>
          <cell r="U113">
            <v>21.999999999999996</v>
          </cell>
          <cell r="V113">
            <v>384</v>
          </cell>
          <cell r="W113">
            <v>417</v>
          </cell>
          <cell r="Y113">
            <v>612.69401326795571</v>
          </cell>
          <cell r="Z113">
            <v>932.75805004972358</v>
          </cell>
          <cell r="AA113">
            <v>1755.7798589171289</v>
          </cell>
          <cell r="AB113">
            <v>0</v>
          </cell>
          <cell r="AC113">
            <v>1024.2049177016584</v>
          </cell>
          <cell r="AD113">
            <v>4627.2115031878484</v>
          </cell>
          <cell r="AE113">
            <v>8952.6483431243141</v>
          </cell>
          <cell r="AG113">
            <v>5630.1640902948166</v>
          </cell>
          <cell r="AH113">
            <v>3322.4842528294976</v>
          </cell>
          <cell r="AI113">
            <v>0.37111747557706593</v>
          </cell>
        </row>
        <row r="114">
          <cell r="E114">
            <v>2093</v>
          </cell>
          <cell r="F114" t="str">
            <v>Owler Brook Primary School</v>
          </cell>
          <cell r="G114">
            <v>3.7499999999999999E-2</v>
          </cell>
          <cell r="H114">
            <v>5.5E-2</v>
          </cell>
          <cell r="I114">
            <v>0.82499999999999996</v>
          </cell>
          <cell r="J114">
            <v>2.5000000000000001E-3</v>
          </cell>
          <cell r="K114">
            <v>0.04</v>
          </cell>
          <cell r="L114">
            <v>1.7500000000000002E-2</v>
          </cell>
          <cell r="M114">
            <v>2.2499999999999999E-2</v>
          </cell>
          <cell r="N114">
            <v>0.99999999999999989</v>
          </cell>
          <cell r="P114">
            <v>15</v>
          </cell>
          <cell r="Q114">
            <v>22</v>
          </cell>
          <cell r="R114">
            <v>330</v>
          </cell>
          <cell r="S114">
            <v>1</v>
          </cell>
          <cell r="T114">
            <v>16</v>
          </cell>
          <cell r="U114">
            <v>7.0000000000000009</v>
          </cell>
          <cell r="V114">
            <v>9</v>
          </cell>
          <cell r="W114">
            <v>400</v>
          </cell>
          <cell r="Y114">
            <v>9190.4101990193449</v>
          </cell>
          <cell r="Z114">
            <v>10260.338550546969</v>
          </cell>
          <cell r="AA114">
            <v>144851.8383606631</v>
          </cell>
          <cell r="AB114">
            <v>402.36621766850863</v>
          </cell>
          <cell r="AC114">
            <v>4096.8196708066325</v>
          </cell>
          <cell r="AD114">
            <v>1472.294569196134</v>
          </cell>
          <cell r="AE114">
            <v>170274.0675679007</v>
          </cell>
          <cell r="AG114">
            <v>132619.22786038494</v>
          </cell>
          <cell r="AH114">
            <v>37654.839707515755</v>
          </cell>
          <cell r="AI114">
            <v>0.2211425394680257</v>
          </cell>
        </row>
        <row r="115">
          <cell r="E115">
            <v>3428</v>
          </cell>
          <cell r="F115" t="str">
            <v>Parson Cross Church of England Primary School</v>
          </cell>
          <cell r="G115">
            <v>0.216748768472906</v>
          </cell>
          <cell r="H115">
            <v>0.28571428571428598</v>
          </cell>
          <cell r="I115">
            <v>0.108374384236453</v>
          </cell>
          <cell r="J115">
            <v>0</v>
          </cell>
          <cell r="K115">
            <v>0.167487684729064</v>
          </cell>
          <cell r="L115">
            <v>1.9704433497536901E-2</v>
          </cell>
          <cell r="M115">
            <v>0.201970443349754</v>
          </cell>
          <cell r="N115">
            <v>0.99999999999999978</v>
          </cell>
          <cell r="P115">
            <v>43.999999999999915</v>
          </cell>
          <cell r="Q115">
            <v>58.00000000000005</v>
          </cell>
          <cell r="R115">
            <v>21.999999999999957</v>
          </cell>
          <cell r="S115">
            <v>0</v>
          </cell>
          <cell r="T115">
            <v>33.999999999999993</v>
          </cell>
          <cell r="U115">
            <v>3.9999999999999907</v>
          </cell>
          <cell r="V115">
            <v>41.000000000000064</v>
          </cell>
          <cell r="W115">
            <v>203</v>
          </cell>
          <cell r="Y115">
            <v>26958.536583790024</v>
          </cell>
          <cell r="Z115">
            <v>27049.983451442033</v>
          </cell>
          <cell r="AA115">
            <v>9656.789224044187</v>
          </cell>
          <cell r="AB115">
            <v>0</v>
          </cell>
          <cell r="AC115">
            <v>8705.7418004640931</v>
          </cell>
          <cell r="AD115">
            <v>841.3111823977888</v>
          </cell>
          <cell r="AE115">
            <v>73212.36224213813</v>
          </cell>
          <cell r="AG115">
            <v>59277.99731577334</v>
          </cell>
          <cell r="AH115">
            <v>13934.364926364789</v>
          </cell>
          <cell r="AI115">
            <v>0.19032803340341778</v>
          </cell>
        </row>
        <row r="116">
          <cell r="E116">
            <v>2332</v>
          </cell>
          <cell r="F116" t="str">
            <v>Phillimore Community Primary School</v>
          </cell>
          <cell r="G116">
            <v>5.1679586563307496E-3</v>
          </cell>
          <cell r="H116">
            <v>0.77002583979328199</v>
          </cell>
          <cell r="I116">
            <v>1.29198966408269E-2</v>
          </cell>
          <cell r="J116">
            <v>0.14987080103359199</v>
          </cell>
          <cell r="K116">
            <v>3.35917312661499E-2</v>
          </cell>
          <cell r="L116">
            <v>2.58397932816537E-3</v>
          </cell>
          <cell r="M116">
            <v>2.58397932816537E-2</v>
          </cell>
          <cell r="N116">
            <v>1.0000000000000007</v>
          </cell>
          <cell r="P116">
            <v>2.0051679586563309</v>
          </cell>
          <cell r="Q116">
            <v>298.77002583979339</v>
          </cell>
          <cell r="R116">
            <v>5.0129198966408373</v>
          </cell>
          <cell r="S116">
            <v>58.149870801033693</v>
          </cell>
          <cell r="T116">
            <v>13.033591731266162</v>
          </cell>
          <cell r="U116">
            <v>1.0025839793281635</v>
          </cell>
          <cell r="V116">
            <v>10.025839793281635</v>
          </cell>
          <cell r="W116">
            <v>388</v>
          </cell>
          <cell r="Y116">
            <v>1228.5544038654627</v>
          </cell>
          <cell r="Z116">
            <v>139340.07335781574</v>
          </cell>
          <cell r="AA116">
            <v>2200.3959472217289</v>
          </cell>
          <cell r="AB116">
            <v>23397.543572124378</v>
          </cell>
          <cell r="AC116">
            <v>3337.2671866196179</v>
          </cell>
          <cell r="AD116">
            <v>210.87127827541485</v>
          </cell>
          <cell r="AE116">
            <v>169714.70574592237</v>
          </cell>
          <cell r="AG116">
            <v>148467.23296857227</v>
          </cell>
          <cell r="AH116">
            <v>21247.472777350107</v>
          </cell>
          <cell r="AI116">
            <v>0.12519523681795386</v>
          </cell>
        </row>
        <row r="117">
          <cell r="E117">
            <v>3433</v>
          </cell>
          <cell r="F117" t="str">
            <v>Pipworth Community Primary School</v>
          </cell>
          <cell r="G117">
            <v>0.42385786802030501</v>
          </cell>
          <cell r="H117">
            <v>0.32994923857868003</v>
          </cell>
          <cell r="I117">
            <v>1.26903553299492E-2</v>
          </cell>
          <cell r="J117">
            <v>0.104060913705584</v>
          </cell>
          <cell r="K117">
            <v>7.6142131979695396E-2</v>
          </cell>
          <cell r="L117">
            <v>1.26903553299492E-2</v>
          </cell>
          <cell r="M117">
            <v>4.0609137055837602E-2</v>
          </cell>
          <cell r="N117">
            <v>1.0000000000000007</v>
          </cell>
          <cell r="P117">
            <v>167.00000000000017</v>
          </cell>
          <cell r="Q117">
            <v>129.99999999999994</v>
          </cell>
          <cell r="R117">
            <v>4.9999999999999849</v>
          </cell>
          <cell r="S117">
            <v>41.000000000000092</v>
          </cell>
          <cell r="T117">
            <v>29.999999999999986</v>
          </cell>
          <cell r="U117">
            <v>4.9999999999999849</v>
          </cell>
          <cell r="V117">
            <v>16.000000000000014</v>
          </cell>
          <cell r="W117">
            <v>394</v>
          </cell>
          <cell r="Y117">
            <v>102319.9002157488</v>
          </cell>
          <cell r="Z117">
            <v>60629.273253232066</v>
          </cell>
          <cell r="AA117">
            <v>2194.7248236464038</v>
          </cell>
          <cell r="AB117">
            <v>16497.01492440889</v>
          </cell>
          <cell r="AC117">
            <v>7681.5368827624325</v>
          </cell>
          <cell r="AD117">
            <v>1051.6389779972353</v>
          </cell>
          <cell r="AE117">
            <v>190374.08907779583</v>
          </cell>
          <cell r="AG117">
            <v>161485.093608208</v>
          </cell>
          <cell r="AH117">
            <v>28888.995469587826</v>
          </cell>
          <cell r="AI117">
            <v>0.151748568355762</v>
          </cell>
        </row>
        <row r="118">
          <cell r="E118">
            <v>3427</v>
          </cell>
          <cell r="F118" t="str">
            <v>Porter Croft Church of England Primary Academy</v>
          </cell>
          <cell r="G118">
            <v>1.86915887850467E-2</v>
          </cell>
          <cell r="H118">
            <v>0.43925233644859801</v>
          </cell>
          <cell r="I118">
            <v>2.80373831775701E-2</v>
          </cell>
          <cell r="J118">
            <v>0.121495327102804</v>
          </cell>
          <cell r="K118">
            <v>0.14953271028037399</v>
          </cell>
          <cell r="L118">
            <v>1.4018691588785E-2</v>
          </cell>
          <cell r="M118">
            <v>0.22897196261682201</v>
          </cell>
          <cell r="N118">
            <v>0.99999999999999978</v>
          </cell>
          <cell r="P118">
            <v>3.9999999999999938</v>
          </cell>
          <cell r="Q118">
            <v>93.999999999999972</v>
          </cell>
          <cell r="R118">
            <v>6.0000000000000018</v>
          </cell>
          <cell r="S118">
            <v>26.000000000000057</v>
          </cell>
          <cell r="T118">
            <v>32.000000000000036</v>
          </cell>
          <cell r="U118">
            <v>2.9999999999999898</v>
          </cell>
          <cell r="V118">
            <v>48.999999999999908</v>
          </cell>
          <cell r="W118">
            <v>214</v>
          </cell>
          <cell r="Y118">
            <v>2450.7760530718215</v>
          </cell>
          <cell r="Z118">
            <v>43839.628352337037</v>
          </cell>
          <cell r="AA118">
            <v>2633.6697883756933</v>
          </cell>
          <cell r="AB118">
            <v>10461.521659381247</v>
          </cell>
          <cell r="AC118">
            <v>8193.6393416132742</v>
          </cell>
          <cell r="AD118">
            <v>630.98338679834092</v>
          </cell>
          <cell r="AE118">
            <v>68210.218581577414</v>
          </cell>
          <cell r="AG118">
            <v>55380.776092470609</v>
          </cell>
          <cell r="AH118">
            <v>12829.442489106805</v>
          </cell>
          <cell r="AI118">
            <v>0.18808681097778876</v>
          </cell>
        </row>
        <row r="119">
          <cell r="E119">
            <v>2347</v>
          </cell>
          <cell r="F119" t="str">
            <v>Prince Edward Primary School</v>
          </cell>
          <cell r="G119">
            <v>0.302955665024631</v>
          </cell>
          <cell r="H119">
            <v>0.58128078817733997</v>
          </cell>
          <cell r="I119">
            <v>4.92610837438424E-3</v>
          </cell>
          <cell r="J119">
            <v>4.1871921182266E-2</v>
          </cell>
          <cell r="K119">
            <v>2.4630541871921201E-2</v>
          </cell>
          <cell r="L119">
            <v>9.8522167487684695E-3</v>
          </cell>
          <cell r="M119">
            <v>3.4482758620689703E-2</v>
          </cell>
          <cell r="N119">
            <v>1.0000000000000004</v>
          </cell>
          <cell r="P119">
            <v>123.30295566502483</v>
          </cell>
          <cell r="Q119">
            <v>236.58128078817737</v>
          </cell>
          <cell r="R119">
            <v>2.0049261083743857</v>
          </cell>
          <cell r="S119">
            <v>17.041871921182263</v>
          </cell>
          <cell r="T119">
            <v>10.024630541871929</v>
          </cell>
          <cell r="U119">
            <v>4.0098522167487669</v>
          </cell>
          <cell r="V119">
            <v>14.03448275862071</v>
          </cell>
          <cell r="W119">
            <v>407</v>
          </cell>
          <cell r="Y119">
            <v>75546.982754204946</v>
          </cell>
          <cell r="Z119">
            <v>110336.54707312334</v>
          </cell>
          <cell r="AA119">
            <v>880.0522199252116</v>
          </cell>
          <cell r="AB119">
            <v>6857.0735469172678</v>
          </cell>
          <cell r="AC119">
            <v>2566.8189747818669</v>
          </cell>
          <cell r="AD119">
            <v>843.38337742832687</v>
          </cell>
          <cell r="AE119">
            <v>197030.85794638097</v>
          </cell>
          <cell r="AG119">
            <v>162132.91676120722</v>
          </cell>
          <cell r="AH119">
            <v>34897.941185173753</v>
          </cell>
          <cell r="AI119">
            <v>0.17711916574342235</v>
          </cell>
        </row>
        <row r="120">
          <cell r="E120">
            <v>2366</v>
          </cell>
          <cell r="F120" t="str">
            <v>Pye Bank CofE Primary School</v>
          </cell>
          <cell r="G120">
            <v>1.6587677725118499E-2</v>
          </cell>
          <cell r="H120">
            <v>0.38625592417061599</v>
          </cell>
          <cell r="I120">
            <v>0.535545023696682</v>
          </cell>
          <cell r="J120">
            <v>1.8957345971564E-2</v>
          </cell>
          <cell r="K120">
            <v>2.1327014218009501E-2</v>
          </cell>
          <cell r="L120">
            <v>0</v>
          </cell>
          <cell r="M120">
            <v>2.1327014218009501E-2</v>
          </cell>
          <cell r="N120">
            <v>0.99999999999999956</v>
          </cell>
          <cell r="P120">
            <v>7.0165876777251253</v>
          </cell>
          <cell r="Q120">
            <v>163.38625592417057</v>
          </cell>
          <cell r="R120">
            <v>226.53554502369647</v>
          </cell>
          <cell r="S120">
            <v>8.0189573459715717</v>
          </cell>
          <cell r="T120">
            <v>9.0213270142180182</v>
          </cell>
          <cell r="U120">
            <v>0</v>
          </cell>
          <cell r="V120">
            <v>9.0213270142180182</v>
          </cell>
          <cell r="W120">
            <v>423</v>
          </cell>
          <cell r="Y120">
            <v>4299.0212637118966</v>
          </cell>
          <cell r="Z120">
            <v>76199.922740377297</v>
          </cell>
          <cell r="AA120">
            <v>99436.636820355139</v>
          </cell>
          <cell r="AB120">
            <v>3226.5575369436838</v>
          </cell>
          <cell r="AC120">
            <v>2309.9218730392276</v>
          </cell>
          <cell r="AD120">
            <v>0</v>
          </cell>
          <cell r="AE120">
            <v>185472.06023442722</v>
          </cell>
          <cell r="AG120">
            <v>137702.87324633676</v>
          </cell>
          <cell r="AH120">
            <v>47769.186988090456</v>
          </cell>
          <cell r="AI120">
            <v>0.2575546253581949</v>
          </cell>
        </row>
        <row r="121">
          <cell r="E121">
            <v>2363</v>
          </cell>
          <cell r="F121" t="str">
            <v>Rainbow Forge Primary Academy</v>
          </cell>
          <cell r="G121">
            <v>1.68350168350168E-2</v>
          </cell>
          <cell r="H121">
            <v>7.0707070707070704E-2</v>
          </cell>
          <cell r="I121">
            <v>0.15488215488215501</v>
          </cell>
          <cell r="J121">
            <v>0.114478114478114</v>
          </cell>
          <cell r="K121">
            <v>1.01010101010101E-2</v>
          </cell>
          <cell r="L121">
            <v>0.31986531986532002</v>
          </cell>
          <cell r="M121">
            <v>0.31313131313131298</v>
          </cell>
          <cell r="N121">
            <v>0.99999999999999956</v>
          </cell>
          <cell r="P121">
            <v>4.9999999999999893</v>
          </cell>
          <cell r="Q121">
            <v>21</v>
          </cell>
          <cell r="R121">
            <v>46.000000000000036</v>
          </cell>
          <cell r="S121">
            <v>33.999999999999858</v>
          </cell>
          <cell r="T121">
            <v>2.9999999999999996</v>
          </cell>
          <cell r="U121">
            <v>95.000000000000043</v>
          </cell>
          <cell r="V121">
            <v>92.999999999999957</v>
          </cell>
          <cell r="W121">
            <v>297</v>
          </cell>
          <cell r="Y121">
            <v>3063.4700663397748</v>
          </cell>
          <cell r="Z121">
            <v>9793.9595255221066</v>
          </cell>
          <cell r="AA121">
            <v>20191.468377546993</v>
          </cell>
          <cell r="AB121">
            <v>13680.451400729236</v>
          </cell>
          <cell r="AC121">
            <v>768.15368827624343</v>
          </cell>
          <cell r="AD121">
            <v>19981.14058194754</v>
          </cell>
          <cell r="AE121">
            <v>67478.643640361901</v>
          </cell>
          <cell r="AG121">
            <v>53237.280041466642</v>
          </cell>
          <cell r="AH121">
            <v>14241.363598895259</v>
          </cell>
          <cell r="AI121">
            <v>0.21104993862646171</v>
          </cell>
        </row>
        <row r="122">
          <cell r="E122">
            <v>2334</v>
          </cell>
          <cell r="F122" t="str">
            <v>Reignhead Primary School</v>
          </cell>
          <cell r="G122">
            <v>1.2295081967213101E-2</v>
          </cell>
          <cell r="H122">
            <v>1.2295081967213101E-2</v>
          </cell>
          <cell r="I122">
            <v>2.0491803278688499E-2</v>
          </cell>
          <cell r="J122">
            <v>8.1967213114754103E-3</v>
          </cell>
          <cell r="K122">
            <v>2.0491803278688499E-2</v>
          </cell>
          <cell r="L122">
            <v>0.63114754098360704</v>
          </cell>
          <cell r="M122">
            <v>0.29508196721311503</v>
          </cell>
          <cell r="N122">
            <v>1.0000000000000007</v>
          </cell>
          <cell r="P122">
            <v>2.9999999999999964</v>
          </cell>
          <cell r="Q122">
            <v>2.9999999999999964</v>
          </cell>
          <cell r="R122">
            <v>4.9999999999999938</v>
          </cell>
          <cell r="S122">
            <v>2</v>
          </cell>
          <cell r="T122">
            <v>4.9999999999999938</v>
          </cell>
          <cell r="U122">
            <v>154.00000000000011</v>
          </cell>
          <cell r="V122">
            <v>72.000000000000071</v>
          </cell>
          <cell r="W122">
            <v>244</v>
          </cell>
          <cell r="Y122">
            <v>1838.0820398038666</v>
          </cell>
          <cell r="Z122">
            <v>1399.137075074585</v>
          </cell>
          <cell r="AA122">
            <v>2194.7248236464079</v>
          </cell>
          <cell r="AB122">
            <v>804.73243533701725</v>
          </cell>
          <cell r="AC122">
            <v>1280.256147127071</v>
          </cell>
          <cell r="AD122">
            <v>32390.480522314967</v>
          </cell>
          <cell r="AE122">
            <v>39907.41304330391</v>
          </cell>
          <cell r="AG122">
            <v>35282.23266720293</v>
          </cell>
          <cell r="AH122">
            <v>4625.1803761009796</v>
          </cell>
          <cell r="AI122">
            <v>0.11589777495930775</v>
          </cell>
        </row>
        <row r="123">
          <cell r="E123">
            <v>2338</v>
          </cell>
          <cell r="F123" t="str">
            <v>Rivelin Primary School</v>
          </cell>
          <cell r="G123">
            <v>1.7094017094017099E-2</v>
          </cell>
          <cell r="H123">
            <v>5.6980056980057002E-2</v>
          </cell>
          <cell r="I123">
            <v>1.7094017094017099E-2</v>
          </cell>
          <cell r="J123">
            <v>3.7037037037037E-2</v>
          </cell>
          <cell r="K123">
            <v>7.69230769230769E-2</v>
          </cell>
          <cell r="L123">
            <v>0.145299145299145</v>
          </cell>
          <cell r="M123">
            <v>0.64957264957265004</v>
          </cell>
          <cell r="N123">
            <v>1</v>
          </cell>
          <cell r="P123">
            <v>6.0000000000000018</v>
          </cell>
          <cell r="Q123">
            <v>20.000000000000007</v>
          </cell>
          <cell r="R123">
            <v>6.0000000000000018</v>
          </cell>
          <cell r="S123">
            <v>12.999999999999988</v>
          </cell>
          <cell r="T123">
            <v>26.999999999999993</v>
          </cell>
          <cell r="U123">
            <v>50.999999999999893</v>
          </cell>
          <cell r="V123">
            <v>228.00000000000017</v>
          </cell>
          <cell r="W123">
            <v>351</v>
          </cell>
          <cell r="Y123">
            <v>3676.1640796077386</v>
          </cell>
          <cell r="Z123">
            <v>9327.5805004972481</v>
          </cell>
          <cell r="AA123">
            <v>2633.6697883756933</v>
          </cell>
          <cell r="AB123">
            <v>5230.7608296906074</v>
          </cell>
          <cell r="AC123">
            <v>6913.3831944861904</v>
          </cell>
          <cell r="AD123">
            <v>10726.717575571809</v>
          </cell>
          <cell r="AE123">
            <v>38508.275968229282</v>
          </cell>
          <cell r="AG123">
            <v>26207.761609292047</v>
          </cell>
          <cell r="AH123">
            <v>12300.514358937235</v>
          </cell>
          <cell r="AI123">
            <v>0.31942521574026328</v>
          </cell>
        </row>
        <row r="124">
          <cell r="E124">
            <v>2306</v>
          </cell>
          <cell r="F124" t="str">
            <v>Royd Nursery and Infant School</v>
          </cell>
          <cell r="G124">
            <v>0</v>
          </cell>
          <cell r="H124">
            <v>2.4590163934426201E-2</v>
          </cell>
          <cell r="I124">
            <v>0</v>
          </cell>
          <cell r="J124">
            <v>4.91803278688525E-2</v>
          </cell>
          <cell r="K124">
            <v>0</v>
          </cell>
          <cell r="L124">
            <v>0.22950819672131101</v>
          </cell>
          <cell r="M124">
            <v>0.69672131147541005</v>
          </cell>
          <cell r="N124">
            <v>0.99999999999999978</v>
          </cell>
          <cell r="P124">
            <v>0</v>
          </cell>
          <cell r="Q124">
            <v>2.9999999999999964</v>
          </cell>
          <cell r="R124">
            <v>0</v>
          </cell>
          <cell r="S124">
            <v>6.0000000000000053</v>
          </cell>
          <cell r="T124">
            <v>0</v>
          </cell>
          <cell r="U124">
            <v>27.999999999999943</v>
          </cell>
          <cell r="V124">
            <v>85.000000000000028</v>
          </cell>
          <cell r="W124">
            <v>122</v>
          </cell>
          <cell r="Y124">
            <v>0</v>
          </cell>
          <cell r="Z124">
            <v>1399.137075074585</v>
          </cell>
          <cell r="AA124">
            <v>0</v>
          </cell>
          <cell r="AB124">
            <v>2414.197306011054</v>
          </cell>
          <cell r="AC124">
            <v>0</v>
          </cell>
          <cell r="AD124">
            <v>5889.1782767845234</v>
          </cell>
          <cell r="AE124">
            <v>9702.512657870162</v>
          </cell>
          <cell r="AG124">
            <v>8376.1045279300288</v>
          </cell>
          <cell r="AH124">
            <v>1326.4081299401332</v>
          </cell>
          <cell r="AI124">
            <v>0.13670769384301926</v>
          </cell>
        </row>
        <row r="125">
          <cell r="E125">
            <v>3401</v>
          </cell>
          <cell r="F125" t="str">
            <v>Sacred Heart School, A Catholic Voluntary Academy</v>
          </cell>
          <cell r="G125">
            <v>0.02</v>
          </cell>
          <cell r="H125">
            <v>0.06</v>
          </cell>
          <cell r="I125">
            <v>0.04</v>
          </cell>
          <cell r="J125">
            <v>3.5000000000000003E-2</v>
          </cell>
          <cell r="K125">
            <v>0.13</v>
          </cell>
          <cell r="L125">
            <v>0.11</v>
          </cell>
          <cell r="M125">
            <v>0.60499999999999998</v>
          </cell>
          <cell r="N125">
            <v>1</v>
          </cell>
          <cell r="P125">
            <v>4</v>
          </cell>
          <cell r="Q125">
            <v>12</v>
          </cell>
          <cell r="R125">
            <v>8</v>
          </cell>
          <cell r="S125">
            <v>7.0000000000000009</v>
          </cell>
          <cell r="T125">
            <v>26</v>
          </cell>
          <cell r="U125">
            <v>22</v>
          </cell>
          <cell r="V125">
            <v>121</v>
          </cell>
          <cell r="W125">
            <v>200</v>
          </cell>
          <cell r="Y125">
            <v>2450.7760530718251</v>
          </cell>
          <cell r="Z125">
            <v>5596.5483002983474</v>
          </cell>
          <cell r="AA125">
            <v>3511.5597178342568</v>
          </cell>
          <cell r="AB125">
            <v>2816.5635236795606</v>
          </cell>
          <cell r="AC125">
            <v>6657.3319650607782</v>
          </cell>
          <cell r="AD125">
            <v>4627.2115031878493</v>
          </cell>
          <cell r="AE125">
            <v>25659.991063132617</v>
          </cell>
          <cell r="AG125">
            <v>19809.884073096153</v>
          </cell>
          <cell r="AH125">
            <v>5850.1069900364637</v>
          </cell>
          <cell r="AI125">
            <v>0.22798554277135716</v>
          </cell>
        </row>
        <row r="126">
          <cell r="E126">
            <v>2369</v>
          </cell>
          <cell r="F126" t="str">
            <v>Sharrow Nursery, Infant and Junior School</v>
          </cell>
          <cell r="G126">
            <v>1.67865707434053E-2</v>
          </cell>
          <cell r="H126">
            <v>0.23501199040767401</v>
          </cell>
          <cell r="I126">
            <v>3.35731414868106E-2</v>
          </cell>
          <cell r="J126">
            <v>6.4748201438848907E-2</v>
          </cell>
          <cell r="K126">
            <v>0.17266187050359699</v>
          </cell>
          <cell r="L126">
            <v>0.15587529976019199</v>
          </cell>
          <cell r="M126">
            <v>0.32134292565947198</v>
          </cell>
          <cell r="N126">
            <v>0.99999999999999978</v>
          </cell>
          <cell r="P126">
            <v>7.0000000000000098</v>
          </cell>
          <cell r="Q126">
            <v>98.000000000000057</v>
          </cell>
          <cell r="R126">
            <v>14.00000000000002</v>
          </cell>
          <cell r="S126">
            <v>26.999999999999993</v>
          </cell>
          <cell r="T126">
            <v>71.999999999999943</v>
          </cell>
          <cell r="U126">
            <v>65.000000000000057</v>
          </cell>
          <cell r="V126">
            <v>133.9999999999998</v>
          </cell>
          <cell r="W126">
            <v>417</v>
          </cell>
          <cell r="Y126">
            <v>4288.8580928757001</v>
          </cell>
          <cell r="Z126">
            <v>45705.144452436529</v>
          </cell>
          <cell r="AA126">
            <v>6145.2295062099583</v>
          </cell>
          <cell r="AB126">
            <v>10863.88787704973</v>
          </cell>
          <cell r="AC126">
            <v>18435.688518629831</v>
          </cell>
          <cell r="AD126">
            <v>13671.306713964112</v>
          </cell>
          <cell r="AE126">
            <v>99110.115161165857</v>
          </cell>
          <cell r="AG126">
            <v>79769.665613543591</v>
          </cell>
          <cell r="AH126">
            <v>19340.449547622266</v>
          </cell>
          <cell r="AI126">
            <v>0.19514102587987306</v>
          </cell>
        </row>
        <row r="127">
          <cell r="E127">
            <v>2349</v>
          </cell>
          <cell r="F127" t="str">
            <v>Shooter's Grove Primary School</v>
          </cell>
          <cell r="G127">
            <v>2.2284122562674102E-2</v>
          </cell>
          <cell r="H127">
            <v>1.9498607242339799E-2</v>
          </cell>
          <cell r="I127">
            <v>8.3565459610027894E-3</v>
          </cell>
          <cell r="J127">
            <v>0</v>
          </cell>
          <cell r="K127">
            <v>0.38440111420612799</v>
          </cell>
          <cell r="L127">
            <v>1.9498607242339799E-2</v>
          </cell>
          <cell r="M127">
            <v>0.54596100278551496</v>
          </cell>
          <cell r="N127">
            <v>0.99999999999999944</v>
          </cell>
          <cell r="P127">
            <v>8.0000000000000018</v>
          </cell>
          <cell r="Q127">
            <v>6.9999999999999876</v>
          </cell>
          <cell r="R127">
            <v>3.0000000000000013</v>
          </cell>
          <cell r="S127">
            <v>0</v>
          </cell>
          <cell r="T127">
            <v>137.99999999999994</v>
          </cell>
          <cell r="U127">
            <v>6.9999999999999876</v>
          </cell>
          <cell r="V127">
            <v>195.99999999999986</v>
          </cell>
          <cell r="W127">
            <v>359</v>
          </cell>
          <cell r="Y127">
            <v>4901.5521061436511</v>
          </cell>
          <cell r="Z127">
            <v>3264.6531751740299</v>
          </cell>
          <cell r="AA127">
            <v>1316.8348941878469</v>
          </cell>
          <cell r="AB127">
            <v>0</v>
          </cell>
          <cell r="AC127">
            <v>35335.069660707188</v>
          </cell>
          <cell r="AD127">
            <v>1472.2945691961311</v>
          </cell>
          <cell r="AE127">
            <v>46290.404405408844</v>
          </cell>
          <cell r="AG127">
            <v>39778.54428333939</v>
          </cell>
          <cell r="AH127">
            <v>6511.8601220694545</v>
          </cell>
          <cell r="AI127">
            <v>0.14067408150162045</v>
          </cell>
        </row>
        <row r="128">
          <cell r="E128">
            <v>2360</v>
          </cell>
          <cell r="F128" t="str">
            <v>Shortbrook Primary School</v>
          </cell>
          <cell r="G128">
            <v>0</v>
          </cell>
          <cell r="H128">
            <v>0.35714285714285698</v>
          </cell>
          <cell r="I128">
            <v>0</v>
          </cell>
          <cell r="J128">
            <v>0</v>
          </cell>
          <cell r="K128">
            <v>3.5714285714285698E-2</v>
          </cell>
          <cell r="L128">
            <v>0.38095238095238099</v>
          </cell>
          <cell r="M128">
            <v>0.226190476190476</v>
          </cell>
          <cell r="N128">
            <v>0.99999999999999978</v>
          </cell>
          <cell r="P128">
            <v>0</v>
          </cell>
          <cell r="Q128">
            <v>29.999999999999986</v>
          </cell>
          <cell r="R128">
            <v>0</v>
          </cell>
          <cell r="S128">
            <v>0</v>
          </cell>
          <cell r="T128">
            <v>2.9999999999999987</v>
          </cell>
          <cell r="U128">
            <v>32</v>
          </cell>
          <cell r="V128">
            <v>18.999999999999982</v>
          </cell>
          <cell r="W128">
            <v>84</v>
          </cell>
          <cell r="Y128">
            <v>0</v>
          </cell>
          <cell r="Z128">
            <v>13991.37075074586</v>
          </cell>
          <cell r="AA128">
            <v>0</v>
          </cell>
          <cell r="AB128">
            <v>0</v>
          </cell>
          <cell r="AC128">
            <v>768.1536882762432</v>
          </cell>
          <cell r="AD128">
            <v>6730.4894591823258</v>
          </cell>
          <cell r="AE128">
            <v>21490.01389820443</v>
          </cell>
          <cell r="AG128">
            <v>20888.317942843525</v>
          </cell>
          <cell r="AH128">
            <v>601.69595536090492</v>
          </cell>
          <cell r="AI128">
            <v>2.7998863016611582E-2</v>
          </cell>
        </row>
        <row r="129">
          <cell r="E129">
            <v>2009</v>
          </cell>
          <cell r="F129" t="str">
            <v>Southey Green Primary School and Nurseries</v>
          </cell>
          <cell r="G129">
            <v>0.37643207855973798</v>
          </cell>
          <cell r="H129">
            <v>0.49263502454991798</v>
          </cell>
          <cell r="I129">
            <v>7.2013093289688995E-2</v>
          </cell>
          <cell r="J129">
            <v>0</v>
          </cell>
          <cell r="K129">
            <v>3.27332242225859E-3</v>
          </cell>
          <cell r="L129">
            <v>1.4729950900163701E-2</v>
          </cell>
          <cell r="M129">
            <v>4.0916530278232402E-2</v>
          </cell>
          <cell r="N129">
            <v>0.99999999999999967</v>
          </cell>
          <cell r="P129">
            <v>229.99999999999991</v>
          </cell>
          <cell r="Q129">
            <v>300.99999999999989</v>
          </cell>
          <cell r="R129">
            <v>43.999999999999979</v>
          </cell>
          <cell r="S129">
            <v>0</v>
          </cell>
          <cell r="T129">
            <v>1.9999999999999984</v>
          </cell>
          <cell r="U129">
            <v>9.0000000000000213</v>
          </cell>
          <cell r="V129">
            <v>24.999999999999996</v>
          </cell>
          <cell r="W129">
            <v>611</v>
          </cell>
          <cell r="Y129">
            <v>140919.6230516299</v>
          </cell>
          <cell r="Z129">
            <v>140380.08653248349</v>
          </cell>
          <cell r="AA129">
            <v>19313.578448088403</v>
          </cell>
          <cell r="AB129">
            <v>0</v>
          </cell>
          <cell r="AC129">
            <v>512.10245885082861</v>
          </cell>
          <cell r="AD129">
            <v>1892.9501603950337</v>
          </cell>
          <cell r="AE129">
            <v>303018.34065144765</v>
          </cell>
          <cell r="AG129">
            <v>241111.28572394667</v>
          </cell>
          <cell r="AH129">
            <v>61907.054927500983</v>
          </cell>
          <cell r="AI129">
            <v>0.20430134623009732</v>
          </cell>
        </row>
        <row r="130">
          <cell r="E130">
            <v>2329</v>
          </cell>
          <cell r="F130" t="str">
            <v>Springfield Primary School</v>
          </cell>
          <cell r="G130">
            <v>0</v>
          </cell>
          <cell r="H130">
            <v>0.16346153846153799</v>
          </cell>
          <cell r="I130">
            <v>1.44230769230769E-2</v>
          </cell>
          <cell r="J130">
            <v>4.80769230769231E-2</v>
          </cell>
          <cell r="K130">
            <v>0.418269230769231</v>
          </cell>
          <cell r="L130">
            <v>4.8076923076923097E-3</v>
          </cell>
          <cell r="M130">
            <v>0.35096153846153799</v>
          </cell>
          <cell r="N130">
            <v>0.99999999999999922</v>
          </cell>
          <cell r="P130">
            <v>0</v>
          </cell>
          <cell r="Q130">
            <v>33.999999999999901</v>
          </cell>
          <cell r="R130">
            <v>2.9999999999999951</v>
          </cell>
          <cell r="S130">
            <v>10.000000000000005</v>
          </cell>
          <cell r="T130">
            <v>87.000000000000043</v>
          </cell>
          <cell r="U130">
            <v>1.0000000000000004</v>
          </cell>
          <cell r="V130">
            <v>72.999999999999901</v>
          </cell>
          <cell r="W130">
            <v>208</v>
          </cell>
          <cell r="Y130">
            <v>0</v>
          </cell>
          <cell r="Z130">
            <v>15856.886850845271</v>
          </cell>
          <cell r="AA130">
            <v>1316.8348941878442</v>
          </cell>
          <cell r="AB130">
            <v>4023.6621766850885</v>
          </cell>
          <cell r="AC130">
            <v>22276.456960011074</v>
          </cell>
          <cell r="AD130">
            <v>210.32779559944777</v>
          </cell>
          <cell r="AE130">
            <v>43684.168677328729</v>
          </cell>
          <cell r="AG130">
            <v>35691.192929092111</v>
          </cell>
          <cell r="AH130">
            <v>7992.9757482366185</v>
          </cell>
          <cell r="AI130">
            <v>0.18297190928082888</v>
          </cell>
        </row>
        <row r="131">
          <cell r="E131">
            <v>5202</v>
          </cell>
          <cell r="F131" t="str">
            <v>St Ann's Catholic Primary School, A Voluntary Academy</v>
          </cell>
          <cell r="G131">
            <v>4.0404040404040401E-2</v>
          </cell>
          <cell r="H131">
            <v>2.02020202020202E-2</v>
          </cell>
          <cell r="I131">
            <v>1.01010101010101E-2</v>
          </cell>
          <cell r="J131">
            <v>0.23232323232323199</v>
          </cell>
          <cell r="K131">
            <v>0</v>
          </cell>
          <cell r="L131">
            <v>0.10101010101010099</v>
          </cell>
          <cell r="M131">
            <v>0.59595959595959602</v>
          </cell>
          <cell r="N131">
            <v>0.99999999999999978</v>
          </cell>
          <cell r="P131">
            <v>3.9999999999999996</v>
          </cell>
          <cell r="Q131">
            <v>1.9999999999999998</v>
          </cell>
          <cell r="R131">
            <v>0.99999999999999989</v>
          </cell>
          <cell r="S131">
            <v>22.999999999999968</v>
          </cell>
          <cell r="T131">
            <v>0</v>
          </cell>
          <cell r="U131">
            <v>9.9999999999999982</v>
          </cell>
          <cell r="V131">
            <v>59.000000000000007</v>
          </cell>
          <cell r="W131">
            <v>99</v>
          </cell>
          <cell r="Y131">
            <v>2450.7760530718247</v>
          </cell>
          <cell r="Z131">
            <v>932.75805004972437</v>
          </cell>
          <cell r="AA131">
            <v>438.94496472928205</v>
          </cell>
          <cell r="AB131">
            <v>9254.4230063756859</v>
          </cell>
          <cell r="AC131">
            <v>0</v>
          </cell>
          <cell r="AD131">
            <v>2103.2779559944765</v>
          </cell>
          <cell r="AE131">
            <v>15180.180030220992</v>
          </cell>
          <cell r="AG131">
            <v>12510.306337036207</v>
          </cell>
          <cell r="AH131">
            <v>2669.8736931847852</v>
          </cell>
          <cell r="AI131">
            <v>0.17587892158522164</v>
          </cell>
        </row>
        <row r="132">
          <cell r="E132">
            <v>3402</v>
          </cell>
          <cell r="F132" t="str">
            <v>St Catherine's Catholic Primary School (Hallam)</v>
          </cell>
          <cell r="G132">
            <v>9.7387173396674603E-2</v>
          </cell>
          <cell r="H132">
            <v>0.24465558194774301</v>
          </cell>
          <cell r="I132">
            <v>0.22802850356294499</v>
          </cell>
          <cell r="J132">
            <v>7.3634204275534396E-2</v>
          </cell>
          <cell r="K132">
            <v>0.25653206650831401</v>
          </cell>
          <cell r="L132">
            <v>3.0878859857482201E-2</v>
          </cell>
          <cell r="M132">
            <v>6.8883610451306407E-2</v>
          </cell>
          <cell r="N132">
            <v>0.99999999999999967</v>
          </cell>
          <cell r="P132">
            <v>41.000000000000007</v>
          </cell>
          <cell r="Q132">
            <v>102.9999999999998</v>
          </cell>
          <cell r="R132">
            <v>95.999999999999844</v>
          </cell>
          <cell r="S132">
            <v>30.999999999999982</v>
          </cell>
          <cell r="T132">
            <v>108.0000000000002</v>
          </cell>
          <cell r="U132">
            <v>13.000000000000007</v>
          </cell>
          <cell r="V132">
            <v>28.999999999999996</v>
          </cell>
          <cell r="W132">
            <v>421</v>
          </cell>
          <cell r="Y132">
            <v>25120.454543986212</v>
          </cell>
          <cell r="Z132">
            <v>48037.039577560718</v>
          </cell>
          <cell r="AA132">
            <v>42138.716614011013</v>
          </cell>
          <cell r="AB132">
            <v>12473.35274772376</v>
          </cell>
          <cell r="AC132">
            <v>27653.53277794482</v>
          </cell>
          <cell r="AD132">
            <v>2734.2613427928213</v>
          </cell>
          <cell r="AE132">
            <v>158157.35760401937</v>
          </cell>
          <cell r="AG132">
            <v>128069.88702302141</v>
          </cell>
          <cell r="AH132">
            <v>30087.470580997964</v>
          </cell>
          <cell r="AI132">
            <v>0.19023756489614826</v>
          </cell>
        </row>
        <row r="133">
          <cell r="E133">
            <v>2017</v>
          </cell>
          <cell r="F133" t="str">
            <v>St John Fisher Primary, A Catholic Voluntary Academy</v>
          </cell>
          <cell r="G133">
            <v>1.9230769230769201E-2</v>
          </cell>
          <cell r="H133">
            <v>5.2884615384615398E-2</v>
          </cell>
          <cell r="I133">
            <v>7.2115384615384595E-2</v>
          </cell>
          <cell r="J133">
            <v>0.12980769230769201</v>
          </cell>
          <cell r="K133">
            <v>4.3269230769230803E-2</v>
          </cell>
          <cell r="L133">
            <v>0.115384615384615</v>
          </cell>
          <cell r="M133">
            <v>0.56730769230769196</v>
          </cell>
          <cell r="N133">
            <v>0.999999999999999</v>
          </cell>
          <cell r="P133">
            <v>3.9999999999999938</v>
          </cell>
          <cell r="Q133">
            <v>11.000000000000004</v>
          </cell>
          <cell r="R133">
            <v>14.999999999999996</v>
          </cell>
          <cell r="S133">
            <v>26.99999999999994</v>
          </cell>
          <cell r="T133">
            <v>9.0000000000000071</v>
          </cell>
          <cell r="U133">
            <v>23.999999999999922</v>
          </cell>
          <cell r="V133">
            <v>117.99999999999993</v>
          </cell>
          <cell r="W133">
            <v>208</v>
          </cell>
          <cell r="Y133">
            <v>2450.7760530718215</v>
          </cell>
          <cell r="Z133">
            <v>5130.1692752734862</v>
          </cell>
          <cell r="AA133">
            <v>6584.1744709392296</v>
          </cell>
          <cell r="AB133">
            <v>10863.887877049709</v>
          </cell>
          <cell r="AC133">
            <v>2304.4610648287326</v>
          </cell>
          <cell r="AD133">
            <v>5047.8670943867282</v>
          </cell>
          <cell r="AE133">
            <v>32381.335835549708</v>
          </cell>
          <cell r="AG133">
            <v>27715.309734726037</v>
          </cell>
          <cell r="AH133">
            <v>4666.0261008236703</v>
          </cell>
          <cell r="AI133">
            <v>0.14409615849452059</v>
          </cell>
        </row>
        <row r="134">
          <cell r="E134">
            <v>5203</v>
          </cell>
          <cell r="F134" t="str">
            <v>St Joseph's Primary School</v>
          </cell>
          <cell r="G134">
            <v>2.41545893719807E-2</v>
          </cell>
          <cell r="H134">
            <v>7.2463768115942004E-2</v>
          </cell>
          <cell r="I134">
            <v>0.106280193236715</v>
          </cell>
          <cell r="J134">
            <v>6.7632850241545903E-2</v>
          </cell>
          <cell r="K134">
            <v>7.7294685990338202E-2</v>
          </cell>
          <cell r="L134">
            <v>0.13043478260869601</v>
          </cell>
          <cell r="M134">
            <v>0.52173913043478304</v>
          </cell>
          <cell r="N134">
            <v>1.0000000000000009</v>
          </cell>
          <cell r="P134">
            <v>5.0000000000000053</v>
          </cell>
          <cell r="Q134">
            <v>14.999999999999995</v>
          </cell>
          <cell r="R134">
            <v>22.000000000000007</v>
          </cell>
          <cell r="S134">
            <v>14.000000000000002</v>
          </cell>
          <cell r="T134">
            <v>16.000000000000007</v>
          </cell>
          <cell r="U134">
            <v>27.000000000000075</v>
          </cell>
          <cell r="V134">
            <v>108.00000000000009</v>
          </cell>
          <cell r="W134">
            <v>207</v>
          </cell>
          <cell r="Y134">
            <v>3063.4700663397848</v>
          </cell>
          <cell r="Z134">
            <v>6995.685375372931</v>
          </cell>
          <cell r="AA134">
            <v>9656.7892240442088</v>
          </cell>
          <cell r="AB134">
            <v>5633.1270473591212</v>
          </cell>
          <cell r="AC134">
            <v>4096.8196708066343</v>
          </cell>
          <cell r="AD134">
            <v>5678.8504811851035</v>
          </cell>
          <cell r="AE134">
            <v>35124.741865107782</v>
          </cell>
          <cell r="AG134">
            <v>27132.633497646901</v>
          </cell>
          <cell r="AH134">
            <v>7992.1083674608817</v>
          </cell>
          <cell r="AI134">
            <v>0.22753500646790753</v>
          </cell>
        </row>
        <row r="135">
          <cell r="E135">
            <v>3406</v>
          </cell>
          <cell r="F135" t="str">
            <v>St Marie's School, A Catholic Voluntary Academy</v>
          </cell>
          <cell r="G135">
            <v>2.3148148148148098E-2</v>
          </cell>
          <cell r="H135">
            <v>6.4814814814814797E-2</v>
          </cell>
          <cell r="I135">
            <v>2.3148148148148098E-2</v>
          </cell>
          <cell r="J135">
            <v>5.5555555555555601E-2</v>
          </cell>
          <cell r="K135">
            <v>3.7037037037037E-2</v>
          </cell>
          <cell r="L135">
            <v>2.3148148148148098E-2</v>
          </cell>
          <cell r="M135">
            <v>0.77314814814814803</v>
          </cell>
          <cell r="N135">
            <v>0.99999999999999978</v>
          </cell>
          <cell r="P135">
            <v>4.9999999999999893</v>
          </cell>
          <cell r="Q135">
            <v>13.999999999999996</v>
          </cell>
          <cell r="R135">
            <v>4.9999999999999893</v>
          </cell>
          <cell r="S135">
            <v>12.000000000000011</v>
          </cell>
          <cell r="T135">
            <v>7.999999999999992</v>
          </cell>
          <cell r="U135">
            <v>4.9999999999999893</v>
          </cell>
          <cell r="V135">
            <v>166.99999999999997</v>
          </cell>
          <cell r="W135">
            <v>216</v>
          </cell>
          <cell r="Y135">
            <v>3063.4700663397748</v>
          </cell>
          <cell r="Z135">
            <v>6529.3063503480698</v>
          </cell>
          <cell r="AA135">
            <v>2194.7248236464056</v>
          </cell>
          <cell r="AB135">
            <v>4828.394612022108</v>
          </cell>
          <cell r="AC135">
            <v>2048.409835403314</v>
          </cell>
          <cell r="AD135">
            <v>1051.6389779972362</v>
          </cell>
          <cell r="AE135">
            <v>19715.944665756906</v>
          </cell>
          <cell r="AG135">
            <v>14885.786512782222</v>
          </cell>
          <cell r="AH135">
            <v>4830.1581529746836</v>
          </cell>
          <cell r="AI135">
            <v>0.24498740663255211</v>
          </cell>
        </row>
        <row r="136">
          <cell r="E136">
            <v>2020</v>
          </cell>
          <cell r="F136" t="str">
            <v>St Mary's Church of England Primary School</v>
          </cell>
          <cell r="G136">
            <v>0.01</v>
          </cell>
          <cell r="H136">
            <v>7.4999999999999997E-2</v>
          </cell>
          <cell r="I136">
            <v>0.04</v>
          </cell>
          <cell r="J136">
            <v>0.12</v>
          </cell>
          <cell r="K136">
            <v>0.36</v>
          </cell>
          <cell r="L136">
            <v>0.01</v>
          </cell>
          <cell r="M136">
            <v>0.38500000000000001</v>
          </cell>
          <cell r="N136">
            <v>1</v>
          </cell>
          <cell r="P136">
            <v>2.04</v>
          </cell>
          <cell r="Q136">
            <v>15.299999999999999</v>
          </cell>
          <cell r="R136">
            <v>8.16</v>
          </cell>
          <cell r="S136">
            <v>24.48</v>
          </cell>
          <cell r="T136">
            <v>73.44</v>
          </cell>
          <cell r="U136">
            <v>2.04</v>
          </cell>
          <cell r="V136">
            <v>78.540000000000006</v>
          </cell>
          <cell r="W136">
            <v>204</v>
          </cell>
          <cell r="Y136">
            <v>1249.8957870666309</v>
          </cell>
          <cell r="Z136">
            <v>7135.5990828803915</v>
          </cell>
          <cell r="AA136">
            <v>3581.790912190942</v>
          </cell>
          <cell r="AB136">
            <v>9849.9250085250915</v>
          </cell>
          <cell r="AC136">
            <v>18804.402289002443</v>
          </cell>
          <cell r="AD136">
            <v>429.06870302287331</v>
          </cell>
          <cell r="AE136">
            <v>41050.681782688371</v>
          </cell>
          <cell r="AG136">
            <v>32575.274534874461</v>
          </cell>
          <cell r="AH136">
            <v>8475.4072478139096</v>
          </cell>
          <cell r="AI136">
            <v>0.20646203375331282</v>
          </cell>
        </row>
        <row r="137">
          <cell r="E137">
            <v>3423</v>
          </cell>
          <cell r="F137" t="str">
            <v>St Mary's Primary School, A Catholic Voluntary Academy</v>
          </cell>
          <cell r="G137">
            <v>1.13636363636364E-2</v>
          </cell>
          <cell r="H137">
            <v>0.17613636363636401</v>
          </cell>
          <cell r="I137">
            <v>5.6818181818181802E-3</v>
          </cell>
          <cell r="J137">
            <v>5.6818181818181802E-3</v>
          </cell>
          <cell r="K137">
            <v>7.3863636363636395E-2</v>
          </cell>
          <cell r="L137">
            <v>1.13636363636364E-2</v>
          </cell>
          <cell r="M137">
            <v>0.71590909090909105</v>
          </cell>
          <cell r="N137">
            <v>1.0000000000000007</v>
          </cell>
          <cell r="P137">
            <v>2.0000000000000067</v>
          </cell>
          <cell r="Q137">
            <v>31.000000000000064</v>
          </cell>
          <cell r="R137">
            <v>0.99999999999999978</v>
          </cell>
          <cell r="S137">
            <v>0.99999999999999978</v>
          </cell>
          <cell r="T137">
            <v>13.000000000000005</v>
          </cell>
          <cell r="U137">
            <v>2.0000000000000067</v>
          </cell>
          <cell r="V137">
            <v>126.00000000000003</v>
          </cell>
          <cell r="W137">
            <v>176</v>
          </cell>
          <cell r="Y137">
            <v>1225.3880265359167</v>
          </cell>
          <cell r="Z137">
            <v>14457.749775770759</v>
          </cell>
          <cell r="AA137">
            <v>438.94496472928199</v>
          </cell>
          <cell r="AB137">
            <v>402.36621766850851</v>
          </cell>
          <cell r="AC137">
            <v>3328.6659825303905</v>
          </cell>
          <cell r="AD137">
            <v>420.65559119889679</v>
          </cell>
          <cell r="AE137">
            <v>20273.770558433756</v>
          </cell>
          <cell r="AG137">
            <v>17960.140296386424</v>
          </cell>
          <cell r="AH137">
            <v>2313.6302620473325</v>
          </cell>
          <cell r="AI137">
            <v>0.11411938669123772</v>
          </cell>
        </row>
        <row r="138">
          <cell r="E138">
            <v>5207</v>
          </cell>
          <cell r="F138" t="str">
            <v>St Patrick's Catholic Voluntary Academy</v>
          </cell>
          <cell r="G138">
            <v>0.13978494623655899</v>
          </cell>
          <cell r="H138">
            <v>0.44444444444444398</v>
          </cell>
          <cell r="I138">
            <v>0.19354838709677399</v>
          </cell>
          <cell r="J138">
            <v>0</v>
          </cell>
          <cell r="K138">
            <v>4.3010752688171998E-2</v>
          </cell>
          <cell r="L138">
            <v>1.4336917562724E-2</v>
          </cell>
          <cell r="M138">
            <v>0.164874551971326</v>
          </cell>
          <cell r="N138">
            <v>0.99999999999999911</v>
          </cell>
          <cell r="P138">
            <v>38.999999999999957</v>
          </cell>
          <cell r="Q138">
            <v>123.99999999999987</v>
          </cell>
          <cell r="R138">
            <v>53.999999999999943</v>
          </cell>
          <cell r="S138">
            <v>0</v>
          </cell>
          <cell r="T138">
            <v>11.999999999999988</v>
          </cell>
          <cell r="U138">
            <v>3.999999999999996</v>
          </cell>
          <cell r="V138">
            <v>45.999999999999957</v>
          </cell>
          <cell r="W138">
            <v>279</v>
          </cell>
          <cell r="Y138">
            <v>23895.066517450268</v>
          </cell>
          <cell r="Z138">
            <v>57830.999103082861</v>
          </cell>
          <cell r="AA138">
            <v>23703.028095381207</v>
          </cell>
          <cell r="AB138">
            <v>0</v>
          </cell>
          <cell r="AC138">
            <v>3072.614753104971</v>
          </cell>
          <cell r="AD138">
            <v>841.31118239778993</v>
          </cell>
          <cell r="AE138">
            <v>109343.0196514171</v>
          </cell>
          <cell r="AG138">
            <v>90734.86629240957</v>
          </cell>
          <cell r="AH138">
            <v>18608.153359007527</v>
          </cell>
          <cell r="AI138">
            <v>0.17018144750647887</v>
          </cell>
        </row>
        <row r="139">
          <cell r="E139">
            <v>5208</v>
          </cell>
          <cell r="F139" t="str">
            <v>St Theresa's Catholic Primary School</v>
          </cell>
          <cell r="G139">
            <v>0.241545893719807</v>
          </cell>
          <cell r="H139">
            <v>0.42028985507246402</v>
          </cell>
          <cell r="I139">
            <v>3.3816425120772903E-2</v>
          </cell>
          <cell r="J139">
            <v>0.14492753623188401</v>
          </cell>
          <cell r="K139">
            <v>4.8309178743961401E-2</v>
          </cell>
          <cell r="L139">
            <v>4.8309178743961401E-2</v>
          </cell>
          <cell r="M139">
            <v>6.2801932367149801E-2</v>
          </cell>
          <cell r="N139">
            <v>1.0000000000000004</v>
          </cell>
          <cell r="P139">
            <v>50.00000000000005</v>
          </cell>
          <cell r="Q139">
            <v>87.000000000000057</v>
          </cell>
          <cell r="R139">
            <v>6.9999999999999911</v>
          </cell>
          <cell r="S139">
            <v>29.999999999999989</v>
          </cell>
          <cell r="T139">
            <v>10.000000000000011</v>
          </cell>
          <cell r="U139">
            <v>10.000000000000011</v>
          </cell>
          <cell r="V139">
            <v>13.000000000000009</v>
          </cell>
          <cell r="W139">
            <v>207</v>
          </cell>
          <cell r="Y139">
            <v>30634.700663397845</v>
          </cell>
          <cell r="Z139">
            <v>40574.97517716304</v>
          </cell>
          <cell r="AA139">
            <v>3072.614753104971</v>
          </cell>
          <cell r="AB139">
            <v>12070.986530055254</v>
          </cell>
          <cell r="AC139">
            <v>2560.5122942541479</v>
          </cell>
          <cell r="AD139">
            <v>2103.2779559944793</v>
          </cell>
          <cell r="AE139">
            <v>91017.067373969723</v>
          </cell>
          <cell r="AG139">
            <v>72647.932164182886</v>
          </cell>
          <cell r="AH139">
            <v>18369.135209786837</v>
          </cell>
          <cell r="AI139">
            <v>0.20182077647384503</v>
          </cell>
        </row>
        <row r="140">
          <cell r="E140">
            <v>3424</v>
          </cell>
          <cell r="F140" t="str">
            <v>St Thomas More Catholic Primary, A Voluntary Academy</v>
          </cell>
          <cell r="G140">
            <v>0.110576923076923</v>
          </cell>
          <cell r="H140">
            <v>0.25480769230769201</v>
          </cell>
          <cell r="I140">
            <v>9.6153846153846201E-2</v>
          </cell>
          <cell r="J140">
            <v>0</v>
          </cell>
          <cell r="K140">
            <v>2.8846153846153799E-2</v>
          </cell>
          <cell r="L140">
            <v>0.18269230769230799</v>
          </cell>
          <cell r="M140">
            <v>0.32692307692307698</v>
          </cell>
          <cell r="N140">
            <v>1</v>
          </cell>
          <cell r="P140">
            <v>22.999999999999986</v>
          </cell>
          <cell r="Q140">
            <v>52.999999999999936</v>
          </cell>
          <cell r="R140">
            <v>20.000000000000011</v>
          </cell>
          <cell r="S140">
            <v>0</v>
          </cell>
          <cell r="T140">
            <v>5.9999999999999902</v>
          </cell>
          <cell r="U140">
            <v>38.000000000000064</v>
          </cell>
          <cell r="V140">
            <v>68.000000000000014</v>
          </cell>
          <cell r="W140">
            <v>208</v>
          </cell>
          <cell r="Y140">
            <v>14091.962305162986</v>
          </cell>
          <cell r="Z140">
            <v>24718.088326317669</v>
          </cell>
          <cell r="AA140">
            <v>8778.8992945856462</v>
          </cell>
          <cell r="AB140">
            <v>0</v>
          </cell>
          <cell r="AC140">
            <v>1536.3073765524846</v>
          </cell>
          <cell r="AD140">
            <v>7992.4562327790254</v>
          </cell>
          <cell r="AE140">
            <v>57117.713535397808</v>
          </cell>
          <cell r="AG140">
            <v>47413.799975981841</v>
          </cell>
          <cell r="AH140">
            <v>9703.913559415967</v>
          </cell>
          <cell r="AI140">
            <v>0.16989324254728996</v>
          </cell>
        </row>
        <row r="141">
          <cell r="E141">
            <v>3414</v>
          </cell>
          <cell r="F141" t="str">
            <v>St Thomas of Canterbury School, a Catholic Voluntary Academy</v>
          </cell>
          <cell r="G141">
            <v>3.8095238095238099E-2</v>
          </cell>
          <cell r="H141">
            <v>6.19047619047619E-2</v>
          </cell>
          <cell r="I141">
            <v>3.8095238095238099E-2</v>
          </cell>
          <cell r="J141">
            <v>6.19047619047619E-2</v>
          </cell>
          <cell r="K141">
            <v>2.8571428571428598E-2</v>
          </cell>
          <cell r="L141">
            <v>4.2857142857142899E-2</v>
          </cell>
          <cell r="M141">
            <v>0.72857142857142898</v>
          </cell>
          <cell r="N141">
            <v>1.0000000000000004</v>
          </cell>
          <cell r="P141">
            <v>8</v>
          </cell>
          <cell r="Q141">
            <v>12.999999999999998</v>
          </cell>
          <cell r="R141">
            <v>8</v>
          </cell>
          <cell r="S141">
            <v>12.999999999999998</v>
          </cell>
          <cell r="T141">
            <v>6.0000000000000053</v>
          </cell>
          <cell r="U141">
            <v>9.0000000000000089</v>
          </cell>
          <cell r="V141">
            <v>153.00000000000009</v>
          </cell>
          <cell r="W141">
            <v>210</v>
          </cell>
          <cell r="Y141">
            <v>4901.5521061436502</v>
          </cell>
          <cell r="Z141">
            <v>6062.9273253232086</v>
          </cell>
          <cell r="AA141">
            <v>3511.5597178342568</v>
          </cell>
          <cell r="AB141">
            <v>5230.760829690611</v>
          </cell>
          <cell r="AC141">
            <v>1536.3073765524887</v>
          </cell>
          <cell r="AD141">
            <v>1892.9501603950309</v>
          </cell>
          <cell r="AE141">
            <v>23136.057515939247</v>
          </cell>
          <cell r="AG141">
            <v>19184.943225403556</v>
          </cell>
          <cell r="AH141">
            <v>3951.1142905356901</v>
          </cell>
          <cell r="AI141">
            <v>0.17077733696908506</v>
          </cell>
        </row>
        <row r="142">
          <cell r="E142">
            <v>3412</v>
          </cell>
          <cell r="F142" t="str">
            <v>St Wilfrid's Catholic Primary School</v>
          </cell>
          <cell r="G142">
            <v>3.03030303030303E-2</v>
          </cell>
          <cell r="H142">
            <v>2.02020202020202E-2</v>
          </cell>
          <cell r="I142">
            <v>1.01010101010101E-2</v>
          </cell>
          <cell r="J142">
            <v>1.68350168350168E-2</v>
          </cell>
          <cell r="K142">
            <v>1.68350168350168E-2</v>
          </cell>
          <cell r="L142">
            <v>2.3569023569023601E-2</v>
          </cell>
          <cell r="M142">
            <v>0.88215488215488203</v>
          </cell>
          <cell r="N142">
            <v>0.99999999999999978</v>
          </cell>
          <cell r="P142">
            <v>9</v>
          </cell>
          <cell r="Q142">
            <v>5.9999999999999991</v>
          </cell>
          <cell r="R142">
            <v>2.9999999999999996</v>
          </cell>
          <cell r="S142">
            <v>4.9999999999999893</v>
          </cell>
          <cell r="T142">
            <v>4.9999999999999893</v>
          </cell>
          <cell r="U142">
            <v>7.0000000000000098</v>
          </cell>
          <cell r="V142">
            <v>261.99999999999994</v>
          </cell>
          <cell r="W142">
            <v>297</v>
          </cell>
          <cell r="Y142">
            <v>5514.2461194116067</v>
          </cell>
          <cell r="Z142">
            <v>2798.2741501491732</v>
          </cell>
          <cell r="AA142">
            <v>1316.8348941878462</v>
          </cell>
          <cell r="AB142">
            <v>2011.8310883425388</v>
          </cell>
          <cell r="AC142">
            <v>1280.2561471270699</v>
          </cell>
          <cell r="AD142">
            <v>1472.2945691961359</v>
          </cell>
          <cell r="AE142">
            <v>14393.73696841437</v>
          </cell>
          <cell r="AG142">
            <v>8800.0294004326752</v>
          </cell>
          <cell r="AH142">
            <v>5593.7075679816953</v>
          </cell>
          <cell r="AI142">
            <v>0.3886209384162384</v>
          </cell>
        </row>
        <row r="143">
          <cell r="E143">
            <v>2294</v>
          </cell>
          <cell r="F143" t="str">
            <v>Stannington Infant School</v>
          </cell>
          <cell r="G143">
            <v>0</v>
          </cell>
          <cell r="H143">
            <v>5.5248618784530402E-3</v>
          </cell>
          <cell r="I143">
            <v>5.5248618784530402E-3</v>
          </cell>
          <cell r="J143">
            <v>0</v>
          </cell>
          <cell r="K143">
            <v>0.10497237569060799</v>
          </cell>
          <cell r="L143">
            <v>0</v>
          </cell>
          <cell r="M143">
            <v>0.88397790055248604</v>
          </cell>
          <cell r="N143">
            <v>1</v>
          </cell>
          <cell r="P143">
            <v>0</v>
          </cell>
          <cell r="Q143">
            <v>1.0000000000000002</v>
          </cell>
          <cell r="R143">
            <v>1.0000000000000002</v>
          </cell>
          <cell r="S143">
            <v>0</v>
          </cell>
          <cell r="T143">
            <v>19.000000000000046</v>
          </cell>
          <cell r="U143">
            <v>0</v>
          </cell>
          <cell r="V143">
            <v>159.99999999999997</v>
          </cell>
          <cell r="W143">
            <v>181</v>
          </cell>
          <cell r="Y143">
            <v>0</v>
          </cell>
          <cell r="Z143">
            <v>466.37902502486236</v>
          </cell>
          <cell r="AA143">
            <v>438.94496472928222</v>
          </cell>
          <cell r="AB143">
            <v>0</v>
          </cell>
          <cell r="AC143">
            <v>4864.9733590828882</v>
          </cell>
          <cell r="AD143">
            <v>0</v>
          </cell>
          <cell r="AE143">
            <v>5770.2973488370326</v>
          </cell>
          <cell r="AG143">
            <v>5487.9950310250297</v>
          </cell>
          <cell r="AH143">
            <v>282.30231781200291</v>
          </cell>
          <cell r="AI143">
            <v>4.8923357107220684E-2</v>
          </cell>
        </row>
        <row r="144">
          <cell r="E144">
            <v>2303</v>
          </cell>
          <cell r="F144" t="str">
            <v>Stocksbridge Junior School</v>
          </cell>
          <cell r="G144">
            <v>3.3898305084745801E-3</v>
          </cell>
          <cell r="H144">
            <v>3.3898305084745801E-3</v>
          </cell>
          <cell r="I144">
            <v>0</v>
          </cell>
          <cell r="J144">
            <v>0.37288135593220301</v>
          </cell>
          <cell r="K144">
            <v>0</v>
          </cell>
          <cell r="L144">
            <v>0.115254237288136</v>
          </cell>
          <cell r="M144">
            <v>0.50508474576271201</v>
          </cell>
          <cell r="N144">
            <v>1.0000000000000002</v>
          </cell>
          <cell r="P144">
            <v>1.0000000000000011</v>
          </cell>
          <cell r="Q144">
            <v>1.0000000000000011</v>
          </cell>
          <cell r="R144">
            <v>0</v>
          </cell>
          <cell r="S144">
            <v>109.99999999999989</v>
          </cell>
          <cell r="T144">
            <v>0</v>
          </cell>
          <cell r="U144">
            <v>34.000000000000121</v>
          </cell>
          <cell r="V144">
            <v>149.00000000000003</v>
          </cell>
          <cell r="W144">
            <v>295</v>
          </cell>
          <cell r="Y144">
            <v>612.69401326795696</v>
          </cell>
          <cell r="Z144">
            <v>466.37902502486276</v>
          </cell>
          <cell r="AA144">
            <v>0</v>
          </cell>
          <cell r="AB144">
            <v>44260.283943535906</v>
          </cell>
          <cell r="AC144">
            <v>0</v>
          </cell>
          <cell r="AD144">
            <v>7151.1450503812466</v>
          </cell>
          <cell r="AE144">
            <v>52490.502032209974</v>
          </cell>
          <cell r="AG144">
            <v>40621.251561080877</v>
          </cell>
          <cell r="AH144">
            <v>11869.250471129097</v>
          </cell>
          <cell r="AI144">
            <v>0.2261218698926849</v>
          </cell>
        </row>
        <row r="145">
          <cell r="E145">
            <v>2302</v>
          </cell>
          <cell r="F145" t="str">
            <v>Stocksbridge Nursery Infant School</v>
          </cell>
          <cell r="G145">
            <v>0</v>
          </cell>
          <cell r="H145">
            <v>0</v>
          </cell>
          <cell r="I145">
            <v>0</v>
          </cell>
          <cell r="J145">
            <v>0.27272727272727298</v>
          </cell>
          <cell r="K145">
            <v>0</v>
          </cell>
          <cell r="L145">
            <v>0.14141414141414099</v>
          </cell>
          <cell r="M145">
            <v>0.58585858585858597</v>
          </cell>
          <cell r="N145">
            <v>1</v>
          </cell>
          <cell r="P145">
            <v>0</v>
          </cell>
          <cell r="Q145">
            <v>0</v>
          </cell>
          <cell r="R145">
            <v>0</v>
          </cell>
          <cell r="S145">
            <v>54.00000000000005</v>
          </cell>
          <cell r="T145">
            <v>0</v>
          </cell>
          <cell r="U145">
            <v>27.999999999999915</v>
          </cell>
          <cell r="V145">
            <v>116.00000000000003</v>
          </cell>
          <cell r="W145">
            <v>198</v>
          </cell>
          <cell r="Y145">
            <v>0</v>
          </cell>
          <cell r="Z145">
            <v>0</v>
          </cell>
          <cell r="AA145">
            <v>0</v>
          </cell>
          <cell r="AB145">
            <v>21727.775754099486</v>
          </cell>
          <cell r="AC145">
            <v>0</v>
          </cell>
          <cell r="AD145">
            <v>5889.178276784517</v>
          </cell>
          <cell r="AE145">
            <v>27616.954030884004</v>
          </cell>
          <cell r="AG145">
            <v>22531.638666486011</v>
          </cell>
          <cell r="AH145">
            <v>5085.3153643979931</v>
          </cell>
          <cell r="AI145">
            <v>0.18413744537906285</v>
          </cell>
        </row>
        <row r="146">
          <cell r="E146">
            <v>2350</v>
          </cell>
          <cell r="F146" t="str">
            <v>Stradbroke Primary School</v>
          </cell>
          <cell r="G146">
            <v>0.15085158150851599</v>
          </cell>
          <cell r="H146">
            <v>5.3527980535279802E-2</v>
          </cell>
          <cell r="I146">
            <v>6.0827250608272501E-2</v>
          </cell>
          <cell r="J146">
            <v>0.194647201946472</v>
          </cell>
          <cell r="K146">
            <v>0.30900243309002401</v>
          </cell>
          <cell r="L146">
            <v>0.15815085158150899</v>
          </cell>
          <cell r="M146">
            <v>7.2992700729927001E-2</v>
          </cell>
          <cell r="N146">
            <v>1.0000000000000002</v>
          </cell>
          <cell r="P146">
            <v>62.000000000000071</v>
          </cell>
          <cell r="Q146">
            <v>22</v>
          </cell>
          <cell r="R146">
            <v>24.999999999999996</v>
          </cell>
          <cell r="S146">
            <v>80</v>
          </cell>
          <cell r="T146">
            <v>126.99999999999987</v>
          </cell>
          <cell r="U146">
            <v>65.000000000000199</v>
          </cell>
          <cell r="V146">
            <v>29.999999999999996</v>
          </cell>
          <cell r="W146">
            <v>411</v>
          </cell>
          <cell r="Y146">
            <v>37987.028822613334</v>
          </cell>
          <cell r="Z146">
            <v>10260.338550546969</v>
          </cell>
          <cell r="AA146">
            <v>10973.624118232052</v>
          </cell>
          <cell r="AB146">
            <v>32189.29741348069</v>
          </cell>
          <cell r="AC146">
            <v>32518.506137027613</v>
          </cell>
          <cell r="AD146">
            <v>13671.306713964141</v>
          </cell>
          <cell r="AE146">
            <v>137600.1017558648</v>
          </cell>
          <cell r="AG146">
            <v>115937.71617530385</v>
          </cell>
          <cell r="AH146">
            <v>21662.385580560949</v>
          </cell>
          <cell r="AI146">
            <v>0.15743001134545057</v>
          </cell>
        </row>
        <row r="147">
          <cell r="E147">
            <v>2230</v>
          </cell>
          <cell r="F147" t="str">
            <v>Tinsley Meadows Primary School</v>
          </cell>
          <cell r="G147">
            <v>1.4678899082568799E-2</v>
          </cell>
          <cell r="H147">
            <v>5.5045871559632996E-3</v>
          </cell>
          <cell r="I147">
            <v>7.3394495412843997E-3</v>
          </cell>
          <cell r="J147">
            <v>0.30091743119266101</v>
          </cell>
          <cell r="K147">
            <v>0.64954128440366998</v>
          </cell>
          <cell r="L147">
            <v>5.5045871559632996E-3</v>
          </cell>
          <cell r="M147">
            <v>1.6513761467889899E-2</v>
          </cell>
          <cell r="N147">
            <v>1.0000000000000007</v>
          </cell>
          <cell r="P147">
            <v>7.9999999999999956</v>
          </cell>
          <cell r="Q147">
            <v>2.9999999999999982</v>
          </cell>
          <cell r="R147">
            <v>3.9999999999999978</v>
          </cell>
          <cell r="S147">
            <v>164.00000000000026</v>
          </cell>
          <cell r="T147">
            <v>354.00000000000011</v>
          </cell>
          <cell r="U147">
            <v>2.9999999999999982</v>
          </cell>
          <cell r="V147">
            <v>8.9999999999999947</v>
          </cell>
          <cell r="W147">
            <v>545</v>
          </cell>
          <cell r="Y147">
            <v>4901.5521061436475</v>
          </cell>
          <cell r="Z147">
            <v>1399.1370750745859</v>
          </cell>
          <cell r="AA147">
            <v>1755.7798589171275</v>
          </cell>
          <cell r="AB147">
            <v>65988.059697635515</v>
          </cell>
          <cell r="AC147">
            <v>90642.135216596769</v>
          </cell>
          <cell r="AD147">
            <v>630.98338679834262</v>
          </cell>
          <cell r="AE147">
            <v>165317.64734116598</v>
          </cell>
          <cell r="AG147">
            <v>132166.12068257562</v>
          </cell>
          <cell r="AH147">
            <v>33151.526658590359</v>
          </cell>
          <cell r="AI147">
            <v>0.20053229157184629</v>
          </cell>
        </row>
        <row r="148">
          <cell r="E148">
            <v>5206</v>
          </cell>
          <cell r="F148" t="str">
            <v>Totley All Saints Church of England Voluntary Aided Primary School</v>
          </cell>
          <cell r="G148">
            <v>3.3175355450236997E-2</v>
          </cell>
          <cell r="H148">
            <v>4.739336492891E-3</v>
          </cell>
          <cell r="I148">
            <v>1.4218009478673001E-2</v>
          </cell>
          <cell r="J148">
            <v>0</v>
          </cell>
          <cell r="K148">
            <v>0</v>
          </cell>
          <cell r="L148">
            <v>1.8957345971564E-2</v>
          </cell>
          <cell r="M148">
            <v>0.928909952606635</v>
          </cell>
          <cell r="N148">
            <v>1</v>
          </cell>
          <cell r="P148">
            <v>7.0000000000000062</v>
          </cell>
          <cell r="Q148">
            <v>1.0000000000000009</v>
          </cell>
          <cell r="R148">
            <v>3.0000000000000031</v>
          </cell>
          <cell r="S148">
            <v>0</v>
          </cell>
          <cell r="T148">
            <v>0</v>
          </cell>
          <cell r="U148">
            <v>4.0000000000000036</v>
          </cell>
          <cell r="V148">
            <v>195.99999999999997</v>
          </cell>
          <cell r="W148">
            <v>211</v>
          </cell>
          <cell r="Y148">
            <v>4288.8580928756974</v>
          </cell>
          <cell r="Z148">
            <v>466.37902502486264</v>
          </cell>
          <cell r="AA148">
            <v>1316.8348941878478</v>
          </cell>
          <cell r="AB148">
            <v>0</v>
          </cell>
          <cell r="AC148">
            <v>0</v>
          </cell>
          <cell r="AD148">
            <v>841.31118239779153</v>
          </cell>
          <cell r="AE148">
            <v>6913.3831944861995</v>
          </cell>
          <cell r="AG148">
            <v>2786.0085871873107</v>
          </cell>
          <cell r="AH148">
            <v>4127.3746072988888</v>
          </cell>
          <cell r="AI148">
            <v>0.59701227187734873</v>
          </cell>
        </row>
        <row r="149">
          <cell r="E149">
            <v>2203</v>
          </cell>
          <cell r="F149" t="str">
            <v>Totley Primary School</v>
          </cell>
          <cell r="G149">
            <v>2.36406619385343E-3</v>
          </cell>
          <cell r="H149">
            <v>2.36406619385343E-3</v>
          </cell>
          <cell r="I149">
            <v>0</v>
          </cell>
          <cell r="J149">
            <v>0</v>
          </cell>
          <cell r="K149">
            <v>0</v>
          </cell>
          <cell r="L149">
            <v>0</v>
          </cell>
          <cell r="M149">
            <v>0.99527186761229303</v>
          </cell>
          <cell r="N149">
            <v>0.99999999999999989</v>
          </cell>
          <cell r="P149">
            <v>1.0000000000000009</v>
          </cell>
          <cell r="Q149">
            <v>1.0000000000000009</v>
          </cell>
          <cell r="R149">
            <v>0</v>
          </cell>
          <cell r="S149">
            <v>0</v>
          </cell>
          <cell r="T149">
            <v>0</v>
          </cell>
          <cell r="U149">
            <v>0</v>
          </cell>
          <cell r="V149">
            <v>420.99999999999994</v>
          </cell>
          <cell r="W149">
            <v>423</v>
          </cell>
          <cell r="Y149">
            <v>612.69401326795685</v>
          </cell>
          <cell r="Z149">
            <v>466.37902502486264</v>
          </cell>
          <cell r="AA149">
            <v>0</v>
          </cell>
          <cell r="AB149">
            <v>0</v>
          </cell>
          <cell r="AC149">
            <v>0</v>
          </cell>
          <cell r="AD149">
            <v>0</v>
          </cell>
          <cell r="AE149">
            <v>1079.0730382928195</v>
          </cell>
          <cell r="AG149">
            <v>2299.5438766418033</v>
          </cell>
          <cell r="AH149">
            <v>-1220.4708383489838</v>
          </cell>
          <cell r="AI149">
            <v>-1.1310363571680624</v>
          </cell>
        </row>
        <row r="150">
          <cell r="E150">
            <v>2351</v>
          </cell>
          <cell r="F150" t="str">
            <v>Walkley Primary School</v>
          </cell>
          <cell r="G150">
            <v>5.3050397877984099E-3</v>
          </cell>
          <cell r="H150">
            <v>6.1007957559681698E-2</v>
          </cell>
          <cell r="I150">
            <v>5.3050397877984099E-3</v>
          </cell>
          <cell r="J150">
            <v>0.129973474801061</v>
          </cell>
          <cell r="K150">
            <v>0.254641909814324</v>
          </cell>
          <cell r="L150">
            <v>7.69230769230769E-2</v>
          </cell>
          <cell r="M150">
            <v>0.46684350132626001</v>
          </cell>
          <cell r="N150">
            <v>1.0000000000000004</v>
          </cell>
          <cell r="P150">
            <v>2.0000000000000004</v>
          </cell>
          <cell r="Q150">
            <v>23</v>
          </cell>
          <cell r="R150">
            <v>2.0000000000000004</v>
          </cell>
          <cell r="S150">
            <v>49</v>
          </cell>
          <cell r="T150">
            <v>96.000000000000142</v>
          </cell>
          <cell r="U150">
            <v>28.999999999999993</v>
          </cell>
          <cell r="V150">
            <v>176.00000000000003</v>
          </cell>
          <cell r="W150">
            <v>377</v>
          </cell>
          <cell r="Y150">
            <v>1225.3880265359128</v>
          </cell>
          <cell r="Z150">
            <v>10726.717575571831</v>
          </cell>
          <cell r="AA150">
            <v>877.88992945856444</v>
          </cell>
          <cell r="AB150">
            <v>19715.944665756924</v>
          </cell>
          <cell r="AC150">
            <v>24580.918024839833</v>
          </cell>
          <cell r="AD150">
            <v>6099.5060723839815</v>
          </cell>
          <cell r="AE150">
            <v>63226.364294547049</v>
          </cell>
          <cell r="AG150">
            <v>50735.030806450814</v>
          </cell>
          <cell r="AH150">
            <v>12491.333488096236</v>
          </cell>
          <cell r="AI150">
            <v>0.1975652661270221</v>
          </cell>
        </row>
        <row r="151">
          <cell r="E151">
            <v>3432</v>
          </cell>
          <cell r="F151" t="str">
            <v>Watercliffe Meadow Community Primary School</v>
          </cell>
          <cell r="G151">
            <v>0.32134292565947198</v>
          </cell>
          <cell r="H151">
            <v>0.35251798561151099</v>
          </cell>
          <cell r="I151">
            <v>0.14148681055155901</v>
          </cell>
          <cell r="J151">
            <v>0</v>
          </cell>
          <cell r="K151">
            <v>0.13908872901678701</v>
          </cell>
          <cell r="L151">
            <v>7.1942446043165497E-3</v>
          </cell>
          <cell r="M151">
            <v>3.83693045563549E-2</v>
          </cell>
          <cell r="N151">
            <v>1.0000000000000004</v>
          </cell>
          <cell r="P151">
            <v>133.9999999999998</v>
          </cell>
          <cell r="Q151">
            <v>147.00000000000009</v>
          </cell>
          <cell r="R151">
            <v>59.000000000000107</v>
          </cell>
          <cell r="S151">
            <v>0</v>
          </cell>
          <cell r="T151">
            <v>58.000000000000185</v>
          </cell>
          <cell r="U151">
            <v>3.0000000000000013</v>
          </cell>
          <cell r="V151">
            <v>15.999999999999993</v>
          </cell>
          <cell r="W151">
            <v>417</v>
          </cell>
          <cell r="Y151">
            <v>82100.997777906014</v>
          </cell>
          <cell r="Z151">
            <v>68557.71667865479</v>
          </cell>
          <cell r="AA151">
            <v>25897.752919027691</v>
          </cell>
          <cell r="AB151">
            <v>0</v>
          </cell>
          <cell r="AC151">
            <v>14850.97130667409</v>
          </cell>
          <cell r="AD151">
            <v>630.9833867983433</v>
          </cell>
          <cell r="AE151">
            <v>192038.42206906094</v>
          </cell>
          <cell r="AG151">
            <v>150375.14156476551</v>
          </cell>
          <cell r="AH151">
            <v>41663.280504295428</v>
          </cell>
          <cell r="AI151">
            <v>0.21695283712189878</v>
          </cell>
        </row>
        <row r="152">
          <cell r="E152">
            <v>2319</v>
          </cell>
          <cell r="F152" t="str">
            <v>Waterthorpe Infant School</v>
          </cell>
          <cell r="G152">
            <v>2.2388059701492501E-2</v>
          </cell>
          <cell r="H152">
            <v>6.7164179104477598E-2</v>
          </cell>
          <cell r="I152">
            <v>2.9850746268656699E-2</v>
          </cell>
          <cell r="J152">
            <v>0.171641791044776</v>
          </cell>
          <cell r="K152">
            <v>3.7313432835820899E-2</v>
          </cell>
          <cell r="L152">
            <v>0.14925373134328401</v>
          </cell>
          <cell r="M152">
            <v>0.52238805970149205</v>
          </cell>
          <cell r="N152">
            <v>0.99999999999999978</v>
          </cell>
          <cell r="P152">
            <v>2.9999999999999951</v>
          </cell>
          <cell r="Q152">
            <v>8.9999999999999982</v>
          </cell>
          <cell r="R152">
            <v>3.9999999999999978</v>
          </cell>
          <cell r="S152">
            <v>22.999999999999986</v>
          </cell>
          <cell r="T152">
            <v>5.0000000000000009</v>
          </cell>
          <cell r="U152">
            <v>20.000000000000057</v>
          </cell>
          <cell r="V152">
            <v>69.999999999999929</v>
          </cell>
          <cell r="W152">
            <v>134</v>
          </cell>
          <cell r="Y152">
            <v>1838.0820398038659</v>
          </cell>
          <cell r="Z152">
            <v>4197.4112252237592</v>
          </cell>
          <cell r="AA152">
            <v>1755.7798589171275</v>
          </cell>
          <cell r="AB152">
            <v>9254.4230063756931</v>
          </cell>
          <cell r="AC152">
            <v>1280.2561471270728</v>
          </cell>
          <cell r="AD152">
            <v>4206.5559119889658</v>
          </cell>
          <cell r="AE152">
            <v>22532.508189436485</v>
          </cell>
          <cell r="AG152">
            <v>15172.128170260452</v>
          </cell>
          <cell r="AH152">
            <v>7360.3800191760329</v>
          </cell>
          <cell r="AI152">
            <v>0.32665604544755783</v>
          </cell>
        </row>
        <row r="153">
          <cell r="E153">
            <v>2352</v>
          </cell>
          <cell r="F153" t="str">
            <v>Westways Primary School</v>
          </cell>
          <cell r="G153">
            <v>1.7241379310344799E-3</v>
          </cell>
          <cell r="H153">
            <v>4.31034482758621E-2</v>
          </cell>
          <cell r="I153">
            <v>1.89655172413793E-2</v>
          </cell>
          <cell r="J153">
            <v>1.03448275862069E-2</v>
          </cell>
          <cell r="K153">
            <v>0.12068965517241401</v>
          </cell>
          <cell r="L153">
            <v>2.24137931034483E-2</v>
          </cell>
          <cell r="M153">
            <v>0.78275862068965496</v>
          </cell>
          <cell r="N153">
            <v>1</v>
          </cell>
          <cell r="P153">
            <v>0.99999999999999833</v>
          </cell>
          <cell r="Q153">
            <v>25.000000000000018</v>
          </cell>
          <cell r="R153">
            <v>10.999999999999995</v>
          </cell>
          <cell r="S153">
            <v>6.0000000000000018</v>
          </cell>
          <cell r="T153">
            <v>70.000000000000128</v>
          </cell>
          <cell r="U153">
            <v>13.000000000000014</v>
          </cell>
          <cell r="V153">
            <v>453.99999999999989</v>
          </cell>
          <cell r="W153">
            <v>580</v>
          </cell>
          <cell r="Y153">
            <v>612.69401326795526</v>
          </cell>
          <cell r="Z153">
            <v>11659.475625621564</v>
          </cell>
          <cell r="AA153">
            <v>4828.3946120221008</v>
          </cell>
          <cell r="AB153">
            <v>2414.1973060110527</v>
          </cell>
          <cell r="AC153">
            <v>17923.586059779049</v>
          </cell>
          <cell r="AD153">
            <v>2734.2613427928227</v>
          </cell>
          <cell r="AE153">
            <v>40172.608959494544</v>
          </cell>
          <cell r="AG153">
            <v>33330.002136530115</v>
          </cell>
          <cell r="AH153">
            <v>6842.6068229644297</v>
          </cell>
          <cell r="AI153">
            <v>0.1703301577914377</v>
          </cell>
        </row>
        <row r="154">
          <cell r="E154">
            <v>2311</v>
          </cell>
          <cell r="F154" t="str">
            <v>Wharncliffe Side Primary School</v>
          </cell>
          <cell r="G154">
            <v>7.0422535211267599E-3</v>
          </cell>
          <cell r="H154">
            <v>7.0422535211267599E-3</v>
          </cell>
          <cell r="I154">
            <v>1.4084507042253501E-2</v>
          </cell>
          <cell r="J154">
            <v>1.4084507042253501E-2</v>
          </cell>
          <cell r="K154">
            <v>2.8169014084507001E-2</v>
          </cell>
          <cell r="L154">
            <v>0.676056338028169</v>
          </cell>
          <cell r="M154">
            <v>0.25352112676056299</v>
          </cell>
          <cell r="N154">
            <v>0.99999999999999956</v>
          </cell>
          <cell r="P154">
            <v>0.99999999999999989</v>
          </cell>
          <cell r="Q154">
            <v>0.99999999999999989</v>
          </cell>
          <cell r="R154">
            <v>1.9999999999999971</v>
          </cell>
          <cell r="S154">
            <v>1.9999999999999971</v>
          </cell>
          <cell r="T154">
            <v>3.9999999999999942</v>
          </cell>
          <cell r="U154">
            <v>96</v>
          </cell>
          <cell r="V154">
            <v>35.999999999999943</v>
          </cell>
          <cell r="W154">
            <v>142</v>
          </cell>
          <cell r="Y154">
            <v>612.69401326795617</v>
          </cell>
          <cell r="Z154">
            <v>466.37902502486219</v>
          </cell>
          <cell r="AA154">
            <v>877.88992945856296</v>
          </cell>
          <cell r="AB154">
            <v>804.73243533701611</v>
          </cell>
          <cell r="AC154">
            <v>1024.2049177016565</v>
          </cell>
          <cell r="AD154">
            <v>20191.468377546978</v>
          </cell>
          <cell r="AE154">
            <v>23977.368698337032</v>
          </cell>
          <cell r="AG154">
            <v>19254.772446630472</v>
          </cell>
          <cell r="AH154">
            <v>4722.59625170656</v>
          </cell>
          <cell r="AI154">
            <v>0.19696057190938132</v>
          </cell>
        </row>
        <row r="155">
          <cell r="E155">
            <v>2040</v>
          </cell>
          <cell r="F155" t="str">
            <v>Whiteways Primary School</v>
          </cell>
          <cell r="G155">
            <v>2.2222222222222199E-2</v>
          </cell>
          <cell r="H155">
            <v>6.6666666666666693E-2</v>
          </cell>
          <cell r="I155">
            <v>0.50864197530864197</v>
          </cell>
          <cell r="J155">
            <v>2.96296296296296E-2</v>
          </cell>
          <cell r="K155">
            <v>0.31111111111111101</v>
          </cell>
          <cell r="L155">
            <v>5.6790123456790097E-2</v>
          </cell>
          <cell r="M155">
            <v>4.9382716049382698E-3</v>
          </cell>
          <cell r="N155">
            <v>0.99999999999999989</v>
          </cell>
          <cell r="P155">
            <v>9.0222222222222133</v>
          </cell>
          <cell r="Q155">
            <v>27.066666666666677</v>
          </cell>
          <cell r="R155">
            <v>206.50864197530865</v>
          </cell>
          <cell r="S155">
            <v>12.029629629629618</v>
          </cell>
          <cell r="T155">
            <v>126.31111111111107</v>
          </cell>
          <cell r="U155">
            <v>23.056790123456778</v>
          </cell>
          <cell r="V155">
            <v>2.0049382716049373</v>
          </cell>
          <cell r="W155">
            <v>406</v>
          </cell>
          <cell r="Y155">
            <v>5527.8615419286671</v>
          </cell>
          <cell r="Z155">
            <v>12623.325610672942</v>
          </cell>
          <cell r="AA155">
            <v>90645.928568143805</v>
          </cell>
          <cell r="AB155">
            <v>4840.3165740270915</v>
          </cell>
          <cell r="AC155">
            <v>32342.115290090129</v>
          </cell>
          <cell r="AD155">
            <v>4849.4838402657815</v>
          </cell>
          <cell r="AE155">
            <v>150829.0314251284</v>
          </cell>
          <cell r="AG155">
            <v>120725.62747615401</v>
          </cell>
          <cell r="AH155">
            <v>30103.403948974388</v>
          </cell>
          <cell r="AI155">
            <v>0.19958627105497082</v>
          </cell>
        </row>
        <row r="156">
          <cell r="E156">
            <v>2027</v>
          </cell>
          <cell r="F156" t="str">
            <v>Wincobank Nursery and Infant School</v>
          </cell>
          <cell r="G156">
            <v>4.3795620437956199E-2</v>
          </cell>
          <cell r="H156">
            <v>0.36496350364963498</v>
          </cell>
          <cell r="I156">
            <v>9.4890510948905105E-2</v>
          </cell>
          <cell r="J156">
            <v>0</v>
          </cell>
          <cell r="K156">
            <v>3.6496350364963501E-2</v>
          </cell>
          <cell r="L156">
            <v>0.233576642335766</v>
          </cell>
          <cell r="M156">
            <v>0.226277372262774</v>
          </cell>
          <cell r="N156">
            <v>0.99999999999999978</v>
          </cell>
          <cell r="P156">
            <v>5.9999999999999991</v>
          </cell>
          <cell r="Q156">
            <v>49.999999999999993</v>
          </cell>
          <cell r="R156">
            <v>13</v>
          </cell>
          <cell r="S156">
            <v>0</v>
          </cell>
          <cell r="T156">
            <v>5</v>
          </cell>
          <cell r="U156">
            <v>31.999999999999943</v>
          </cell>
          <cell r="V156">
            <v>31.000000000000039</v>
          </cell>
          <cell r="W156">
            <v>137</v>
          </cell>
          <cell r="Y156">
            <v>3676.1640796077372</v>
          </cell>
          <cell r="Z156">
            <v>23318.95125124311</v>
          </cell>
          <cell r="AA156">
            <v>5706.284541480667</v>
          </cell>
          <cell r="AB156">
            <v>0</v>
          </cell>
          <cell r="AC156">
            <v>1280.2561471270726</v>
          </cell>
          <cell r="AD156">
            <v>6730.489459182314</v>
          </cell>
          <cell r="AE156">
            <v>40712.145478640901</v>
          </cell>
          <cell r="AG156">
            <v>30086.49344941074</v>
          </cell>
          <cell r="AH156">
            <v>10625.652029230161</v>
          </cell>
          <cell r="AI156">
            <v>0.26099464678924306</v>
          </cell>
        </row>
        <row r="157">
          <cell r="E157">
            <v>2361</v>
          </cell>
          <cell r="F157" t="str">
            <v>Windmill Hill Primary School</v>
          </cell>
          <cell r="G157">
            <v>9.5238095238095195E-3</v>
          </cell>
          <cell r="H157">
            <v>6.6666666666666693E-2</v>
          </cell>
          <cell r="I157">
            <v>3.1746031746031698E-3</v>
          </cell>
          <cell r="J157">
            <v>1.26984126984127E-2</v>
          </cell>
          <cell r="K157">
            <v>0.17142857142857101</v>
          </cell>
          <cell r="L157">
            <v>6.3492063492063501E-3</v>
          </cell>
          <cell r="M157">
            <v>0.73015873015873001</v>
          </cell>
          <cell r="N157">
            <v>0.99999999999999944</v>
          </cell>
          <cell r="P157">
            <v>2.9999999999999987</v>
          </cell>
          <cell r="Q157">
            <v>21.000000000000007</v>
          </cell>
          <cell r="R157">
            <v>0.99999999999999845</v>
          </cell>
          <cell r="S157">
            <v>4.0000000000000009</v>
          </cell>
          <cell r="T157">
            <v>53.999999999999872</v>
          </cell>
          <cell r="U157">
            <v>2.0000000000000004</v>
          </cell>
          <cell r="V157">
            <v>229.99999999999994</v>
          </cell>
          <cell r="W157">
            <v>315</v>
          </cell>
          <cell r="Y157">
            <v>1838.0820398038679</v>
          </cell>
          <cell r="Z157">
            <v>9793.9595255221102</v>
          </cell>
          <cell r="AA157">
            <v>438.94496472928142</v>
          </cell>
          <cell r="AB157">
            <v>1609.464870674035</v>
          </cell>
          <cell r="AC157">
            <v>13826.766388972352</v>
          </cell>
          <cell r="AD157">
            <v>420.65559119889548</v>
          </cell>
          <cell r="AE157">
            <v>27927.873380900543</v>
          </cell>
          <cell r="AG157">
            <v>21075.358690604062</v>
          </cell>
          <cell r="AH157">
            <v>6852.5146902964807</v>
          </cell>
          <cell r="AI157">
            <v>0.24536471491534381</v>
          </cell>
        </row>
        <row r="158">
          <cell r="E158">
            <v>2043</v>
          </cell>
          <cell r="F158" t="str">
            <v>Wisewood Community Primary School</v>
          </cell>
          <cell r="G158">
            <v>1.2820512820512799E-2</v>
          </cell>
          <cell r="H158">
            <v>3.2051282051282E-2</v>
          </cell>
          <cell r="I158">
            <v>0.15384615384615399</v>
          </cell>
          <cell r="J158">
            <v>1.9230769230769201E-2</v>
          </cell>
          <cell r="K158">
            <v>1.9230769230769201E-2</v>
          </cell>
          <cell r="L158">
            <v>0.22435897435897401</v>
          </cell>
          <cell r="M158">
            <v>0.53846153846153799</v>
          </cell>
          <cell r="N158">
            <v>0.99999999999999911</v>
          </cell>
          <cell r="P158">
            <v>1.9999999999999967</v>
          </cell>
          <cell r="Q158">
            <v>4.999999999999992</v>
          </cell>
          <cell r="R158">
            <v>24.000000000000021</v>
          </cell>
          <cell r="S158">
            <v>2.9999999999999951</v>
          </cell>
          <cell r="T158">
            <v>2.9999999999999951</v>
          </cell>
          <cell r="U158">
            <v>34.999999999999943</v>
          </cell>
          <cell r="V158">
            <v>83.999999999999929</v>
          </cell>
          <cell r="W158">
            <v>156</v>
          </cell>
          <cell r="Y158">
            <v>1225.3880265359105</v>
          </cell>
          <cell r="Z158">
            <v>2331.8951251243075</v>
          </cell>
          <cell r="AA158">
            <v>10534.679153502781</v>
          </cell>
          <cell r="AB158">
            <v>1207.0986530055238</v>
          </cell>
          <cell r="AC158">
            <v>768.15368827624229</v>
          </cell>
          <cell r="AD158">
            <v>7361.4728459806565</v>
          </cell>
          <cell r="AE158">
            <v>23428.687492425423</v>
          </cell>
          <cell r="AG158">
            <v>19712.022541234983</v>
          </cell>
          <cell r="AH158">
            <v>3716.6649511904398</v>
          </cell>
          <cell r="AI158">
            <v>0.15863735227985137</v>
          </cell>
        </row>
        <row r="159">
          <cell r="E159">
            <v>2139</v>
          </cell>
          <cell r="F159" t="str">
            <v>Woodhouse West Primary School</v>
          </cell>
          <cell r="G159">
            <v>4.72222222222222E-2</v>
          </cell>
          <cell r="H159">
            <v>0.28333333333333299</v>
          </cell>
          <cell r="I159">
            <v>0.22500000000000001</v>
          </cell>
          <cell r="J159">
            <v>2.5000000000000001E-2</v>
          </cell>
          <cell r="K159">
            <v>5.2777777777777798E-2</v>
          </cell>
          <cell r="L159">
            <v>0.25555555555555598</v>
          </cell>
          <cell r="M159">
            <v>0.11111111111111099</v>
          </cell>
          <cell r="N159">
            <v>1</v>
          </cell>
          <cell r="P159">
            <v>16.999999999999993</v>
          </cell>
          <cell r="Q159">
            <v>101.99999999999987</v>
          </cell>
          <cell r="R159">
            <v>81</v>
          </cell>
          <cell r="S159">
            <v>9</v>
          </cell>
          <cell r="T159">
            <v>19.000000000000007</v>
          </cell>
          <cell r="U159">
            <v>92.000000000000156</v>
          </cell>
          <cell r="V159">
            <v>39.999999999999957</v>
          </cell>
          <cell r="W159">
            <v>360</v>
          </cell>
          <cell r="Y159">
            <v>10415.798225555252</v>
          </cell>
          <cell r="Z159">
            <v>47570.66055253589</v>
          </cell>
          <cell r="AA159">
            <v>35554.542143071849</v>
          </cell>
          <cell r="AB159">
            <v>3621.2959590165774</v>
          </cell>
          <cell r="AC159">
            <v>4864.9733590828782</v>
          </cell>
          <cell r="AD159">
            <v>19350.157195149219</v>
          </cell>
          <cell r="AE159">
            <v>121377.42743441166</v>
          </cell>
          <cell r="AG159">
            <v>90347.744102227487</v>
          </cell>
          <cell r="AH159">
            <v>31029.68333218417</v>
          </cell>
          <cell r="AI159">
            <v>0.25564624319420171</v>
          </cell>
        </row>
        <row r="160">
          <cell r="E160">
            <v>2034</v>
          </cell>
          <cell r="F160" t="str">
            <v>Woodlands Primary School</v>
          </cell>
          <cell r="G160">
            <v>0.35949367088607598</v>
          </cell>
          <cell r="H160">
            <v>0.33670886075949402</v>
          </cell>
          <cell r="I160">
            <v>0.22025316455696201</v>
          </cell>
          <cell r="J160">
            <v>1.0126582278481001E-2</v>
          </cell>
          <cell r="K160">
            <v>5.0632911392405099E-3</v>
          </cell>
          <cell r="L160">
            <v>2.5316455696202502E-3</v>
          </cell>
          <cell r="M160">
            <v>6.58227848101266E-2</v>
          </cell>
          <cell r="N160">
            <v>1.0000000000000004</v>
          </cell>
          <cell r="P160">
            <v>142</v>
          </cell>
          <cell r="Q160">
            <v>133.00000000000014</v>
          </cell>
          <cell r="R160">
            <v>86.999999999999986</v>
          </cell>
          <cell r="S160">
            <v>3.9999999999999951</v>
          </cell>
          <cell r="T160">
            <v>2.0000000000000013</v>
          </cell>
          <cell r="U160">
            <v>0.99999999999999878</v>
          </cell>
          <cell r="V160">
            <v>26.000000000000007</v>
          </cell>
          <cell r="W160">
            <v>395</v>
          </cell>
          <cell r="Y160">
            <v>87002.549884049789</v>
          </cell>
          <cell r="Z160">
            <v>62028.410328306745</v>
          </cell>
          <cell r="AA160">
            <v>38188.211931447535</v>
          </cell>
          <cell r="AB160">
            <v>1609.4648706740325</v>
          </cell>
          <cell r="AC160">
            <v>512.10245885082941</v>
          </cell>
          <cell r="AD160">
            <v>210.32779559944743</v>
          </cell>
          <cell r="AE160">
            <v>189551.06726892837</v>
          </cell>
          <cell r="AG160">
            <v>139119.30276735983</v>
          </cell>
          <cell r="AH160">
            <v>50431.764501568541</v>
          </cell>
          <cell r="AI160">
            <v>0.26605898467465622</v>
          </cell>
        </row>
        <row r="161">
          <cell r="E161">
            <v>2324</v>
          </cell>
          <cell r="F161" t="str">
            <v>Woodseats Primary School</v>
          </cell>
          <cell r="G161">
            <v>1.6528925619834701E-2</v>
          </cell>
          <cell r="H161">
            <v>0.15702479338843001</v>
          </cell>
          <cell r="I161">
            <v>7.9889807162534396E-2</v>
          </cell>
          <cell r="J161">
            <v>1.10192837465565E-2</v>
          </cell>
          <cell r="K161">
            <v>6.3360881542699699E-2</v>
          </cell>
          <cell r="L161">
            <v>0.13223140495867799</v>
          </cell>
          <cell r="M161">
            <v>0.53994490358126701</v>
          </cell>
          <cell r="N161">
            <v>1.0000000000000004</v>
          </cell>
          <cell r="P161">
            <v>5.9999999999999964</v>
          </cell>
          <cell r="Q161">
            <v>57.000000000000092</v>
          </cell>
          <cell r="R161">
            <v>28.999999999999986</v>
          </cell>
          <cell r="S161">
            <v>4.0000000000000098</v>
          </cell>
          <cell r="T161">
            <v>22.999999999999989</v>
          </cell>
          <cell r="U161">
            <v>48.000000000000114</v>
          </cell>
          <cell r="V161">
            <v>195.99999999999991</v>
          </cell>
          <cell r="W161">
            <v>363</v>
          </cell>
          <cell r="Y161">
            <v>3676.1640796077354</v>
          </cell>
          <cell r="Z161">
            <v>26583.604426417191</v>
          </cell>
          <cell r="AA161">
            <v>12729.403977149175</v>
          </cell>
          <cell r="AB161">
            <v>1609.4648706740384</v>
          </cell>
          <cell r="AC161">
            <v>5889.1782767845316</v>
          </cell>
          <cell r="AD161">
            <v>10095.734188773513</v>
          </cell>
          <cell r="AE161">
            <v>60583.54981940618</v>
          </cell>
          <cell r="AG161">
            <v>51824.954059382253</v>
          </cell>
          <cell r="AH161">
            <v>8758.5957600239271</v>
          </cell>
          <cell r="AI161">
            <v>0.14457052757939196</v>
          </cell>
        </row>
        <row r="162">
          <cell r="E162">
            <v>2327</v>
          </cell>
          <cell r="F162" t="str">
            <v>Woodthorpe Primary School</v>
          </cell>
          <cell r="G162">
            <v>0.45073891625615797</v>
          </cell>
          <cell r="H162">
            <v>0.184729064039409</v>
          </cell>
          <cell r="I162">
            <v>9.8522167487684695E-3</v>
          </cell>
          <cell r="J162">
            <v>0.25369458128078798</v>
          </cell>
          <cell r="K162">
            <v>5.4187192118226597E-2</v>
          </cell>
          <cell r="L162">
            <v>2.4630541871921201E-2</v>
          </cell>
          <cell r="M162">
            <v>2.2167487684729099E-2</v>
          </cell>
          <cell r="N162">
            <v>1.0000000000000004</v>
          </cell>
          <cell r="P162">
            <v>183.00000000000014</v>
          </cell>
          <cell r="Q162">
            <v>75.000000000000057</v>
          </cell>
          <cell r="R162">
            <v>3.9999999999999987</v>
          </cell>
          <cell r="S162">
            <v>102.99999999999991</v>
          </cell>
          <cell r="T162">
            <v>22</v>
          </cell>
          <cell r="U162">
            <v>10.000000000000007</v>
          </cell>
          <cell r="V162">
            <v>9.0000000000000142</v>
          </cell>
          <cell r="W162">
            <v>406</v>
          </cell>
          <cell r="Y162">
            <v>112123.00442803609</v>
          </cell>
          <cell r="Z162">
            <v>34978.426876864694</v>
          </cell>
          <cell r="AA162">
            <v>1755.7798589171277</v>
          </cell>
          <cell r="AB162">
            <v>41443.720419856356</v>
          </cell>
          <cell r="AC162">
            <v>5633.1270473591194</v>
          </cell>
          <cell r="AD162">
            <v>2103.2779559944784</v>
          </cell>
          <cell r="AE162">
            <v>198037.33658702788</v>
          </cell>
          <cell r="AG162">
            <v>158370.06813611294</v>
          </cell>
          <cell r="AH162">
            <v>39667.26845091494</v>
          </cell>
          <cell r="AI162">
            <v>0.20030196898493979</v>
          </cell>
        </row>
        <row r="163">
          <cell r="E163">
            <v>2321</v>
          </cell>
          <cell r="F163" t="str">
            <v>Wybourn Community Primary &amp; Nursery School</v>
          </cell>
          <cell r="G163">
            <v>0.31367924528301899</v>
          </cell>
          <cell r="H163">
            <v>0.56839622641509402</v>
          </cell>
          <cell r="I163">
            <v>2.1226415094339601E-2</v>
          </cell>
          <cell r="J163">
            <v>1.41509433962264E-2</v>
          </cell>
          <cell r="K163">
            <v>4.9528301886792497E-2</v>
          </cell>
          <cell r="L163">
            <v>2.3584905660377401E-3</v>
          </cell>
          <cell r="M163">
            <v>3.0660377358490601E-2</v>
          </cell>
          <cell r="N163">
            <v>0.99999999999999978</v>
          </cell>
          <cell r="P163">
            <v>133.00000000000006</v>
          </cell>
          <cell r="Q163">
            <v>240.99999999999986</v>
          </cell>
          <cell r="R163">
            <v>8.9999999999999911</v>
          </cell>
          <cell r="S163">
            <v>5.9999999999999938</v>
          </cell>
          <cell r="T163">
            <v>21.000000000000018</v>
          </cell>
          <cell r="U163">
            <v>1.0000000000000018</v>
          </cell>
          <cell r="V163">
            <v>13.000000000000014</v>
          </cell>
          <cell r="W163">
            <v>424</v>
          </cell>
          <cell r="Y163">
            <v>81488.303764638214</v>
          </cell>
          <cell r="Z163">
            <v>112397.34503099174</v>
          </cell>
          <cell r="AA163">
            <v>3950.504682563535</v>
          </cell>
          <cell r="AB163">
            <v>2414.197306011049</v>
          </cell>
          <cell r="AC163">
            <v>5377.0758179337099</v>
          </cell>
          <cell r="AD163">
            <v>210.32779559944805</v>
          </cell>
          <cell r="AE163">
            <v>205837.75439773771</v>
          </cell>
          <cell r="AG163">
            <v>164189.88005204557</v>
          </cell>
          <cell r="AH163">
            <v>41647.874345692137</v>
          </cell>
          <cell r="AI163">
            <v>0.202333505180087</v>
          </cell>
        </row>
        <row r="164">
          <cell r="E164">
            <v>4014</v>
          </cell>
          <cell r="F164" t="str">
            <v>Astrea Academy</v>
          </cell>
          <cell r="G164">
            <v>3.3980582524271802E-2</v>
          </cell>
          <cell r="H164">
            <v>0.223300970873786</v>
          </cell>
          <cell r="I164">
            <v>0.38349514563106801</v>
          </cell>
          <cell r="J164">
            <v>3.8834951456310697E-2</v>
          </cell>
          <cell r="K164">
            <v>0.16019417475728201</v>
          </cell>
          <cell r="L164">
            <v>9.7087378640776708E-3</v>
          </cell>
          <cell r="M164">
            <v>0.15048543689320401</v>
          </cell>
          <cell r="N164">
            <v>1.0000000000000002</v>
          </cell>
          <cell r="P164">
            <v>8.2572815533980481</v>
          </cell>
          <cell r="Q164">
            <v>54.262135922329996</v>
          </cell>
          <cell r="R164">
            <v>93.189320388349529</v>
          </cell>
          <cell r="S164">
            <v>9.4368932038834998</v>
          </cell>
          <cell r="T164">
            <v>38.927184466019526</v>
          </cell>
          <cell r="U164">
            <v>2.3592233009708741</v>
          </cell>
          <cell r="V164">
            <v>36.567961165048573</v>
          </cell>
          <cell r="W164">
            <v>243</v>
          </cell>
          <cell r="Y164">
            <v>5059.1869736349145</v>
          </cell>
          <cell r="Z164">
            <v>25306.722047222818</v>
          </cell>
          <cell r="AA164">
            <v>40904.982951009857</v>
          </cell>
          <cell r="AB164">
            <v>3797.0870249882582</v>
          </cell>
          <cell r="AC164">
            <v>9967.3534405941991</v>
          </cell>
          <cell r="AD164">
            <v>496.21023622005623</v>
          </cell>
          <cell r="AE164">
            <v>85531.542673670105</v>
          </cell>
          <cell r="AG164">
            <v>58579.60663203169</v>
          </cell>
          <cell r="AH164">
            <v>26951.936041638415</v>
          </cell>
          <cell r="AI164">
            <v>0.3151110712976215</v>
          </cell>
        </row>
        <row r="165">
          <cell r="E165">
            <v>4225</v>
          </cell>
          <cell r="F165" t="str">
            <v>Hinde House 3-16 School</v>
          </cell>
          <cell r="G165">
            <v>0.162291169451074</v>
          </cell>
          <cell r="H165">
            <v>0.52028639618138395</v>
          </cell>
          <cell r="I165">
            <v>0.212410501193317</v>
          </cell>
          <cell r="J165">
            <v>0</v>
          </cell>
          <cell r="K165">
            <v>9.5465393794749408E-3</v>
          </cell>
          <cell r="L165">
            <v>1.4319809069212401E-2</v>
          </cell>
          <cell r="M165">
            <v>8.1145584725536998E-2</v>
          </cell>
          <cell r="N165">
            <v>0.99999999999999933</v>
          </cell>
          <cell r="P165">
            <v>68</v>
          </cell>
          <cell r="Q165">
            <v>217.99999999999989</v>
          </cell>
          <cell r="R165">
            <v>88.999999999999829</v>
          </cell>
          <cell r="S165">
            <v>0</v>
          </cell>
          <cell r="T165">
            <v>4</v>
          </cell>
          <cell r="U165">
            <v>5.9999999999999956</v>
          </cell>
          <cell r="V165">
            <v>34</v>
          </cell>
          <cell r="W165">
            <v>419</v>
          </cell>
          <cell r="Y165">
            <v>41663.192902221024</v>
          </cell>
          <cell r="Z165">
            <v>101670.62745541992</v>
          </cell>
          <cell r="AA165">
            <v>39066.101860906034</v>
          </cell>
          <cell r="AB165">
            <v>0</v>
          </cell>
          <cell r="AC165">
            <v>1024.2049177016581</v>
          </cell>
          <cell r="AD165">
            <v>1261.9667735966852</v>
          </cell>
          <cell r="AE165">
            <v>184686.09390984531</v>
          </cell>
          <cell r="AG165">
            <v>151292.21699205888</v>
          </cell>
          <cell r="AH165">
            <v>33393.876917786431</v>
          </cell>
          <cell r="AI165">
            <v>0.18081424654575068</v>
          </cell>
        </row>
        <row r="166">
          <cell r="E166">
            <v>4005</v>
          </cell>
          <cell r="F166" t="str">
            <v>Oasis Academy Don Valley</v>
          </cell>
          <cell r="G166">
            <v>3.8647342995169101E-2</v>
          </cell>
          <cell r="H166">
            <v>0.60869565217391297</v>
          </cell>
          <cell r="I166">
            <v>5.0724637681159403E-2</v>
          </cell>
          <cell r="J166">
            <v>0.229468599033816</v>
          </cell>
          <cell r="K166">
            <v>5.0724637681159403E-2</v>
          </cell>
          <cell r="L166">
            <v>0</v>
          </cell>
          <cell r="M166">
            <v>2.1739130434782601E-2</v>
          </cell>
          <cell r="N166">
            <v>0.99999999999999956</v>
          </cell>
          <cell r="P166">
            <v>16.000000000000007</v>
          </cell>
          <cell r="Q166">
            <v>251.99999999999997</v>
          </cell>
          <cell r="R166">
            <v>20.999999999999993</v>
          </cell>
          <cell r="S166">
            <v>94.999999999999829</v>
          </cell>
          <cell r="T166">
            <v>20.999999999999993</v>
          </cell>
          <cell r="U166">
            <v>0</v>
          </cell>
          <cell r="V166">
            <v>8.9999999999999964</v>
          </cell>
          <cell r="W166">
            <v>414</v>
          </cell>
          <cell r="Y166">
            <v>9803.1042122873041</v>
          </cell>
          <cell r="Z166">
            <v>117527.51430626528</v>
          </cell>
          <cell r="AA166">
            <v>9217.8442593149211</v>
          </cell>
          <cell r="AB166">
            <v>38224.790678508252</v>
          </cell>
          <cell r="AC166">
            <v>5377.0758179337035</v>
          </cell>
          <cell r="AD166">
            <v>0</v>
          </cell>
          <cell r="AE166">
            <v>180150.32927430948</v>
          </cell>
          <cell r="AG166">
            <v>144952.12941520163</v>
          </cell>
          <cell r="AH166">
            <v>35198.199859107845</v>
          </cell>
          <cell r="AI166">
            <v>0.19538237871057457</v>
          </cell>
        </row>
        <row r="167">
          <cell r="E167"/>
          <cell r="F167"/>
          <cell r="P167"/>
          <cell r="Q167"/>
          <cell r="R167"/>
          <cell r="S167"/>
          <cell r="T167"/>
          <cell r="U167"/>
          <cell r="V167"/>
          <cell r="W167"/>
        </row>
        <row r="168">
          <cell r="E168"/>
          <cell r="F168" t="str">
            <v>Total Primary</v>
          </cell>
          <cell r="P168">
            <v>3514.1505524199183</v>
          </cell>
          <cell r="Q168">
            <v>8306.551622314184</v>
          </cell>
          <cell r="R168">
            <v>4626.0368218461517</v>
          </cell>
          <cell r="S168">
            <v>2471.5623543940105</v>
          </cell>
          <cell r="T168">
            <v>3623.1385182607983</v>
          </cell>
          <cell r="U168">
            <v>2972.0155624582562</v>
          </cell>
          <cell r="V168">
            <v>18973.544568306683</v>
          </cell>
          <cell r="W168">
            <v>44487</v>
          </cell>
          <cell r="X168">
            <v>0</v>
          </cell>
          <cell r="Y168">
            <v>2153099.005189965</v>
          </cell>
          <cell r="Z168">
            <v>3874001.4469335759</v>
          </cell>
          <cell r="AA168">
            <v>2030575.5696016187</v>
          </cell>
          <cell r="AB168">
            <v>994473.19626939227</v>
          </cell>
          <cell r="AC168">
            <v>927709.07197925192</v>
          </cell>
          <cell r="AD168">
            <v>625097.48173909751</v>
          </cell>
          <cell r="AE168">
            <v>10604955.771712899</v>
          </cell>
          <cell r="AG168">
            <v>8471014.986481756</v>
          </cell>
          <cell r="AH168">
            <v>2133940.7852311479</v>
          </cell>
          <cell r="AI168">
            <v>0.20122109239937702</v>
          </cell>
        </row>
        <row r="169">
          <cell r="E169"/>
          <cell r="F169"/>
          <cell r="G169">
            <v>42</v>
          </cell>
          <cell r="H169">
            <v>41</v>
          </cell>
          <cell r="I169">
            <v>40</v>
          </cell>
          <cell r="J169">
            <v>39</v>
          </cell>
          <cell r="K169">
            <v>38</v>
          </cell>
          <cell r="L169">
            <v>37</v>
          </cell>
          <cell r="M169">
            <v>36</v>
          </cell>
          <cell r="N169"/>
          <cell r="P169"/>
          <cell r="Q169"/>
          <cell r="R169"/>
          <cell r="S169"/>
          <cell r="T169"/>
          <cell r="U169"/>
          <cell r="V169"/>
          <cell r="W169"/>
          <cell r="AE169">
            <v>0</v>
          </cell>
        </row>
        <row r="170">
          <cell r="E170"/>
          <cell r="F170" t="str">
            <v>Secondary</v>
          </cell>
          <cell r="N170"/>
          <cell r="P170"/>
          <cell r="Q170"/>
          <cell r="R170"/>
          <cell r="S170"/>
          <cell r="T170"/>
          <cell r="U170"/>
          <cell r="V170"/>
          <cell r="W170"/>
        </row>
        <row r="171">
          <cell r="E171">
            <v>4</v>
          </cell>
          <cell r="F171">
            <v>5</v>
          </cell>
          <cell r="G171">
            <v>6</v>
          </cell>
          <cell r="H171">
            <v>7</v>
          </cell>
          <cell r="I171">
            <v>8</v>
          </cell>
          <cell r="J171">
            <v>9</v>
          </cell>
          <cell r="K171">
            <v>10</v>
          </cell>
          <cell r="L171">
            <v>11</v>
          </cell>
          <cell r="M171">
            <v>12</v>
          </cell>
          <cell r="N171">
            <v>13</v>
          </cell>
          <cell r="O171">
            <v>14</v>
          </cell>
          <cell r="P171">
            <v>15</v>
          </cell>
          <cell r="Q171">
            <v>16</v>
          </cell>
          <cell r="R171">
            <v>17</v>
          </cell>
          <cell r="S171">
            <v>18</v>
          </cell>
          <cell r="T171">
            <v>19</v>
          </cell>
          <cell r="U171">
            <v>20</v>
          </cell>
          <cell r="V171">
            <v>21</v>
          </cell>
          <cell r="W171">
            <v>22</v>
          </cell>
          <cell r="X171">
            <v>23</v>
          </cell>
          <cell r="Y171">
            <v>24</v>
          </cell>
          <cell r="Z171">
            <v>25</v>
          </cell>
          <cell r="AA171">
            <v>26</v>
          </cell>
          <cell r="AB171">
            <v>27</v>
          </cell>
          <cell r="AC171">
            <v>28</v>
          </cell>
          <cell r="AD171">
            <v>29</v>
          </cell>
          <cell r="AE171">
            <v>30</v>
          </cell>
        </row>
        <row r="172">
          <cell r="E172">
            <v>5401</v>
          </cell>
          <cell r="F172" t="str">
            <v>All Saints' Catholic High School</v>
          </cell>
          <cell r="G172">
            <v>0.125847047434656</v>
          </cell>
          <cell r="H172">
            <v>0.25847047434656301</v>
          </cell>
          <cell r="I172">
            <v>0.117134559535334</v>
          </cell>
          <cell r="J172">
            <v>7.6476282671829598E-2</v>
          </cell>
          <cell r="K172">
            <v>7.2604065827686304E-2</v>
          </cell>
          <cell r="L172">
            <v>5.6147144240077398E-2</v>
          </cell>
          <cell r="M172">
            <v>0.29332042594385299</v>
          </cell>
          <cell r="N172">
            <v>0.99999999999999933</v>
          </cell>
          <cell r="P172">
            <v>130.12584704743429</v>
          </cell>
          <cell r="Q172">
            <v>267.25847047434615</v>
          </cell>
          <cell r="R172">
            <v>121.11713455953536</v>
          </cell>
          <cell r="S172">
            <v>79.076476282671806</v>
          </cell>
          <cell r="T172">
            <v>75.072604065827633</v>
          </cell>
          <cell r="U172">
            <v>58.056147144240029</v>
          </cell>
          <cell r="V172">
            <v>303.29332042594399</v>
          </cell>
          <cell r="W172">
            <v>1034</v>
          </cell>
          <cell r="Y172">
            <v>101783.33579756531</v>
          </cell>
          <cell r="Z172">
            <v>164090.90140863092</v>
          </cell>
          <cell r="AA172">
            <v>69269.91620697848</v>
          </cell>
          <cell r="AB172">
            <v>41235.300143629123</v>
          </cell>
          <cell r="AC172">
            <v>28097.757090519019</v>
          </cell>
          <cell r="AD172">
            <v>16357.735438765076</v>
          </cell>
          <cell r="AE172">
            <v>420834.94608608796</v>
          </cell>
          <cell r="AG172">
            <v>368958.18307322293</v>
          </cell>
          <cell r="AH172">
            <v>51876.763012865034</v>
          </cell>
          <cell r="AI172">
            <v>0.123271043660554</v>
          </cell>
        </row>
        <row r="173">
          <cell r="E173">
            <v>4017</v>
          </cell>
          <cell r="F173" t="str">
            <v>Bradfield School</v>
          </cell>
          <cell r="G173">
            <v>6.5727699530516402E-3</v>
          </cell>
          <cell r="H173">
            <v>6.1032863849765299E-2</v>
          </cell>
          <cell r="I173">
            <v>2.5352112676056301E-2</v>
          </cell>
          <cell r="J173">
            <v>7.5117370892018804E-3</v>
          </cell>
          <cell r="K173">
            <v>2.6291079812206599E-2</v>
          </cell>
          <cell r="L173">
            <v>9.6713615023474198E-2</v>
          </cell>
          <cell r="M173">
            <v>0.77652582159624395</v>
          </cell>
          <cell r="N173">
            <v>0.99999999999999989</v>
          </cell>
          <cell r="P173">
            <v>6.9999999999999964</v>
          </cell>
          <cell r="Q173">
            <v>65.000000000000043</v>
          </cell>
          <cell r="R173">
            <v>26.999999999999961</v>
          </cell>
          <cell r="S173">
            <v>8.0000000000000018</v>
          </cell>
          <cell r="T173">
            <v>28.000000000000028</v>
          </cell>
          <cell r="U173">
            <v>103.00000000000001</v>
          </cell>
          <cell r="V173">
            <v>826.99999999999977</v>
          </cell>
          <cell r="W173">
            <v>1065</v>
          </cell>
          <cell r="Y173">
            <v>5475.340731678295</v>
          </cell>
          <cell r="Z173">
            <v>39908.589511234321</v>
          </cell>
          <cell r="AA173">
            <v>15441.974782429095</v>
          </cell>
          <cell r="AB173">
            <v>4171.6881765167991</v>
          </cell>
          <cell r="AC173">
            <v>10479.684411169226</v>
          </cell>
          <cell r="AD173">
            <v>29020.98801022422</v>
          </cell>
          <cell r="AE173">
            <v>104498.26562325197</v>
          </cell>
          <cell r="AG173">
            <v>95423.134452959639</v>
          </cell>
          <cell r="AH173">
            <v>9075.1311702923267</v>
          </cell>
          <cell r="AI173">
            <v>8.6844801836337984E-2</v>
          </cell>
        </row>
        <row r="174">
          <cell r="E174">
            <v>4000</v>
          </cell>
          <cell r="F174" t="str">
            <v>Chaucer School</v>
          </cell>
          <cell r="G174">
            <v>0.35434007134363898</v>
          </cell>
          <cell r="H174">
            <v>0.41022592152199799</v>
          </cell>
          <cell r="I174">
            <v>9.2746730083234197E-2</v>
          </cell>
          <cell r="J174">
            <v>8.3234244946492307E-3</v>
          </cell>
          <cell r="K174">
            <v>2.7348394768133201E-2</v>
          </cell>
          <cell r="L174">
            <v>3.3293697978596902E-2</v>
          </cell>
          <cell r="M174">
            <v>7.3721759809750306E-2</v>
          </cell>
          <cell r="N174">
            <v>1.0000000000000009</v>
          </cell>
          <cell r="P174">
            <v>298.35434007134404</v>
          </cell>
          <cell r="Q174">
            <v>345.41022592152228</v>
          </cell>
          <cell r="R174">
            <v>78.092746730083192</v>
          </cell>
          <cell r="S174">
            <v>7.0083234244946526</v>
          </cell>
          <cell r="T174">
            <v>23.027348394768154</v>
          </cell>
          <cell r="U174">
            <v>28.033293697978593</v>
          </cell>
          <cell r="V174">
            <v>62.073721759809757</v>
          </cell>
          <cell r="W174">
            <v>842</v>
          </cell>
          <cell r="Y174">
            <v>233370.23866651836</v>
          </cell>
          <cell r="Z174">
            <v>212074.38337361126</v>
          </cell>
          <cell r="AA174">
            <v>44663.19354431735</v>
          </cell>
          <cell r="AB174">
            <v>3654.5674958962577</v>
          </cell>
          <cell r="AC174">
            <v>8618.5480001147953</v>
          </cell>
          <cell r="AD174">
            <v>7898.5813620983581</v>
          </cell>
          <cell r="AE174">
            <v>510279.51244255633</v>
          </cell>
          <cell r="AG174">
            <v>470240.03471053566</v>
          </cell>
          <cell r="AH174">
            <v>40039.477732020663</v>
          </cell>
          <cell r="AI174">
            <v>7.8465775630229773E-2</v>
          </cell>
        </row>
        <row r="175">
          <cell r="E175">
            <v>4012</v>
          </cell>
          <cell r="F175" t="str">
            <v>Ecclesfield School</v>
          </cell>
          <cell r="G175">
            <v>6.4667842445620197E-2</v>
          </cell>
          <cell r="H175">
            <v>0.21751910640799499</v>
          </cell>
          <cell r="I175">
            <v>4.5855379188712499E-2</v>
          </cell>
          <cell r="J175">
            <v>3.5273368606701899E-3</v>
          </cell>
          <cell r="K175">
            <v>7.5249853027630806E-2</v>
          </cell>
          <cell r="L175">
            <v>3.5861258083480299E-2</v>
          </cell>
          <cell r="M175">
            <v>0.55731922398589095</v>
          </cell>
          <cell r="N175">
            <v>1</v>
          </cell>
          <cell r="P175">
            <v>109.99999999999996</v>
          </cell>
          <cell r="Q175">
            <v>369.99999999999949</v>
          </cell>
          <cell r="R175">
            <v>77.999999999999957</v>
          </cell>
          <cell r="S175">
            <v>5.9999999999999929</v>
          </cell>
          <cell r="T175">
            <v>128</v>
          </cell>
          <cell r="U175">
            <v>60.999999999999986</v>
          </cell>
          <cell r="V175">
            <v>948.00000000000057</v>
          </cell>
          <cell r="W175">
            <v>1701</v>
          </cell>
          <cell r="Y175">
            <v>86041.068640658923</v>
          </cell>
          <cell r="Z175">
            <v>227171.97106394873</v>
          </cell>
          <cell r="AA175">
            <v>44610.14937146187</v>
          </cell>
          <cell r="AB175">
            <v>3128.766132387595</v>
          </cell>
          <cell r="AC175">
            <v>47907.128736773557</v>
          </cell>
          <cell r="AD175">
            <v>17187.187074016281</v>
          </cell>
          <cell r="AE175">
            <v>426046.27101924701</v>
          </cell>
          <cell r="AG175">
            <v>372382.73874965188</v>
          </cell>
          <cell r="AH175">
            <v>53663.532269595133</v>
          </cell>
          <cell r="AI175">
            <v>0.12595705189770534</v>
          </cell>
        </row>
        <row r="176">
          <cell r="E176">
            <v>4280</v>
          </cell>
          <cell r="F176" t="str">
            <v>Fir Vale School</v>
          </cell>
          <cell r="G176">
            <v>3.5121951219512199E-2</v>
          </cell>
          <cell r="H176">
            <v>7.4146341463414603E-2</v>
          </cell>
          <cell r="I176">
            <v>0.56487804878048797</v>
          </cell>
          <cell r="J176">
            <v>5.1707317073170701E-2</v>
          </cell>
          <cell r="K176">
            <v>0.16585365853658501</v>
          </cell>
          <cell r="L176">
            <v>8.58536585365854E-2</v>
          </cell>
          <cell r="M176">
            <v>2.2439024390243902E-2</v>
          </cell>
          <cell r="N176">
            <v>0.99999999999999978</v>
          </cell>
          <cell r="P176">
            <v>36</v>
          </cell>
          <cell r="Q176">
            <v>75.999999999999972</v>
          </cell>
          <cell r="R176">
            <v>579.00000000000023</v>
          </cell>
          <cell r="S176">
            <v>52.999999999999972</v>
          </cell>
          <cell r="T176">
            <v>169.99999999999963</v>
          </cell>
          <cell r="U176">
            <v>88.000000000000028</v>
          </cell>
          <cell r="V176">
            <v>23</v>
          </cell>
          <cell r="W176">
            <v>1025</v>
          </cell>
          <cell r="Y176">
            <v>28158.895191488387</v>
          </cell>
          <cell r="Z176">
            <v>46662.350813135461</v>
          </cell>
          <cell r="AA176">
            <v>331144.57033431344</v>
          </cell>
          <cell r="AB176">
            <v>27637.434169423774</v>
          </cell>
          <cell r="AC176">
            <v>63626.65535352724</v>
          </cell>
          <cell r="AD176">
            <v>24794.630533007108</v>
          </cell>
          <cell r="AE176">
            <v>522024.53639489535</v>
          </cell>
          <cell r="AG176">
            <v>464563.17099664494</v>
          </cell>
          <cell r="AH176">
            <v>57461.365398250404</v>
          </cell>
          <cell r="AI176">
            <v>0.11007407007164634</v>
          </cell>
        </row>
        <row r="177">
          <cell r="E177">
            <v>4003</v>
          </cell>
          <cell r="F177" t="str">
            <v>Firth Park Academy</v>
          </cell>
          <cell r="G177">
            <v>0.17196904557179701</v>
          </cell>
          <cell r="H177">
            <v>0.50386930352536496</v>
          </cell>
          <cell r="I177">
            <v>0.23559759243336201</v>
          </cell>
          <cell r="J177">
            <v>1.46173688736028E-2</v>
          </cell>
          <cell r="K177">
            <v>2.5795356835769601E-2</v>
          </cell>
          <cell r="L177">
            <v>1.54772141014617E-2</v>
          </cell>
          <cell r="M177">
            <v>3.26741186586414E-2</v>
          </cell>
          <cell r="N177">
            <v>0.99999999999999956</v>
          </cell>
          <cell r="P177">
            <v>200.51590713671533</v>
          </cell>
          <cell r="Q177">
            <v>587.51160791057555</v>
          </cell>
          <cell r="R177">
            <v>274.70679277730011</v>
          </cell>
          <cell r="S177">
            <v>17.043852106620864</v>
          </cell>
          <cell r="T177">
            <v>30.077386070507355</v>
          </cell>
          <cell r="U177">
            <v>18.046431642304341</v>
          </cell>
          <cell r="V177">
            <v>38.098022355975871</v>
          </cell>
          <cell r="W177">
            <v>1166</v>
          </cell>
          <cell r="Y177">
            <v>156841.84481358292</v>
          </cell>
          <cell r="Z177">
            <v>360719.37835674442</v>
          </cell>
          <cell r="AA177">
            <v>157111.68024552034</v>
          </cell>
          <cell r="AB177">
            <v>8887.7045394363977</v>
          </cell>
          <cell r="AC177">
            <v>11257.196926136216</v>
          </cell>
          <cell r="AD177">
            <v>5084.7114205693715</v>
          </cell>
          <cell r="AE177">
            <v>699902.51630198967</v>
          </cell>
          <cell r="AG177">
            <v>626941.63747041626</v>
          </cell>
          <cell r="AH177">
            <v>72960.878831573413</v>
          </cell>
          <cell r="AI177">
            <v>0.10424434422249269</v>
          </cell>
        </row>
        <row r="178">
          <cell r="E178">
            <v>4007</v>
          </cell>
          <cell r="F178" t="str">
            <v>Forge Valley School</v>
          </cell>
          <cell r="G178">
            <v>2.4135156878519699E-2</v>
          </cell>
          <cell r="H178">
            <v>5.0683829444891401E-2</v>
          </cell>
          <cell r="I178">
            <v>6.59694288012872E-2</v>
          </cell>
          <cell r="J178">
            <v>1.12630732099759E-2</v>
          </cell>
          <cell r="K178">
            <v>0.13113435237328999</v>
          </cell>
          <cell r="L178">
            <v>8.1255028157682999E-2</v>
          </cell>
          <cell r="M178">
            <v>0.63555913113435203</v>
          </cell>
          <cell r="N178">
            <v>0.99999999999999922</v>
          </cell>
          <cell r="P178">
            <v>29.999999999999986</v>
          </cell>
          <cell r="Q178">
            <v>63.000000000000014</v>
          </cell>
          <cell r="R178">
            <v>81.999999999999986</v>
          </cell>
          <cell r="S178">
            <v>14.000000000000043</v>
          </cell>
          <cell r="T178">
            <v>162.99999999999946</v>
          </cell>
          <cell r="U178">
            <v>100.99999999999997</v>
          </cell>
          <cell r="V178">
            <v>789.99999999999955</v>
          </cell>
          <cell r="W178">
            <v>1243</v>
          </cell>
          <cell r="Y178">
            <v>23465.745992906977</v>
          </cell>
          <cell r="Z178">
            <v>38680.632910888628</v>
          </cell>
          <cell r="AA178">
            <v>46897.849339229164</v>
          </cell>
          <cell r="AB178">
            <v>7300.4543089044191</v>
          </cell>
          <cell r="AC178">
            <v>61006.734250734873</v>
          </cell>
          <cell r="AD178">
            <v>28457.473679928593</v>
          </cell>
          <cell r="AE178">
            <v>205808.89048259266</v>
          </cell>
          <cell r="AG178">
            <v>185786.44325777478</v>
          </cell>
          <cell r="AH178">
            <v>20022.447224817879</v>
          </cell>
          <cell r="AI178">
            <v>9.7286600097148762E-2</v>
          </cell>
        </row>
        <row r="179">
          <cell r="E179">
            <v>4278</v>
          </cell>
          <cell r="F179" t="str">
            <v>Handsworth Grange Community Sports College</v>
          </cell>
          <cell r="G179">
            <v>1.2807881773398999E-2</v>
          </cell>
          <cell r="H179">
            <v>8.0788177339901499E-2</v>
          </cell>
          <cell r="I179">
            <v>0.17733990147783299</v>
          </cell>
          <cell r="J179">
            <v>5.0246305418719203E-2</v>
          </cell>
          <cell r="K179">
            <v>8.17733990147783E-2</v>
          </cell>
          <cell r="L179">
            <v>0.133990147783251</v>
          </cell>
          <cell r="M179">
            <v>0.46305418719211799</v>
          </cell>
          <cell r="N179">
            <v>1</v>
          </cell>
          <cell r="P179">
            <v>12.999999999999984</v>
          </cell>
          <cell r="Q179">
            <v>82.000000000000014</v>
          </cell>
          <cell r="R179">
            <v>180.00000000000048</v>
          </cell>
          <cell r="S179">
            <v>50.999999999999993</v>
          </cell>
          <cell r="T179">
            <v>82.999999999999972</v>
          </cell>
          <cell r="U179">
            <v>135.99999999999977</v>
          </cell>
          <cell r="V179">
            <v>469.99999999999977</v>
          </cell>
          <cell r="W179">
            <v>1015</v>
          </cell>
          <cell r="Y179">
            <v>10168.489930259682</v>
          </cell>
          <cell r="Z179">
            <v>50346.220614172496</v>
          </cell>
          <cell r="AA179">
            <v>102946.49854952772</v>
          </cell>
          <cell r="AB179">
            <v>26594.512125294586</v>
          </cell>
          <cell r="AC179">
            <v>31064.778790251592</v>
          </cell>
          <cell r="AD179">
            <v>38318.974460101817</v>
          </cell>
          <cell r="AE179">
            <v>259439.47446960787</v>
          </cell>
          <cell r="AG179">
            <v>267358.02027903905</v>
          </cell>
          <cell r="AH179">
            <v>-7918.5458094311762</v>
          </cell>
          <cell r="AI179">
            <v>-3.0521746259391212E-2</v>
          </cell>
        </row>
        <row r="180">
          <cell r="E180">
            <v>4257</v>
          </cell>
          <cell r="F180" t="str">
            <v>High Storrs School</v>
          </cell>
          <cell r="G180">
            <v>0</v>
          </cell>
          <cell r="H180">
            <v>1.0708401976935801E-2</v>
          </cell>
          <cell r="I180">
            <v>5.7660626029653996E-3</v>
          </cell>
          <cell r="J180">
            <v>1.6474464579901199E-3</v>
          </cell>
          <cell r="K180">
            <v>9.0609555189456303E-3</v>
          </cell>
          <cell r="L180">
            <v>9.8846787479406895E-3</v>
          </cell>
          <cell r="M180">
            <v>0.96293245469522204</v>
          </cell>
          <cell r="N180">
            <v>0.99999999999999967</v>
          </cell>
          <cell r="P180">
            <v>0</v>
          </cell>
          <cell r="Q180">
            <v>13.000000000000062</v>
          </cell>
          <cell r="R180">
            <v>6.9999999999999947</v>
          </cell>
          <cell r="S180">
            <v>2.0000000000000058</v>
          </cell>
          <cell r="T180">
            <v>10.999999999999995</v>
          </cell>
          <cell r="U180">
            <v>11.999999999999996</v>
          </cell>
          <cell r="V180">
            <v>1168.9999999999995</v>
          </cell>
          <cell r="W180">
            <v>1214</v>
          </cell>
          <cell r="Y180">
            <v>0</v>
          </cell>
          <cell r="Z180">
            <v>7981.7179022468963</v>
          </cell>
          <cell r="AA180">
            <v>4003.4749435927311</v>
          </cell>
          <cell r="AB180">
            <v>1042.9220441292025</v>
          </cell>
          <cell r="AC180">
            <v>4117.0188758164759</v>
          </cell>
          <cell r="AD180">
            <v>3381.0859817736941</v>
          </cell>
          <cell r="AE180">
            <v>20526.219747558996</v>
          </cell>
          <cell r="AG180">
            <v>26386.635739418507</v>
          </cell>
          <cell r="AH180">
            <v>-5860.4159918595105</v>
          </cell>
          <cell r="AI180">
            <v>-0.28550878164287596</v>
          </cell>
        </row>
        <row r="181">
          <cell r="E181">
            <v>4230</v>
          </cell>
          <cell r="F181" t="str">
            <v>King Ecgbert School</v>
          </cell>
          <cell r="G181">
            <v>6.7961165048543697E-3</v>
          </cell>
          <cell r="H181">
            <v>3.3980582524271802E-2</v>
          </cell>
          <cell r="I181">
            <v>1.2621359223301E-2</v>
          </cell>
          <cell r="J181">
            <v>1.45631067961165E-2</v>
          </cell>
          <cell r="K181">
            <v>5.7281553398058301E-2</v>
          </cell>
          <cell r="L181">
            <v>5.2427184466019398E-2</v>
          </cell>
          <cell r="M181">
            <v>0.82233009708737903</v>
          </cell>
          <cell r="N181">
            <v>1.0000000000000004</v>
          </cell>
          <cell r="P181">
            <v>7.0000000000000009</v>
          </cell>
          <cell r="Q181">
            <v>34.999999999999957</v>
          </cell>
          <cell r="R181">
            <v>13.00000000000003</v>
          </cell>
          <cell r="S181">
            <v>14.999999999999995</v>
          </cell>
          <cell r="T181">
            <v>59.00000000000005</v>
          </cell>
          <cell r="U181">
            <v>53.999999999999979</v>
          </cell>
          <cell r="V181">
            <v>847.00000000000045</v>
          </cell>
          <cell r="W181">
            <v>1030</v>
          </cell>
          <cell r="Y181">
            <v>5475.3407316782987</v>
          </cell>
          <cell r="Z181">
            <v>21489.240506049209</v>
          </cell>
          <cell r="AA181">
            <v>7435.0248952436659</v>
          </cell>
          <cell r="AB181">
            <v>7821.9153309689937</v>
          </cell>
          <cell r="AC181">
            <v>22082.192152106581</v>
          </cell>
          <cell r="AD181">
            <v>15214.886917981623</v>
          </cell>
          <cell r="AE181">
            <v>79518.600534028374</v>
          </cell>
          <cell r="AG181">
            <v>68547.942132798969</v>
          </cell>
          <cell r="AH181">
            <v>10970.658401229404</v>
          </cell>
          <cell r="AI181">
            <v>0.13796342399832268</v>
          </cell>
        </row>
        <row r="182">
          <cell r="E182">
            <v>4259</v>
          </cell>
          <cell r="F182" t="str">
            <v>King Edward VII School</v>
          </cell>
          <cell r="G182">
            <v>2.5416301489921099E-2</v>
          </cell>
          <cell r="H182">
            <v>0.110429447852761</v>
          </cell>
          <cell r="I182">
            <v>5.17090271691499E-2</v>
          </cell>
          <cell r="J182">
            <v>6.5731814198071906E-2</v>
          </cell>
          <cell r="K182">
            <v>0.159509202453988</v>
          </cell>
          <cell r="L182">
            <v>4.2068361086766003E-2</v>
          </cell>
          <cell r="M182">
            <v>0.54513584574934304</v>
          </cell>
          <cell r="N182">
            <v>1.0000000000000009</v>
          </cell>
          <cell r="P182">
            <v>28.999999999999975</v>
          </cell>
          <cell r="Q182">
            <v>126.0000000000003</v>
          </cell>
          <cell r="R182">
            <v>59.000000000000036</v>
          </cell>
          <cell r="S182">
            <v>75.000000000000043</v>
          </cell>
          <cell r="T182">
            <v>182.00000000000031</v>
          </cell>
          <cell r="U182">
            <v>48.000000000000007</v>
          </cell>
          <cell r="V182">
            <v>622.00000000000045</v>
          </cell>
          <cell r="W182">
            <v>1141</v>
          </cell>
          <cell r="Y182">
            <v>22683.554459810071</v>
          </cell>
          <cell r="Z182">
            <v>77361.26582177743</v>
          </cell>
          <cell r="AA182">
            <v>33743.574524567353</v>
          </cell>
          <cell r="AB182">
            <v>39109.576654845005</v>
          </cell>
          <cell r="AC182">
            <v>68117.948672600018</v>
          </cell>
          <cell r="AD182">
            <v>13524.343927094784</v>
          </cell>
          <cell r="AE182">
            <v>254540.26406069467</v>
          </cell>
          <cell r="AG182">
            <v>234764.8455005039</v>
          </cell>
          <cell r="AH182">
            <v>19775.418560190767</v>
          </cell>
          <cell r="AI182">
            <v>7.7690728550023638E-2</v>
          </cell>
        </row>
        <row r="183">
          <cell r="E183">
            <v>4279</v>
          </cell>
          <cell r="F183" t="str">
            <v>Meadowhead School Academy Trust</v>
          </cell>
          <cell r="G183">
            <v>4.0268456375838903E-2</v>
          </cell>
          <cell r="H183">
            <v>0.20744356314826101</v>
          </cell>
          <cell r="I183">
            <v>0.11470408785845</v>
          </cell>
          <cell r="J183">
            <v>3.6607687614398997E-2</v>
          </cell>
          <cell r="K183">
            <v>3.7827943868212303E-2</v>
          </cell>
          <cell r="L183">
            <v>4.0268456375838903E-2</v>
          </cell>
          <cell r="M183">
            <v>0.52287980475899898</v>
          </cell>
          <cell r="N183">
            <v>0.99999999999999911</v>
          </cell>
          <cell r="P183">
            <v>66.040268456375799</v>
          </cell>
          <cell r="Q183">
            <v>340.20744356314805</v>
          </cell>
          <cell r="R183">
            <v>188.114704087858</v>
          </cell>
          <cell r="S183">
            <v>60.036607687614357</v>
          </cell>
          <cell r="T183">
            <v>62.03782794386818</v>
          </cell>
          <cell r="U183">
            <v>66.040268456375799</v>
          </cell>
          <cell r="V183">
            <v>857.5228798047583</v>
          </cell>
          <cell r="W183">
            <v>1640</v>
          </cell>
          <cell r="Y183">
            <v>51656.13883002341</v>
          </cell>
          <cell r="Z183">
            <v>208879.98790504743</v>
          </cell>
          <cell r="AA183">
            <v>107587.50061958587</v>
          </cell>
          <cell r="AB183">
            <v>31306.75080607479</v>
          </cell>
          <cell r="AC183">
            <v>23219.173514505477</v>
          </cell>
          <cell r="AD183">
            <v>18607.318825868646</v>
          </cell>
          <cell r="AE183">
            <v>441256.87050110562</v>
          </cell>
          <cell r="AG183">
            <v>394693.05019796651</v>
          </cell>
          <cell r="AH183">
            <v>46563.820303139102</v>
          </cell>
          <cell r="AI183">
            <v>0.10552542842054724</v>
          </cell>
        </row>
        <row r="184">
          <cell r="E184">
            <v>4015</v>
          </cell>
          <cell r="F184" t="str">
            <v>Mercia School</v>
          </cell>
          <cell r="G184">
            <v>1.1450381679389301E-2</v>
          </cell>
          <cell r="H184">
            <v>5.0890585241730298E-2</v>
          </cell>
          <cell r="I184">
            <v>1.6539440203562301E-2</v>
          </cell>
          <cell r="J184">
            <v>1.9083969465648901E-2</v>
          </cell>
          <cell r="K184">
            <v>4.58015267175573E-2</v>
          </cell>
          <cell r="L184">
            <v>0.10432569974554699</v>
          </cell>
          <cell r="M184">
            <v>0.75190839694656497</v>
          </cell>
          <cell r="N184">
            <v>1</v>
          </cell>
          <cell r="P184">
            <v>8.9999999999999911</v>
          </cell>
          <cell r="Q184">
            <v>40.000000000000014</v>
          </cell>
          <cell r="R184">
            <v>12.99999999999997</v>
          </cell>
          <cell r="S184">
            <v>15.000000000000036</v>
          </cell>
          <cell r="T184">
            <v>36.000000000000036</v>
          </cell>
          <cell r="U184">
            <v>81.999999999999943</v>
          </cell>
          <cell r="V184">
            <v>591.00000000000011</v>
          </cell>
          <cell r="W184">
            <v>786</v>
          </cell>
          <cell r="Y184">
            <v>7039.7237978720896</v>
          </cell>
          <cell r="Z184">
            <v>24559.13200691342</v>
          </cell>
          <cell r="AA184">
            <v>7435.0248952436314</v>
          </cell>
          <cell r="AB184">
            <v>7821.9153309690155</v>
          </cell>
          <cell r="AC184">
            <v>13473.879957217576</v>
          </cell>
          <cell r="AD184">
            <v>23104.087542120236</v>
          </cell>
          <cell r="AE184">
            <v>83433.763530335971</v>
          </cell>
          <cell r="AG184">
            <v>75048.803692568355</v>
          </cell>
          <cell r="AH184">
            <v>8384.9598377676157</v>
          </cell>
          <cell r="AI184">
            <v>0.10049840116248501</v>
          </cell>
        </row>
        <row r="185">
          <cell r="E185">
            <v>4008</v>
          </cell>
          <cell r="F185" t="str">
            <v>Newfield Secondary School</v>
          </cell>
          <cell r="G185">
            <v>0.14218009478672999</v>
          </cell>
          <cell r="H185">
            <v>0.11848341232227499</v>
          </cell>
          <cell r="I185">
            <v>9.8578199052132706E-2</v>
          </cell>
          <cell r="J185">
            <v>8.2464454976303295E-2</v>
          </cell>
          <cell r="K185">
            <v>5.4976303317535502E-2</v>
          </cell>
          <cell r="L185">
            <v>6.06635071090047E-2</v>
          </cell>
          <cell r="M185">
            <v>0.44265402843601898</v>
          </cell>
          <cell r="N185">
            <v>1.0000000000000002</v>
          </cell>
          <cell r="P185">
            <v>150.00000000000014</v>
          </cell>
          <cell r="Q185">
            <v>125.00000000000011</v>
          </cell>
          <cell r="R185">
            <v>104</v>
          </cell>
          <cell r="S185">
            <v>86.999999999999972</v>
          </cell>
          <cell r="T185">
            <v>57.999999999999957</v>
          </cell>
          <cell r="U185">
            <v>63.999999999999957</v>
          </cell>
          <cell r="V185">
            <v>467</v>
          </cell>
          <cell r="W185">
            <v>1055</v>
          </cell>
          <cell r="Y185">
            <v>117328.72996453506</v>
          </cell>
          <cell r="Z185">
            <v>76747.287521604478</v>
          </cell>
          <cell r="AA185">
            <v>59480.199161949189</v>
          </cell>
          <cell r="AB185">
            <v>45367.108919620165</v>
          </cell>
          <cell r="AC185">
            <v>21707.917708850502</v>
          </cell>
          <cell r="AD185">
            <v>18032.458569459697</v>
          </cell>
          <cell r="AE185">
            <v>338663.70184601913</v>
          </cell>
          <cell r="AG185">
            <v>331600.81868866936</v>
          </cell>
          <cell r="AH185">
            <v>7062.8831573497737</v>
          </cell>
          <cell r="AI185">
            <v>2.085515252697813E-2</v>
          </cell>
        </row>
        <row r="186">
          <cell r="E186">
            <v>5400</v>
          </cell>
          <cell r="F186" t="str">
            <v>Notre Dame High School</v>
          </cell>
          <cell r="G186">
            <v>6.3849765258216007E-2</v>
          </cell>
          <cell r="H186">
            <v>0.13802816901408499</v>
          </cell>
          <cell r="I186">
            <v>7.2300469483568094E-2</v>
          </cell>
          <cell r="J186">
            <v>3.2863849765258198E-2</v>
          </cell>
          <cell r="K186">
            <v>7.8873239436619696E-2</v>
          </cell>
          <cell r="L186">
            <v>5.0704225352112699E-2</v>
          </cell>
          <cell r="M186">
            <v>0.56338028169014098</v>
          </cell>
          <cell r="N186">
            <v>1.0000000000000007</v>
          </cell>
          <cell r="P186">
            <v>68.12769953051648</v>
          </cell>
          <cell r="Q186">
            <v>147.2760563380287</v>
          </cell>
          <cell r="R186">
            <v>77.144600938967159</v>
          </cell>
          <cell r="S186">
            <v>35.065727699530498</v>
          </cell>
          <cell r="T186">
            <v>84.157746478873221</v>
          </cell>
          <cell r="U186">
            <v>54.101408450704248</v>
          </cell>
          <cell r="V186">
            <v>601.12676056338046</v>
          </cell>
          <cell r="W186">
            <v>1067</v>
          </cell>
          <cell r="Y186">
            <v>53288.909742139615</v>
          </cell>
          <cell r="Z186">
            <v>90424.302726581576</v>
          </cell>
          <cell r="AA186">
            <v>44120.925270373649</v>
          </cell>
          <cell r="AB186">
            <v>18285.410205636119</v>
          </cell>
          <cell r="AC186">
            <v>31498.093709063523</v>
          </cell>
          <cell r="AD186">
            <v>15243.459475574089</v>
          </cell>
          <cell r="AE186">
            <v>252861.10112936856</v>
          </cell>
          <cell r="AG186">
            <v>216078.74530794853</v>
          </cell>
          <cell r="AH186">
            <v>36782.355821420031</v>
          </cell>
          <cell r="AI186">
            <v>0.14546466679586861</v>
          </cell>
        </row>
        <row r="187">
          <cell r="E187">
            <v>4006</v>
          </cell>
          <cell r="F187" t="str">
            <v>Outwood Academy City</v>
          </cell>
          <cell r="G187">
            <v>0.15452930728241601</v>
          </cell>
          <cell r="H187">
            <v>0.15452930728241601</v>
          </cell>
          <cell r="I187">
            <v>9.9467140319715805E-2</v>
          </cell>
          <cell r="J187">
            <v>0.124333925399645</v>
          </cell>
          <cell r="K187">
            <v>0.105683836589698</v>
          </cell>
          <cell r="L187">
            <v>0.17673179396092401</v>
          </cell>
          <cell r="M187">
            <v>0.184724689165187</v>
          </cell>
          <cell r="N187">
            <v>1.0000000000000018</v>
          </cell>
          <cell r="P187">
            <v>174.00000000000043</v>
          </cell>
          <cell r="Q187">
            <v>174.00000000000043</v>
          </cell>
          <cell r="R187">
            <v>112</v>
          </cell>
          <cell r="S187">
            <v>140.00000000000026</v>
          </cell>
          <cell r="T187">
            <v>118.99999999999994</v>
          </cell>
          <cell r="U187">
            <v>199.00000000000043</v>
          </cell>
          <cell r="V187">
            <v>208.00000000000057</v>
          </cell>
          <cell r="W187">
            <v>1126</v>
          </cell>
          <cell r="Y187">
            <v>136101.32675886087</v>
          </cell>
          <cell r="Z187">
            <v>106832.2242300736</v>
          </cell>
          <cell r="AA187">
            <v>64055.599097483748</v>
          </cell>
          <cell r="AB187">
            <v>73004.543089044106</v>
          </cell>
          <cell r="AC187">
            <v>44538.658747469148</v>
          </cell>
          <cell r="AD187">
            <v>56069.675864413897</v>
          </cell>
          <cell r="AE187">
            <v>480602.02778734535</v>
          </cell>
          <cell r="AG187">
            <v>444107.86361745605</v>
          </cell>
          <cell r="AH187">
            <v>36494.164169889293</v>
          </cell>
          <cell r="AI187">
            <v>7.5934270061043252E-2</v>
          </cell>
        </row>
        <row r="188">
          <cell r="E188">
            <v>6907</v>
          </cell>
          <cell r="F188" t="str">
            <v>Parkwood E-ACT Academy</v>
          </cell>
          <cell r="G188">
            <v>0.19672131147541</v>
          </cell>
          <cell r="H188">
            <v>0.31778058007566201</v>
          </cell>
          <cell r="I188">
            <v>0.221941992433796</v>
          </cell>
          <cell r="J188">
            <v>3.7831021437578799E-2</v>
          </cell>
          <cell r="K188">
            <v>0.134930643127364</v>
          </cell>
          <cell r="L188">
            <v>2.77427490542245E-2</v>
          </cell>
          <cell r="M188">
            <v>6.3051702395964707E-2</v>
          </cell>
          <cell r="N188">
            <v>0.99999999999999989</v>
          </cell>
          <cell r="P188">
            <v>156.00000000000014</v>
          </cell>
          <cell r="Q188">
            <v>251.99999999999997</v>
          </cell>
          <cell r="R188">
            <v>176.00000000000023</v>
          </cell>
          <cell r="S188">
            <v>29.999999999999989</v>
          </cell>
          <cell r="T188">
            <v>106.99999999999964</v>
          </cell>
          <cell r="U188">
            <v>22.000000000000028</v>
          </cell>
          <cell r="V188">
            <v>50.000000000000014</v>
          </cell>
          <cell r="W188">
            <v>793</v>
          </cell>
          <cell r="Y188">
            <v>122021.87916311646</v>
          </cell>
          <cell r="Z188">
            <v>154722.53164355445</v>
          </cell>
          <cell r="AA188">
            <v>100658.7985817603</v>
          </cell>
          <cell r="AB188">
            <v>15643.830661937987</v>
          </cell>
          <cell r="AC188">
            <v>40047.365428396515</v>
          </cell>
          <cell r="AD188">
            <v>6198.6576332517825</v>
          </cell>
          <cell r="AE188">
            <v>439293.06311201752</v>
          </cell>
          <cell r="AG188">
            <v>408248.73688144836</v>
          </cell>
          <cell r="AH188">
            <v>31044.326230569161</v>
          </cell>
          <cell r="AI188">
            <v>7.0668828710033632E-2</v>
          </cell>
        </row>
        <row r="189">
          <cell r="E189">
            <v>6905</v>
          </cell>
          <cell r="F189" t="str">
            <v>Sheffield Park Academy</v>
          </cell>
          <cell r="G189">
            <v>0.22740524781341101</v>
          </cell>
          <cell r="H189">
            <v>0.39261418853255597</v>
          </cell>
          <cell r="I189">
            <v>4.08163265306122E-2</v>
          </cell>
          <cell r="J189">
            <v>0.17881438289601601</v>
          </cell>
          <cell r="K189">
            <v>0.133138969873664</v>
          </cell>
          <cell r="L189">
            <v>5.83090379008746E-3</v>
          </cell>
          <cell r="M189">
            <v>2.1379980563653998E-2</v>
          </cell>
          <cell r="N189">
            <v>1.0000000000000007</v>
          </cell>
          <cell r="P189">
            <v>233.99999999999994</v>
          </cell>
          <cell r="Q189">
            <v>404.00000000000011</v>
          </cell>
          <cell r="R189">
            <v>41.99999999999995</v>
          </cell>
          <cell r="S189">
            <v>184.00000000000048</v>
          </cell>
          <cell r="T189">
            <v>137.00000000000026</v>
          </cell>
          <cell r="U189">
            <v>5.9999999999999964</v>
          </cell>
          <cell r="V189">
            <v>21.999999999999964</v>
          </cell>
          <cell r="W189">
            <v>1029</v>
          </cell>
          <cell r="Y189">
            <v>183032.81874467447</v>
          </cell>
          <cell r="Z189">
            <v>248047.23326982552</v>
          </cell>
          <cell r="AA189">
            <v>24020.849661556374</v>
          </cell>
          <cell r="AB189">
            <v>95948.828059886611</v>
          </cell>
          <cell r="AC189">
            <v>51275.598726078046</v>
          </cell>
          <cell r="AD189">
            <v>1690.5429908868466</v>
          </cell>
          <cell r="AE189">
            <v>604015.87145290792</v>
          </cell>
          <cell r="AG189">
            <v>546147.41748887161</v>
          </cell>
          <cell r="AH189">
            <v>57868.453964036307</v>
          </cell>
          <cell r="AI189">
            <v>9.5806181093948325E-2</v>
          </cell>
        </row>
        <row r="190">
          <cell r="E190">
            <v>6906</v>
          </cell>
          <cell r="F190" t="str">
            <v>Sheffield Springs Academy</v>
          </cell>
          <cell r="G190">
            <v>0.30163599182004103</v>
          </cell>
          <cell r="H190">
            <v>0.335378323108384</v>
          </cell>
          <cell r="I190">
            <v>0.107361963190184</v>
          </cell>
          <cell r="J190">
            <v>7.1574642126789406E-2</v>
          </cell>
          <cell r="K190">
            <v>3.3742331288343599E-2</v>
          </cell>
          <cell r="L190">
            <v>2.8629856850715701E-2</v>
          </cell>
          <cell r="M190">
            <v>0.121676891615542</v>
          </cell>
          <cell r="N190">
            <v>0.99999999999999978</v>
          </cell>
          <cell r="P190">
            <v>295.90490797546028</v>
          </cell>
          <cell r="Q190">
            <v>329.00613496932471</v>
          </cell>
          <cell r="R190">
            <v>105.3220858895705</v>
          </cell>
          <cell r="S190">
            <v>70.214723926380401</v>
          </cell>
          <cell r="T190">
            <v>33.101226993865069</v>
          </cell>
          <cell r="U190">
            <v>28.085889570552101</v>
          </cell>
          <cell r="V190">
            <v>119.36503067484671</v>
          </cell>
          <cell r="W190">
            <v>981</v>
          </cell>
          <cell r="Y190">
            <v>231454.3136202223</v>
          </cell>
          <cell r="Z190">
            <v>202002.6274949004</v>
          </cell>
          <cell r="AA190">
            <v>60236.333123688193</v>
          </cell>
          <cell r="AB190">
            <v>36614.241702634034</v>
          </cell>
          <cell r="AC190">
            <v>12388.943304220764</v>
          </cell>
          <cell r="AD190">
            <v>7913.4006260531451</v>
          </cell>
          <cell r="AE190">
            <v>550609.8598717188</v>
          </cell>
          <cell r="AG190">
            <v>493554.18678234686</v>
          </cell>
          <cell r="AH190">
            <v>57055.673089371936</v>
          </cell>
          <cell r="AI190">
            <v>0.10362268685610675</v>
          </cell>
        </row>
        <row r="191">
          <cell r="E191">
            <v>4229</v>
          </cell>
          <cell r="F191" t="str">
            <v>Silverdale School</v>
          </cell>
          <cell r="G191">
            <v>1.17531831537708E-2</v>
          </cell>
          <cell r="H191">
            <v>5.4848188050930502E-2</v>
          </cell>
          <cell r="I191">
            <v>2.05680705190989E-2</v>
          </cell>
          <cell r="J191">
            <v>1.76297747306562E-2</v>
          </cell>
          <cell r="K191">
            <v>6.9539666993143998E-2</v>
          </cell>
          <cell r="L191">
            <v>1.3712047012732599E-2</v>
          </cell>
          <cell r="M191">
            <v>0.81194906953966695</v>
          </cell>
          <cell r="N191">
            <v>1</v>
          </cell>
          <cell r="P191">
            <v>11.999999999999988</v>
          </cell>
          <cell r="Q191">
            <v>56.000000000000043</v>
          </cell>
          <cell r="R191">
            <v>20.999999999999979</v>
          </cell>
          <cell r="S191">
            <v>17.999999999999979</v>
          </cell>
          <cell r="T191">
            <v>71.000000000000028</v>
          </cell>
          <cell r="U191">
            <v>13.999999999999984</v>
          </cell>
          <cell r="V191">
            <v>829</v>
          </cell>
          <cell r="W191">
            <v>1021</v>
          </cell>
          <cell r="Y191">
            <v>9386.2983971627855</v>
          </cell>
          <cell r="Z191">
            <v>34382.7848096788</v>
          </cell>
          <cell r="AA191">
            <v>12010.424830778189</v>
          </cell>
          <cell r="AB191">
            <v>9386.2983971627855</v>
          </cell>
          <cell r="AC191">
            <v>26573.485471179094</v>
          </cell>
          <cell r="AD191">
            <v>3944.6003120693067</v>
          </cell>
          <cell r="AE191">
            <v>95683.89221803096</v>
          </cell>
          <cell r="AG191">
            <v>91082.549024875392</v>
          </cell>
          <cell r="AH191">
            <v>4601.3431931555679</v>
          </cell>
          <cell r="AI191">
            <v>4.8089005228494214E-2</v>
          </cell>
        </row>
        <row r="192">
          <cell r="E192">
            <v>4271</v>
          </cell>
          <cell r="F192" t="str">
            <v>Stocksbridge High School</v>
          </cell>
          <cell r="G192">
            <v>6.30517023959647E-3</v>
          </cell>
          <cell r="H192">
            <v>6.5573770491803296E-2</v>
          </cell>
          <cell r="I192">
            <v>0</v>
          </cell>
          <cell r="J192">
            <v>0.21689785624211899</v>
          </cell>
          <cell r="K192">
            <v>4.7919293820933198E-2</v>
          </cell>
          <cell r="L192">
            <v>0.112232030264817</v>
          </cell>
          <cell r="M192">
            <v>0.55107187894073095</v>
          </cell>
          <cell r="N192">
            <v>0.99999999999999989</v>
          </cell>
          <cell r="P192">
            <v>5.0000000000000009</v>
          </cell>
          <cell r="Q192">
            <v>52.000000000000014</v>
          </cell>
          <cell r="R192">
            <v>0</v>
          </cell>
          <cell r="S192">
            <v>172.00000000000037</v>
          </cell>
          <cell r="T192">
            <v>38.000000000000028</v>
          </cell>
          <cell r="U192">
            <v>88.999999999999886</v>
          </cell>
          <cell r="V192">
            <v>436.99999999999966</v>
          </cell>
          <cell r="W192">
            <v>793</v>
          </cell>
          <cell r="Y192">
            <v>3910.9576654844991</v>
          </cell>
          <cell r="Z192">
            <v>31926.871608987443</v>
          </cell>
          <cell r="AA192">
            <v>0</v>
          </cell>
          <cell r="AB192">
            <v>89691.295795111349</v>
          </cell>
          <cell r="AC192">
            <v>14222.42884372966</v>
          </cell>
          <cell r="AD192">
            <v>25076.387698154875</v>
          </cell>
          <cell r="AE192">
            <v>164827.94161146783</v>
          </cell>
          <cell r="AG192">
            <v>147405.5454026091</v>
          </cell>
          <cell r="AH192">
            <v>17422.396208858729</v>
          </cell>
          <cell r="AI192">
            <v>0.10570050222386915</v>
          </cell>
        </row>
        <row r="193">
          <cell r="E193">
            <v>4234</v>
          </cell>
          <cell r="F193" t="str">
            <v>Tapton School</v>
          </cell>
          <cell r="G193">
            <v>4.4280442804428E-3</v>
          </cell>
          <cell r="H193">
            <v>5.4612546125461299E-2</v>
          </cell>
          <cell r="I193">
            <v>1.1808118081180799E-2</v>
          </cell>
          <cell r="J193">
            <v>8.1180811808118092E-3</v>
          </cell>
          <cell r="K193">
            <v>9.2250922509225106E-2</v>
          </cell>
          <cell r="L193">
            <v>8.8560885608856103E-3</v>
          </cell>
          <cell r="M193">
            <v>0.81992619926199295</v>
          </cell>
          <cell r="N193">
            <v>1.0000000000000004</v>
          </cell>
          <cell r="P193">
            <v>6.0088560885608793</v>
          </cell>
          <cell r="Q193">
            <v>74.109225092250981</v>
          </cell>
          <cell r="R193">
            <v>16.023616236162344</v>
          </cell>
          <cell r="S193">
            <v>11.016236162361626</v>
          </cell>
          <cell r="T193">
            <v>125.18450184501847</v>
          </cell>
          <cell r="U193">
            <v>12.017712177121773</v>
          </cell>
          <cell r="V193">
            <v>1112.6398523985245</v>
          </cell>
          <cell r="W193">
            <v>1357</v>
          </cell>
          <cell r="Y193">
            <v>4700.0763560700743</v>
          </cell>
          <cell r="Z193">
            <v>45501.456049266286</v>
          </cell>
          <cell r="AA193">
            <v>9164.30658674595</v>
          </cell>
          <cell r="AB193">
            <v>5744.5377685300973</v>
          </cell>
          <cell r="AC193">
            <v>46853.359732329431</v>
          </cell>
          <cell r="AD193">
            <v>3386.0765145881219</v>
          </cell>
          <cell r="AE193">
            <v>115349.81300752996</v>
          </cell>
          <cell r="AG193">
            <v>105348.17900882913</v>
          </cell>
          <cell r="AH193">
            <v>10001.633998700825</v>
          </cell>
          <cell r="AI193">
            <v>8.6706980600375363E-2</v>
          </cell>
        </row>
        <row r="194">
          <cell r="E194">
            <v>4276</v>
          </cell>
          <cell r="F194" t="str">
            <v>The Birley Academy</v>
          </cell>
          <cell r="G194">
            <v>3.2527881040892201E-2</v>
          </cell>
          <cell r="H194">
            <v>6.5055762081784402E-2</v>
          </cell>
          <cell r="I194">
            <v>0.117100371747212</v>
          </cell>
          <cell r="J194">
            <v>0.12360594795539</v>
          </cell>
          <cell r="K194">
            <v>9.0148698884758405E-2</v>
          </cell>
          <cell r="L194">
            <v>8.4572490706319697E-2</v>
          </cell>
          <cell r="M194">
            <v>0.48698884758364303</v>
          </cell>
          <cell r="N194">
            <v>0.99999999999999967</v>
          </cell>
          <cell r="P194">
            <v>35.000000000000007</v>
          </cell>
          <cell r="Q194">
            <v>70.000000000000014</v>
          </cell>
          <cell r="R194">
            <v>126.00000000000011</v>
          </cell>
          <cell r="S194">
            <v>132.99999999999963</v>
          </cell>
          <cell r="T194">
            <v>97.000000000000043</v>
          </cell>
          <cell r="U194">
            <v>91</v>
          </cell>
          <cell r="V194">
            <v>523.99999999999989</v>
          </cell>
          <cell r="W194">
            <v>1076</v>
          </cell>
          <cell r="Y194">
            <v>27376.703658391492</v>
          </cell>
          <cell r="Z194">
            <v>42978.481012098477</v>
          </cell>
          <cell r="AA194">
            <v>72062.54898466928</v>
          </cell>
          <cell r="AB194">
            <v>69354.315934591577</v>
          </cell>
          <cell r="AC194">
            <v>36304.620995836223</v>
          </cell>
          <cell r="AD194">
            <v>25639.902028450524</v>
          </cell>
          <cell r="AE194">
            <v>273716.57261403755</v>
          </cell>
          <cell r="AG194">
            <v>260546.6640538543</v>
          </cell>
          <cell r="AH194">
            <v>13169.908560183248</v>
          </cell>
          <cell r="AI194">
            <v>4.8115130313113638E-2</v>
          </cell>
        </row>
        <row r="195">
          <cell r="E195">
            <v>4004</v>
          </cell>
          <cell r="F195" t="str">
            <v>UTC Sheffield City Centre</v>
          </cell>
          <cell r="G195">
            <v>8.9743589743589702E-2</v>
          </cell>
          <cell r="H195">
            <v>0.16346153846153799</v>
          </cell>
          <cell r="I195">
            <v>6.4102564102564097E-2</v>
          </cell>
          <cell r="J195">
            <v>5.1282051282051301E-2</v>
          </cell>
          <cell r="K195">
            <v>6.0897435897435903E-2</v>
          </cell>
          <cell r="L195">
            <v>9.9358974358974395E-2</v>
          </cell>
          <cell r="M195">
            <v>0.47115384615384598</v>
          </cell>
          <cell r="N195">
            <v>0.99999999999999933</v>
          </cell>
          <cell r="P195">
            <v>27.999999999999986</v>
          </cell>
          <cell r="Q195">
            <v>50.999999999999851</v>
          </cell>
          <cell r="R195">
            <v>20</v>
          </cell>
          <cell r="S195">
            <v>16.000000000000007</v>
          </cell>
          <cell r="T195">
            <v>19</v>
          </cell>
          <cell r="U195">
            <v>31.000000000000011</v>
          </cell>
          <cell r="V195">
            <v>146.99999999999994</v>
          </cell>
          <cell r="W195">
            <v>312</v>
          </cell>
          <cell r="Y195">
            <v>21901.36292671318</v>
          </cell>
          <cell r="Z195">
            <v>31312.893308814506</v>
          </cell>
          <cell r="AA195">
            <v>11438.499838836382</v>
          </cell>
          <cell r="AB195">
            <v>8343.3763530336</v>
          </cell>
          <cell r="AC195">
            <v>7111.2144218648245</v>
          </cell>
          <cell r="AD195">
            <v>8734.4721195820493</v>
          </cell>
          <cell r="AE195">
            <v>88841.818968844556</v>
          </cell>
          <cell r="AG195">
            <v>82572.36049187652</v>
          </cell>
          <cell r="AH195">
            <v>6269.4584769680368</v>
          </cell>
          <cell r="AI195">
            <v>7.056877661596099E-2</v>
          </cell>
        </row>
        <row r="196">
          <cell r="E196">
            <v>4010</v>
          </cell>
          <cell r="F196" t="str">
            <v>UTC Sheffield Olympic Legacy Park</v>
          </cell>
          <cell r="G196">
            <v>8.3333333333333301E-2</v>
          </cell>
          <cell r="H196">
            <v>0.18</v>
          </cell>
          <cell r="I196">
            <v>8.6666666666666697E-2</v>
          </cell>
          <cell r="J196">
            <v>7.0000000000000007E-2</v>
          </cell>
          <cell r="K196">
            <v>0.10666666666666701</v>
          </cell>
          <cell r="L196">
            <v>0.09</v>
          </cell>
          <cell r="M196">
            <v>0.38333333333333303</v>
          </cell>
          <cell r="N196">
            <v>1</v>
          </cell>
          <cell r="P196">
            <v>25.083333333333325</v>
          </cell>
          <cell r="Q196">
            <v>54.18</v>
          </cell>
          <cell r="R196">
            <v>26.086666666666677</v>
          </cell>
          <cell r="S196">
            <v>21.07</v>
          </cell>
          <cell r="T196">
            <v>32.106666666666769</v>
          </cell>
          <cell r="U196">
            <v>27.09</v>
          </cell>
          <cell r="V196">
            <v>115.38333333333324</v>
          </cell>
          <cell r="W196">
            <v>301</v>
          </cell>
          <cell r="Y196">
            <v>19619.970955180561</v>
          </cell>
          <cell r="Z196">
            <v>33265.344303364211</v>
          </cell>
          <cell r="AA196">
            <v>14919.616623122261</v>
          </cell>
          <cell r="AB196">
            <v>10987.183734901117</v>
          </cell>
          <cell r="AC196">
            <v>12016.704791474072</v>
          </cell>
          <cell r="AD196">
            <v>7632.8016038541173</v>
          </cell>
          <cell r="AE196">
            <v>98441.622011896339</v>
          </cell>
          <cell r="AG196">
            <v>97583.549298717</v>
          </cell>
          <cell r="AH196">
            <v>858.07271317933919</v>
          </cell>
          <cell r="AI196">
            <v>8.716564148807341E-3</v>
          </cell>
        </row>
        <row r="197">
          <cell r="E197">
            <v>4013</v>
          </cell>
          <cell r="F197" t="str">
            <v>Westfield School</v>
          </cell>
          <cell r="G197">
            <v>4.0160642570281103E-3</v>
          </cell>
          <cell r="H197">
            <v>5.0602409638554197E-2</v>
          </cell>
          <cell r="I197">
            <v>3.6144578313252997E-2</v>
          </cell>
          <cell r="J197">
            <v>3.8554216867469897E-2</v>
          </cell>
          <cell r="K197">
            <v>5.78313253012048E-2</v>
          </cell>
          <cell r="L197">
            <v>0.25622489959839401</v>
          </cell>
          <cell r="M197">
            <v>0.55662650602409602</v>
          </cell>
          <cell r="N197">
            <v>1</v>
          </cell>
          <cell r="P197">
            <v>4.9999999999999973</v>
          </cell>
          <cell r="Q197">
            <v>62.999999999999972</v>
          </cell>
          <cell r="R197">
            <v>44.999999999999979</v>
          </cell>
          <cell r="S197">
            <v>48.000000000000021</v>
          </cell>
          <cell r="T197">
            <v>71.999999999999972</v>
          </cell>
          <cell r="U197">
            <v>319.00000000000051</v>
          </cell>
          <cell r="V197">
            <v>692.99999999999955</v>
          </cell>
          <cell r="W197">
            <v>1245</v>
          </cell>
          <cell r="Y197">
            <v>3910.9576654844964</v>
          </cell>
          <cell r="Z197">
            <v>38680.632910888606</v>
          </cell>
          <cell r="AA197">
            <v>25736.62463738185</v>
          </cell>
          <cell r="AB197">
            <v>25030.1290591008</v>
          </cell>
          <cell r="AC197">
            <v>26947.759914435115</v>
          </cell>
          <cell r="AD197">
            <v>89880.535682150876</v>
          </cell>
          <cell r="AE197">
            <v>210186.63986944174</v>
          </cell>
          <cell r="AG197">
            <v>187673.91237231862</v>
          </cell>
          <cell r="AH197">
            <v>22512.727497123124</v>
          </cell>
          <cell r="AI197">
            <v>0.10710827058802116</v>
          </cell>
        </row>
        <row r="198">
          <cell r="E198">
            <v>4016</v>
          </cell>
          <cell r="F198" t="str">
            <v>Yewlands Academy</v>
          </cell>
          <cell r="G198">
            <v>0.118756936736959</v>
          </cell>
          <cell r="H198">
            <v>0.407325194228635</v>
          </cell>
          <cell r="I198">
            <v>6.88124306326304E-2</v>
          </cell>
          <cell r="J198">
            <v>4.4395116537180902E-3</v>
          </cell>
          <cell r="K198">
            <v>3.10765815760266E-2</v>
          </cell>
          <cell r="L198">
            <v>0.142064372918979</v>
          </cell>
          <cell r="M198">
            <v>0.22752497225305199</v>
          </cell>
          <cell r="N198">
            <v>1</v>
          </cell>
          <cell r="P198">
            <v>107.00000000000006</v>
          </cell>
          <cell r="Q198">
            <v>367.00000000000011</v>
          </cell>
          <cell r="R198">
            <v>61.999999999999993</v>
          </cell>
          <cell r="S198">
            <v>3.9999999999999991</v>
          </cell>
          <cell r="T198">
            <v>27.999999999999968</v>
          </cell>
          <cell r="U198">
            <v>128.00000000000009</v>
          </cell>
          <cell r="V198">
            <v>204.99999999999983</v>
          </cell>
          <cell r="W198">
            <v>901</v>
          </cell>
          <cell r="Y198">
            <v>83694.494041368307</v>
          </cell>
          <cell r="Z198">
            <v>225330.0361634306</v>
          </cell>
          <cell r="AA198">
            <v>35459.349500392782</v>
          </cell>
          <cell r="AB198">
            <v>2085.8440882583986</v>
          </cell>
          <cell r="AC198">
            <v>10479.684411169204</v>
          </cell>
          <cell r="AD198">
            <v>36064.917138919438</v>
          </cell>
          <cell r="AE198">
            <v>393114.32534353877</v>
          </cell>
          <cell r="AG198">
            <v>355217.39005837834</v>
          </cell>
          <cell r="AH198">
            <v>37896.935285160434</v>
          </cell>
          <cell r="AI198">
            <v>9.6401817084744171E-2</v>
          </cell>
        </row>
        <row r="199">
          <cell r="E199">
            <v>4014</v>
          </cell>
          <cell r="F199" t="str">
            <v>Astrea Academy</v>
          </cell>
          <cell r="G199">
            <v>2.7173913043478298E-2</v>
          </cell>
          <cell r="H199">
            <v>0.172554347826087</v>
          </cell>
          <cell r="I199">
            <v>0.48369565217391303</v>
          </cell>
          <cell r="J199">
            <v>7.7445652173912999E-2</v>
          </cell>
          <cell r="K199">
            <v>0.19565217391304299</v>
          </cell>
          <cell r="L199">
            <v>2.1739130434782601E-2</v>
          </cell>
          <cell r="M199">
            <v>2.1739130434782601E-2</v>
          </cell>
          <cell r="N199">
            <v>0.99999999999999944</v>
          </cell>
          <cell r="P199">
            <v>20.000000000000028</v>
          </cell>
          <cell r="Q199">
            <v>127.00000000000003</v>
          </cell>
          <cell r="R199">
            <v>356</v>
          </cell>
          <cell r="S199">
            <v>56.999999999999964</v>
          </cell>
          <cell r="T199">
            <v>143.99999999999963</v>
          </cell>
          <cell r="U199">
            <v>15.999999999999995</v>
          </cell>
          <cell r="V199">
            <v>15.999999999999995</v>
          </cell>
          <cell r="W199">
            <v>736</v>
          </cell>
          <cell r="Y199">
            <v>15643.830661938015</v>
          </cell>
          <cell r="Z199">
            <v>77975.244121950091</v>
          </cell>
          <cell r="AA199">
            <v>203605.2971312876</v>
          </cell>
          <cell r="AB199">
            <v>29723.27825768217</v>
          </cell>
          <cell r="AC199">
            <v>53895.519828870114</v>
          </cell>
          <cell r="AD199">
            <v>4508.1146423649252</v>
          </cell>
          <cell r="AE199">
            <v>385351.2846440929</v>
          </cell>
          <cell r="AG199">
            <v>58579.60663203169</v>
          </cell>
          <cell r="AH199">
            <v>326771.67801206122</v>
          </cell>
          <cell r="AI199">
            <v>0.84798388128863955</v>
          </cell>
        </row>
        <row r="200">
          <cell r="E200">
            <v>4225</v>
          </cell>
          <cell r="F200" t="str">
            <v>Hinde House 3-16 School</v>
          </cell>
          <cell r="G200">
            <v>8.4163898117386504E-2</v>
          </cell>
          <cell r="H200">
            <v>0.32336655592469499</v>
          </cell>
          <cell r="I200">
            <v>0.207087486157254</v>
          </cell>
          <cell r="J200">
            <v>4.5404208194905898E-2</v>
          </cell>
          <cell r="K200">
            <v>0.149501661129568</v>
          </cell>
          <cell r="L200">
            <v>7.3089700996677706E-2</v>
          </cell>
          <cell r="M200">
            <v>0.117386489479513</v>
          </cell>
          <cell r="N200">
            <v>1</v>
          </cell>
          <cell r="P200">
            <v>76.000000000000014</v>
          </cell>
          <cell r="Q200">
            <v>291.99999999999955</v>
          </cell>
          <cell r="R200">
            <v>187.00000000000037</v>
          </cell>
          <cell r="S200">
            <v>41.000000000000028</v>
          </cell>
          <cell r="T200">
            <v>134.99999999999991</v>
          </cell>
          <cell r="U200">
            <v>65.999999999999972</v>
          </cell>
          <cell r="V200">
            <v>106.00000000000024</v>
          </cell>
          <cell r="W200">
            <v>903</v>
          </cell>
          <cell r="Y200">
            <v>59446.556515364384</v>
          </cell>
          <cell r="Z200">
            <v>179281.66365046761</v>
          </cell>
          <cell r="AA200">
            <v>106949.97349312039</v>
          </cell>
          <cell r="AB200">
            <v>21379.901904648606</v>
          </cell>
          <cell r="AC200">
            <v>50527.049839565829</v>
          </cell>
          <cell r="AD200">
            <v>18595.972899755317</v>
          </cell>
          <cell r="AE200">
            <v>436181.11830292211</v>
          </cell>
          <cell r="AG200">
            <v>151292.21699205888</v>
          </cell>
          <cell r="AH200">
            <v>284888.90131086321</v>
          </cell>
          <cell r="AI200">
            <v>0.65314358956962359</v>
          </cell>
        </row>
        <row r="201">
          <cell r="E201">
            <v>4005</v>
          </cell>
          <cell r="F201" t="str">
            <v>Oasis Academy Don Valley</v>
          </cell>
          <cell r="G201">
            <v>1.54559505409583E-2</v>
          </cell>
          <cell r="H201">
            <v>0.66615146831530103</v>
          </cell>
          <cell r="I201">
            <v>4.4822256568779001E-2</v>
          </cell>
          <cell r="J201">
            <v>0.194744976816074</v>
          </cell>
          <cell r="K201">
            <v>6.8006182380216398E-2</v>
          </cell>
          <cell r="L201">
            <v>4.6367851622874804E-3</v>
          </cell>
          <cell r="M201">
            <v>6.18238021638331E-3</v>
          </cell>
          <cell r="N201">
            <v>0.99999999999999956</v>
          </cell>
          <cell r="P201">
            <v>10.00000000000002</v>
          </cell>
          <cell r="Q201">
            <v>430.99999999999977</v>
          </cell>
          <cell r="R201">
            <v>29.000000000000014</v>
          </cell>
          <cell r="S201">
            <v>125.99999999999987</v>
          </cell>
          <cell r="T201">
            <v>44.000000000000007</v>
          </cell>
          <cell r="U201">
            <v>3</v>
          </cell>
          <cell r="V201">
            <v>4.0000000000000018</v>
          </cell>
          <cell r="W201">
            <v>647</v>
          </cell>
          <cell r="Y201">
            <v>7821.9153309690118</v>
          </cell>
          <cell r="Z201">
            <v>264624.64737449185</v>
          </cell>
          <cell r="AA201">
            <v>16585.824766312762</v>
          </cell>
          <cell r="AB201">
            <v>65704.0887801395</v>
          </cell>
          <cell r="AC201">
            <v>16468.075503265914</v>
          </cell>
          <cell r="AD201">
            <v>845.27149544342387</v>
          </cell>
          <cell r="AE201">
            <v>372049.82325062249</v>
          </cell>
          <cell r="AG201">
            <v>144952.12941520163</v>
          </cell>
          <cell r="AH201">
            <v>227097.69383542085</v>
          </cell>
          <cell r="AI201">
            <v>0.61039591915742397</v>
          </cell>
        </row>
        <row r="202">
          <cell r="E202"/>
          <cell r="F202"/>
          <cell r="P202"/>
          <cell r="Q202"/>
          <cell r="R202"/>
          <cell r="S202"/>
          <cell r="T202"/>
          <cell r="U202"/>
          <cell r="V202"/>
          <cell r="W202"/>
        </row>
        <row r="203">
          <cell r="E203"/>
          <cell r="F203" t="str">
            <v>Total Secondary</v>
          </cell>
          <cell r="P203">
            <v>2343.1611596397415</v>
          </cell>
          <cell r="Q203">
            <v>5478.9591642691958</v>
          </cell>
          <cell r="R203">
            <v>3204.6083478861451</v>
          </cell>
          <cell r="S203">
            <v>1595.5319472896747</v>
          </cell>
          <cell r="T203">
            <v>2393.7653084593935</v>
          </cell>
          <cell r="U203">
            <v>2024.4711511392773</v>
          </cell>
          <cell r="V203">
            <v>13204.502921316573</v>
          </cell>
          <cell r="W203">
            <v>30245</v>
          </cell>
          <cell r="X203">
            <v>0</v>
          </cell>
          <cell r="Y203">
            <v>1832800.8197517183</v>
          </cell>
          <cell r="Z203">
            <v>3363962.0343943792</v>
          </cell>
          <cell r="AA203">
            <v>1832795.6035414699</v>
          </cell>
          <cell r="AB203">
            <v>832007.71997039497</v>
          </cell>
          <cell r="AC203">
            <v>895925.17810927075</v>
          </cell>
          <cell r="AD203">
            <v>570409.25246852229</v>
          </cell>
          <cell r="AE203">
            <v>9327900.6082357578</v>
          </cell>
          <cell r="AG203">
            <v>7773086.5117709925</v>
          </cell>
          <cell r="AH203">
            <v>1554814.0964647622</v>
          </cell>
          <cell r="AI203">
            <v>0.16668424780298272</v>
          </cell>
        </row>
        <row r="204">
          <cell r="E204"/>
          <cell r="F204"/>
          <cell r="P204"/>
          <cell r="Q204"/>
          <cell r="R204"/>
          <cell r="S204"/>
          <cell r="T204"/>
          <cell r="U204"/>
          <cell r="V204"/>
          <cell r="W204"/>
          <cell r="AE204">
            <v>0</v>
          </cell>
        </row>
        <row r="205">
          <cell r="E205"/>
          <cell r="F205" t="str">
            <v>Total All Schools</v>
          </cell>
          <cell r="P205">
            <v>5857.3117120596598</v>
          </cell>
          <cell r="Q205">
            <v>13785.51078658338</v>
          </cell>
          <cell r="R205">
            <v>7830.6451697322973</v>
          </cell>
          <cell r="S205">
            <v>4067.0943016836854</v>
          </cell>
          <cell r="T205">
            <v>6016.9038267201922</v>
          </cell>
          <cell r="U205">
            <v>4996.4867135975337</v>
          </cell>
          <cell r="V205">
            <v>32178.047489623255</v>
          </cell>
          <cell r="W205">
            <v>74732</v>
          </cell>
          <cell r="X205">
            <v>0</v>
          </cell>
          <cell r="Y205">
            <v>3985899.8249416836</v>
          </cell>
          <cell r="Z205">
            <v>7237963.4813279547</v>
          </cell>
          <cell r="AA205">
            <v>3863371.1731430888</v>
          </cell>
          <cell r="AB205">
            <v>1826480.9162397874</v>
          </cell>
          <cell r="AC205">
            <v>1823634.2500885227</v>
          </cell>
          <cell r="AD205">
            <v>1195506.7342076199</v>
          </cell>
          <cell r="AE205">
            <v>19932856.379948657</v>
          </cell>
          <cell r="AG205">
            <v>16244101.498252749</v>
          </cell>
          <cell r="AH205">
            <v>3688754.8816959104</v>
          </cell>
          <cell r="AI205">
            <v>0.18505902071348851</v>
          </cell>
        </row>
        <row r="206">
          <cell r="E206"/>
          <cell r="F206"/>
          <cell r="P206"/>
          <cell r="Q206"/>
          <cell r="R206"/>
          <cell r="S206"/>
          <cell r="T206"/>
          <cell r="U206"/>
          <cell r="V206"/>
          <cell r="W206">
            <v>0</v>
          </cell>
          <cell r="AE206">
            <v>0</v>
          </cell>
        </row>
        <row r="207">
          <cell r="E207"/>
          <cell r="F207"/>
        </row>
        <row r="208">
          <cell r="E208"/>
          <cell r="F208"/>
        </row>
        <row r="209">
          <cell r="E209"/>
          <cell r="F209"/>
        </row>
        <row r="210">
          <cell r="E210"/>
          <cell r="F210"/>
        </row>
        <row r="211">
          <cell r="E211"/>
        </row>
      </sheetData>
      <sheetData sheetId="36">
        <row r="1">
          <cell r="I1" t="str">
            <v>*put 22-23 PFI in col I in baseline in order to remove it</v>
          </cell>
        </row>
      </sheetData>
      <sheetData sheetId="37"/>
      <sheetData sheetId="38"/>
      <sheetData sheetId="39">
        <row r="1">
          <cell r="D1" t="str">
            <v>Indicative School Budget Shares - 2023-24</v>
          </cell>
          <cell r="V1"/>
          <cell r="Z1">
            <v>44971.697048611109</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G3" t="str">
            <v>PUPIL LED FUNDING</v>
          </cell>
          <cell r="H3"/>
          <cell r="I3"/>
          <cell r="J3"/>
          <cell r="K3"/>
          <cell r="L3"/>
          <cell r="M3"/>
          <cell r="N3" t="str">
            <v>Primary</v>
          </cell>
          <cell r="R3"/>
        </row>
        <row r="4">
          <cell r="G4"/>
          <cell r="H4" t="str">
            <v>Deprivation</v>
          </cell>
          <cell r="I4"/>
          <cell r="J4"/>
          <cell r="K4"/>
          <cell r="L4"/>
          <cell r="M4"/>
          <cell r="N4">
            <v>128000</v>
          </cell>
          <cell r="R4"/>
          <cell r="Y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23-24</v>
          </cell>
          <cell r="Z5" t="str">
            <v>TOTAL Budget Share</v>
          </cell>
        </row>
        <row r="6">
          <cell r="F6" t="str">
            <v>FTE</v>
          </cell>
          <cell r="G6" t="str">
            <v>£</v>
          </cell>
          <cell r="H6" t="str">
            <v>£</v>
          </cell>
          <cell r="I6"/>
          <cell r="J6" t="str">
            <v>£</v>
          </cell>
          <cell r="K6" t="str">
            <v>£</v>
          </cell>
          <cell r="L6" t="str">
            <v>£</v>
          </cell>
          <cell r="M6" t="str">
            <v>£</v>
          </cell>
          <cell r="N6" t="str">
            <v>£</v>
          </cell>
          <cell r="O6" t="str">
            <v>£</v>
          </cell>
          <cell r="P6"/>
          <cell r="Q6" t="str">
            <v>£</v>
          </cell>
          <cell r="R6"/>
          <cell r="S6" t="str">
            <v>£</v>
          </cell>
          <cell r="T6"/>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9">
          <cell r="D9">
            <v>2001</v>
          </cell>
          <cell r="E9" t="str">
            <v>Abbey Lane Primary School</v>
          </cell>
          <cell r="F9">
            <v>546</v>
          </cell>
          <cell r="G9">
            <v>1890726.2442911349</v>
          </cell>
          <cell r="H9">
            <v>31488.000000000098</v>
          </cell>
          <cell r="I9">
            <v>49440.259999999937</v>
          </cell>
          <cell r="J9">
            <v>49189.270109975216</v>
          </cell>
          <cell r="K9">
            <v>133256.13362068948</v>
          </cell>
          <cell r="L9">
            <v>8612.6359832636081</v>
          </cell>
          <cell r="M9">
            <v>2162712.5440050634</v>
          </cell>
          <cell r="N9">
            <v>128000</v>
          </cell>
          <cell r="O9">
            <v>0</v>
          </cell>
          <cell r="P9">
            <v>114417.4559949367</v>
          </cell>
          <cell r="Q9">
            <v>114417.4559949367</v>
          </cell>
          <cell r="R9">
            <v>0</v>
          </cell>
          <cell r="S9">
            <v>0</v>
          </cell>
          <cell r="T9">
            <v>5293.605136094201</v>
          </cell>
          <cell r="U9">
            <v>5293.605136094201</v>
          </cell>
          <cell r="V9">
            <v>0</v>
          </cell>
          <cell r="W9">
            <v>0</v>
          </cell>
          <cell r="X9">
            <v>0</v>
          </cell>
          <cell r="Y9">
            <v>39936</v>
          </cell>
          <cell r="Z9">
            <v>2450359.6051360951</v>
          </cell>
        </row>
        <row r="10">
          <cell r="D10">
            <v>2046</v>
          </cell>
          <cell r="E10" t="str">
            <v>Abbeyfield Primary Academy</v>
          </cell>
          <cell r="F10">
            <v>372</v>
          </cell>
          <cell r="G10">
            <v>1288187.111495059</v>
          </cell>
          <cell r="H10">
            <v>65731.200000000041</v>
          </cell>
          <cell r="I10">
            <v>103101.03000000006</v>
          </cell>
          <cell r="J10">
            <v>126873.38418029297</v>
          </cell>
          <cell r="K10">
            <v>127948.41243286064</v>
          </cell>
          <cell r="L10">
            <v>76387.080745341533</v>
          </cell>
          <cell r="M10">
            <v>1788228.218853554</v>
          </cell>
          <cell r="N10">
            <v>128000</v>
          </cell>
          <cell r="O10">
            <v>34662.599999999853</v>
          </cell>
          <cell r="P10">
            <v>0</v>
          </cell>
          <cell r="Q10">
            <v>0</v>
          </cell>
          <cell r="R10">
            <v>0</v>
          </cell>
          <cell r="S10">
            <v>0</v>
          </cell>
          <cell r="T10">
            <v>0</v>
          </cell>
          <cell r="U10">
            <v>0</v>
          </cell>
          <cell r="V10">
            <v>0</v>
          </cell>
          <cell r="W10">
            <v>0</v>
          </cell>
          <cell r="X10">
            <v>0</v>
          </cell>
          <cell r="Y10">
            <v>6707</v>
          </cell>
          <cell r="Z10">
            <v>1957597.8188535536</v>
          </cell>
        </row>
        <row r="11">
          <cell r="D11">
            <v>2048</v>
          </cell>
          <cell r="E11" t="str">
            <v>Acres Hill Community Primary School</v>
          </cell>
          <cell r="F11">
            <v>205</v>
          </cell>
          <cell r="G11">
            <v>709888.05875399755</v>
          </cell>
          <cell r="H11">
            <v>38179.19999999999</v>
          </cell>
          <cell r="I11">
            <v>61498.859999999979</v>
          </cell>
          <cell r="J11">
            <v>73797.622195110525</v>
          </cell>
          <cell r="K11">
            <v>112638.87620192311</v>
          </cell>
          <cell r="L11">
            <v>36946.327683615804</v>
          </cell>
          <cell r="M11">
            <v>1032948.944834647</v>
          </cell>
          <cell r="N11">
            <v>128000</v>
          </cell>
          <cell r="O11">
            <v>8221.5000000000182</v>
          </cell>
          <cell r="P11">
            <v>0</v>
          </cell>
          <cell r="Q11">
            <v>0</v>
          </cell>
          <cell r="R11">
            <v>0</v>
          </cell>
          <cell r="S11">
            <v>0</v>
          </cell>
          <cell r="T11">
            <v>0</v>
          </cell>
          <cell r="U11">
            <v>0</v>
          </cell>
          <cell r="V11">
            <v>0</v>
          </cell>
          <cell r="W11">
            <v>0</v>
          </cell>
          <cell r="X11">
            <v>0</v>
          </cell>
          <cell r="Y11">
            <v>4966</v>
          </cell>
          <cell r="Z11">
            <v>1174136.444834647</v>
          </cell>
        </row>
        <row r="12">
          <cell r="D12">
            <v>2342</v>
          </cell>
          <cell r="E12" t="str">
            <v>Angram Bank Primary School</v>
          </cell>
          <cell r="F12">
            <v>184</v>
          </cell>
          <cell r="G12">
            <v>637167.81858895381</v>
          </cell>
          <cell r="H12">
            <v>32275.199999999964</v>
          </cell>
          <cell r="I12">
            <v>50043.189999999988</v>
          </cell>
          <cell r="J12">
            <v>53542.14101020727</v>
          </cell>
          <cell r="K12">
            <v>57878.589487691235</v>
          </cell>
          <cell r="L12">
            <v>1270.4761904761901</v>
          </cell>
          <cell r="M12">
            <v>832177.41527732834</v>
          </cell>
          <cell r="N12">
            <v>128000</v>
          </cell>
          <cell r="O12">
            <v>0</v>
          </cell>
          <cell r="P12">
            <v>0</v>
          </cell>
          <cell r="Q12">
            <v>0</v>
          </cell>
          <cell r="R12">
            <v>0</v>
          </cell>
          <cell r="S12">
            <v>0</v>
          </cell>
          <cell r="T12">
            <v>0</v>
          </cell>
          <cell r="U12">
            <v>0</v>
          </cell>
          <cell r="V12">
            <v>0</v>
          </cell>
          <cell r="W12">
            <v>0</v>
          </cell>
          <cell r="X12">
            <v>0</v>
          </cell>
          <cell r="Y12">
            <v>23204</v>
          </cell>
          <cell r="Z12">
            <v>983381.41527732834</v>
          </cell>
        </row>
        <row r="13">
          <cell r="D13">
            <v>2343</v>
          </cell>
          <cell r="E13" t="str">
            <v>Anns Grove Primary School</v>
          </cell>
          <cell r="F13">
            <v>334</v>
          </cell>
          <cell r="G13">
            <v>1156598.1054821229</v>
          </cell>
          <cell r="H13">
            <v>51561.59999999994</v>
          </cell>
          <cell r="I13">
            <v>80792.619999999966</v>
          </cell>
          <cell r="J13">
            <v>103426.40731433709</v>
          </cell>
          <cell r="K13">
            <v>106817.95519001705</v>
          </cell>
          <cell r="L13">
            <v>49671.794871794795</v>
          </cell>
          <cell r="M13">
            <v>1548868.4828582716</v>
          </cell>
          <cell r="N13">
            <v>128000</v>
          </cell>
          <cell r="O13">
            <v>0</v>
          </cell>
          <cell r="P13">
            <v>0</v>
          </cell>
          <cell r="Q13">
            <v>0</v>
          </cell>
          <cell r="R13">
            <v>0</v>
          </cell>
          <cell r="S13">
            <v>0</v>
          </cell>
          <cell r="T13">
            <v>0</v>
          </cell>
          <cell r="U13">
            <v>0</v>
          </cell>
          <cell r="V13">
            <v>0</v>
          </cell>
          <cell r="W13">
            <v>0</v>
          </cell>
          <cell r="X13">
            <v>0</v>
          </cell>
          <cell r="Y13">
            <v>40704</v>
          </cell>
          <cell r="Z13">
            <v>1717572.4828582716</v>
          </cell>
        </row>
        <row r="14">
          <cell r="D14">
            <v>3429</v>
          </cell>
          <cell r="E14" t="str">
            <v>Arbourthorne Community Primary School</v>
          </cell>
          <cell r="F14">
            <v>420</v>
          </cell>
          <cell r="G14">
            <v>1454404.8033008729</v>
          </cell>
          <cell r="H14">
            <v>101942.40000000005</v>
          </cell>
          <cell r="I14">
            <v>159173.52000000008</v>
          </cell>
          <cell r="J14">
            <v>200350.94233862171</v>
          </cell>
          <cell r="K14">
            <v>275266.48983200715</v>
          </cell>
          <cell r="L14">
            <v>32661.452513966535</v>
          </cell>
          <cell r="M14">
            <v>2223799.6079854686</v>
          </cell>
          <cell r="N14">
            <v>128000</v>
          </cell>
          <cell r="O14">
            <v>8316.00000000002</v>
          </cell>
          <cell r="P14">
            <v>0</v>
          </cell>
          <cell r="Q14">
            <v>0</v>
          </cell>
          <cell r="R14">
            <v>0</v>
          </cell>
          <cell r="S14">
            <v>0</v>
          </cell>
          <cell r="T14">
            <v>0</v>
          </cell>
          <cell r="U14">
            <v>0</v>
          </cell>
          <cell r="V14">
            <v>0</v>
          </cell>
          <cell r="W14">
            <v>0</v>
          </cell>
          <cell r="X14">
            <v>0</v>
          </cell>
          <cell r="Y14">
            <v>52736</v>
          </cell>
          <cell r="Z14">
            <v>2412851.6079854686</v>
          </cell>
        </row>
        <row r="15">
          <cell r="D15">
            <v>2340</v>
          </cell>
          <cell r="E15" t="str">
            <v>Athelstan Primary School</v>
          </cell>
          <cell r="F15">
            <v>614</v>
          </cell>
          <cell r="G15">
            <v>2126201.3076827046</v>
          </cell>
          <cell r="H15">
            <v>73996.799999999945</v>
          </cell>
          <cell r="I15">
            <v>116968.41999999991</v>
          </cell>
          <cell r="J15">
            <v>147229.45691961347</v>
          </cell>
          <cell r="K15">
            <v>201853.82471838663</v>
          </cell>
          <cell r="L15">
            <v>31202.895238095229</v>
          </cell>
          <cell r="M15">
            <v>2697452.7045587995</v>
          </cell>
          <cell r="N15">
            <v>128000</v>
          </cell>
          <cell r="O15">
            <v>0</v>
          </cell>
          <cell r="P15">
            <v>0</v>
          </cell>
          <cell r="Q15">
            <v>0</v>
          </cell>
          <cell r="R15">
            <v>0</v>
          </cell>
          <cell r="S15">
            <v>0</v>
          </cell>
          <cell r="T15">
            <v>6653.7457159986834</v>
          </cell>
          <cell r="U15">
            <v>6653.7457159986834</v>
          </cell>
          <cell r="V15">
            <v>0</v>
          </cell>
          <cell r="W15">
            <v>0</v>
          </cell>
          <cell r="X15">
            <v>0</v>
          </cell>
          <cell r="Y15">
            <v>32768</v>
          </cell>
          <cell r="Z15">
            <v>2864874.450274799</v>
          </cell>
        </row>
        <row r="16">
          <cell r="D16">
            <v>2281</v>
          </cell>
          <cell r="E16" t="str">
            <v>Ballifield Primary School</v>
          </cell>
          <cell r="F16">
            <v>415</v>
          </cell>
          <cell r="G16">
            <v>1437090.460404434</v>
          </cell>
          <cell r="H16">
            <v>26764.799999999999</v>
          </cell>
          <cell r="I16">
            <v>42205.100000000064</v>
          </cell>
          <cell r="J16">
            <v>41919.244131646483</v>
          </cell>
          <cell r="K16">
            <v>147198.62826773908</v>
          </cell>
          <cell r="L16">
            <v>5424.2253521126677</v>
          </cell>
          <cell r="M16">
            <v>1700602.4581559324</v>
          </cell>
          <cell r="N16">
            <v>128000</v>
          </cell>
          <cell r="O16">
            <v>0</v>
          </cell>
          <cell r="P16">
            <v>0</v>
          </cell>
          <cell r="Q16">
            <v>0</v>
          </cell>
          <cell r="R16">
            <v>0</v>
          </cell>
          <cell r="S16">
            <v>0</v>
          </cell>
          <cell r="T16">
            <v>27195.287760490326</v>
          </cell>
          <cell r="U16">
            <v>27195.287760490326</v>
          </cell>
          <cell r="V16">
            <v>0</v>
          </cell>
          <cell r="W16">
            <v>0</v>
          </cell>
          <cell r="X16">
            <v>0</v>
          </cell>
          <cell r="Y16">
            <v>27904</v>
          </cell>
          <cell r="Z16">
            <v>1883701.7459164232</v>
          </cell>
        </row>
        <row r="17">
          <cell r="D17">
            <v>2322</v>
          </cell>
          <cell r="E17" t="str">
            <v>Bankwood Community Primary School</v>
          </cell>
          <cell r="F17">
            <v>384</v>
          </cell>
          <cell r="G17">
            <v>1329741.5344465123</v>
          </cell>
          <cell r="H17">
            <v>108239.99999999994</v>
          </cell>
          <cell r="I17">
            <v>167011.61000000004</v>
          </cell>
          <cell r="J17">
            <v>216537.03791301398</v>
          </cell>
          <cell r="K17">
            <v>199281.40350877182</v>
          </cell>
          <cell r="L17">
            <v>42805.045045045001</v>
          </cell>
          <cell r="M17">
            <v>2063616.6309133433</v>
          </cell>
          <cell r="N17">
            <v>128000</v>
          </cell>
          <cell r="O17">
            <v>20752.2</v>
          </cell>
          <cell r="P17">
            <v>0</v>
          </cell>
          <cell r="Q17">
            <v>0</v>
          </cell>
          <cell r="R17">
            <v>0</v>
          </cell>
          <cell r="S17">
            <v>0</v>
          </cell>
          <cell r="T17">
            <v>0</v>
          </cell>
          <cell r="U17">
            <v>0</v>
          </cell>
          <cell r="V17">
            <v>0</v>
          </cell>
          <cell r="W17">
            <v>0</v>
          </cell>
          <cell r="X17">
            <v>0</v>
          </cell>
          <cell r="Y17">
            <v>24326</v>
          </cell>
          <cell r="Z17">
            <v>2236694.8309133435</v>
          </cell>
        </row>
        <row r="18">
          <cell r="D18">
            <v>2274</v>
          </cell>
          <cell r="E18" t="str">
            <v>Beck Primary School</v>
          </cell>
          <cell r="F18">
            <v>615</v>
          </cell>
          <cell r="G18">
            <v>2129664.1762619927</v>
          </cell>
          <cell r="H18">
            <v>129494.40000000001</v>
          </cell>
          <cell r="I18">
            <v>205599.12999999995</v>
          </cell>
          <cell r="J18">
            <v>300150.28986042755</v>
          </cell>
          <cell r="K18">
            <v>270772.2084623322</v>
          </cell>
          <cell r="L18">
            <v>37156.250000000124</v>
          </cell>
          <cell r="M18">
            <v>3072836.4545847522</v>
          </cell>
          <cell r="N18">
            <v>128000</v>
          </cell>
          <cell r="O18">
            <v>0</v>
          </cell>
          <cell r="P18">
            <v>0</v>
          </cell>
          <cell r="Q18">
            <v>0</v>
          </cell>
          <cell r="R18">
            <v>0</v>
          </cell>
          <cell r="S18">
            <v>0</v>
          </cell>
          <cell r="T18">
            <v>0</v>
          </cell>
          <cell r="U18">
            <v>0</v>
          </cell>
          <cell r="V18">
            <v>0</v>
          </cell>
          <cell r="W18">
            <v>0</v>
          </cell>
          <cell r="X18">
            <v>0</v>
          </cell>
          <cell r="Y18">
            <v>9267</v>
          </cell>
          <cell r="Z18">
            <v>3210103.4545847522</v>
          </cell>
        </row>
        <row r="19">
          <cell r="D19">
            <v>2241</v>
          </cell>
          <cell r="E19" t="str">
            <v>Beighton Nursery Infant School</v>
          </cell>
          <cell r="F19">
            <v>242</v>
          </cell>
          <cell r="G19">
            <v>838014.1961876459</v>
          </cell>
          <cell r="H19">
            <v>17318.400000000016</v>
          </cell>
          <cell r="I19">
            <v>26528.920000000024</v>
          </cell>
          <cell r="J19">
            <v>21773.499187925416</v>
          </cell>
          <cell r="K19">
            <v>69036.37044429066</v>
          </cell>
          <cell r="L19">
            <v>7018.0000000000009</v>
          </cell>
          <cell r="M19">
            <v>979689.38581986201</v>
          </cell>
          <cell r="N19">
            <v>128000</v>
          </cell>
          <cell r="O19">
            <v>0</v>
          </cell>
          <cell r="P19">
            <v>0</v>
          </cell>
          <cell r="Q19">
            <v>0</v>
          </cell>
          <cell r="R19">
            <v>0</v>
          </cell>
          <cell r="S19">
            <v>0</v>
          </cell>
          <cell r="T19">
            <v>5883.9132713535928</v>
          </cell>
          <cell r="U19">
            <v>5883.9132713535928</v>
          </cell>
          <cell r="V19">
            <v>0</v>
          </cell>
          <cell r="W19">
            <v>0</v>
          </cell>
          <cell r="X19">
            <v>0</v>
          </cell>
          <cell r="Y19">
            <v>20833</v>
          </cell>
          <cell r="Z19">
            <v>1134406.2990912157</v>
          </cell>
        </row>
        <row r="20">
          <cell r="D20">
            <v>2353</v>
          </cell>
          <cell r="E20" t="str">
            <v>Birley Primary Academy</v>
          </cell>
          <cell r="F20">
            <v>528</v>
          </cell>
          <cell r="G20">
            <v>1828394.6098639546</v>
          </cell>
          <cell r="H20">
            <v>58252.79999999993</v>
          </cell>
          <cell r="I20">
            <v>93454.14999999998</v>
          </cell>
          <cell r="J20">
            <v>63729.322066632594</v>
          </cell>
          <cell r="K20">
            <v>155246.90322580645</v>
          </cell>
          <cell r="L20">
            <v>1305.9275053304914</v>
          </cell>
          <cell r="M20">
            <v>2200383.7126617241</v>
          </cell>
          <cell r="N20">
            <v>128000</v>
          </cell>
          <cell r="O20">
            <v>0</v>
          </cell>
          <cell r="P20">
            <v>0</v>
          </cell>
          <cell r="Q20">
            <v>0</v>
          </cell>
          <cell r="R20">
            <v>0</v>
          </cell>
          <cell r="S20">
            <v>0</v>
          </cell>
          <cell r="T20">
            <v>7325.5711067138154</v>
          </cell>
          <cell r="U20">
            <v>7325.5711067138154</v>
          </cell>
          <cell r="V20">
            <v>0</v>
          </cell>
          <cell r="W20">
            <v>0</v>
          </cell>
          <cell r="X20">
            <v>0</v>
          </cell>
          <cell r="Y20">
            <v>6882</v>
          </cell>
          <cell r="Z20">
            <v>2342591.2837684387</v>
          </cell>
        </row>
        <row r="21">
          <cell r="D21">
            <v>2323</v>
          </cell>
          <cell r="E21" t="str">
            <v>Birley Spa Primary Academy</v>
          </cell>
          <cell r="F21">
            <v>337</v>
          </cell>
          <cell r="G21">
            <v>1166986.7112199862</v>
          </cell>
          <cell r="H21">
            <v>49200</v>
          </cell>
          <cell r="I21">
            <v>80189.690000000031</v>
          </cell>
          <cell r="J21">
            <v>100505.71411338469</v>
          </cell>
          <cell r="K21">
            <v>118089.94067796605</v>
          </cell>
          <cell r="L21">
            <v>6515.3333333333267</v>
          </cell>
          <cell r="M21">
            <v>1521487.3893446701</v>
          </cell>
          <cell r="N21">
            <v>128000</v>
          </cell>
          <cell r="O21">
            <v>5462.1</v>
          </cell>
          <cell r="P21">
            <v>0</v>
          </cell>
          <cell r="Q21">
            <v>0</v>
          </cell>
          <cell r="R21">
            <v>0</v>
          </cell>
          <cell r="S21">
            <v>0</v>
          </cell>
          <cell r="T21">
            <v>0</v>
          </cell>
          <cell r="U21">
            <v>0</v>
          </cell>
          <cell r="V21">
            <v>0</v>
          </cell>
          <cell r="W21">
            <v>0</v>
          </cell>
          <cell r="X21">
            <v>0</v>
          </cell>
          <cell r="Y21">
            <v>9165</v>
          </cell>
          <cell r="Z21">
            <v>1664114.4893446702</v>
          </cell>
        </row>
        <row r="22">
          <cell r="D22">
            <v>2328</v>
          </cell>
          <cell r="E22" t="str">
            <v>Bradfield Dungworth Primary School</v>
          </cell>
          <cell r="F22">
            <v>137</v>
          </cell>
          <cell r="G22">
            <v>474412.99536242761</v>
          </cell>
          <cell r="H22">
            <v>3935.9999999999995</v>
          </cell>
          <cell r="I22">
            <v>6029.2999999999993</v>
          </cell>
          <cell r="J22">
            <v>2633.6697883756924</v>
          </cell>
          <cell r="K22">
            <v>26143.173913043469</v>
          </cell>
          <cell r="L22">
            <v>679.1452991452993</v>
          </cell>
          <cell r="M22">
            <v>513834.28436299204</v>
          </cell>
          <cell r="N22">
            <v>128000</v>
          </cell>
          <cell r="O22">
            <v>0</v>
          </cell>
          <cell r="P22">
            <v>0</v>
          </cell>
          <cell r="Q22">
            <v>0</v>
          </cell>
          <cell r="R22">
            <v>0</v>
          </cell>
          <cell r="S22">
            <v>0</v>
          </cell>
          <cell r="T22">
            <v>11343.90226950808</v>
          </cell>
          <cell r="U22">
            <v>11343.90226950808</v>
          </cell>
          <cell r="V22">
            <v>0</v>
          </cell>
          <cell r="W22">
            <v>0</v>
          </cell>
          <cell r="X22">
            <v>9621.3618157543224</v>
          </cell>
          <cell r="Y22">
            <v>2816</v>
          </cell>
          <cell r="Z22">
            <v>665615.54844825424</v>
          </cell>
        </row>
        <row r="23">
          <cell r="D23">
            <v>2233</v>
          </cell>
          <cell r="E23" t="str">
            <v>Bradway Primary School</v>
          </cell>
          <cell r="F23">
            <v>414</v>
          </cell>
          <cell r="G23">
            <v>1433627.5918251462</v>
          </cell>
          <cell r="H23">
            <v>27158.400000000049</v>
          </cell>
          <cell r="I23">
            <v>41602.170000000071</v>
          </cell>
          <cell r="J23">
            <v>46592.179068660211</v>
          </cell>
          <cell r="K23">
            <v>105857.31787330312</v>
          </cell>
          <cell r="L23">
            <v>8139.6610169491605</v>
          </cell>
          <cell r="M23">
            <v>1662977.319784059</v>
          </cell>
          <cell r="N23">
            <v>128000</v>
          </cell>
          <cell r="O23">
            <v>0</v>
          </cell>
          <cell r="P23">
            <v>32692.680215940927</v>
          </cell>
          <cell r="Q23">
            <v>32692.680215940927</v>
          </cell>
          <cell r="R23">
            <v>0</v>
          </cell>
          <cell r="S23">
            <v>0</v>
          </cell>
          <cell r="T23">
            <v>0</v>
          </cell>
          <cell r="U23">
            <v>0</v>
          </cell>
          <cell r="V23">
            <v>0</v>
          </cell>
          <cell r="W23">
            <v>0</v>
          </cell>
          <cell r="X23">
            <v>0</v>
          </cell>
          <cell r="Y23">
            <v>24950</v>
          </cell>
          <cell r="Z23">
            <v>1848619.9999999995</v>
          </cell>
        </row>
        <row r="24">
          <cell r="D24">
            <v>2014</v>
          </cell>
          <cell r="E24" t="str">
            <v>Brightside Nursery and Infant School</v>
          </cell>
          <cell r="F24">
            <v>173</v>
          </cell>
          <cell r="G24">
            <v>599076.26421678811</v>
          </cell>
          <cell r="H24">
            <v>24009.599999999988</v>
          </cell>
          <cell r="I24">
            <v>36778.729999999981</v>
          </cell>
          <cell r="J24">
            <v>51996.688946889495</v>
          </cell>
          <cell r="K24">
            <v>67201.604373427064</v>
          </cell>
          <cell r="L24">
            <v>44398.230088495606</v>
          </cell>
          <cell r="M24">
            <v>823461.11762560031</v>
          </cell>
          <cell r="N24">
            <v>128000</v>
          </cell>
          <cell r="O24">
            <v>0</v>
          </cell>
          <cell r="P24">
            <v>0</v>
          </cell>
          <cell r="Q24">
            <v>0</v>
          </cell>
          <cell r="R24">
            <v>0</v>
          </cell>
          <cell r="S24">
            <v>0</v>
          </cell>
          <cell r="T24">
            <v>0</v>
          </cell>
          <cell r="U24">
            <v>0</v>
          </cell>
          <cell r="V24">
            <v>0</v>
          </cell>
          <cell r="W24">
            <v>0</v>
          </cell>
          <cell r="X24">
            <v>0</v>
          </cell>
          <cell r="Y24">
            <v>16841</v>
          </cell>
          <cell r="Z24">
            <v>968302.11762560031</v>
          </cell>
        </row>
        <row r="25">
          <cell r="D25">
            <v>2246</v>
          </cell>
          <cell r="E25" t="str">
            <v>Brook House Junior</v>
          </cell>
          <cell r="F25">
            <v>340</v>
          </cell>
          <cell r="G25">
            <v>1177375.3169578495</v>
          </cell>
          <cell r="H25">
            <v>22828.800000000047</v>
          </cell>
          <cell r="I25">
            <v>37984.590000000033</v>
          </cell>
          <cell r="J25">
            <v>27716.763296462792</v>
          </cell>
          <cell r="K25">
            <v>94816.693037974721</v>
          </cell>
          <cell r="L25">
            <v>4059.9999999999914</v>
          </cell>
          <cell r="M25">
            <v>1364782.1632922872</v>
          </cell>
          <cell r="N25">
            <v>128000</v>
          </cell>
          <cell r="O25">
            <v>0</v>
          </cell>
          <cell r="P25">
            <v>4917.8367077128132</v>
          </cell>
          <cell r="Q25">
            <v>4917.8367077128132</v>
          </cell>
          <cell r="R25">
            <v>0</v>
          </cell>
          <cell r="S25">
            <v>0</v>
          </cell>
          <cell r="T25">
            <v>18314.832566371286</v>
          </cell>
          <cell r="U25">
            <v>18314.832566371286</v>
          </cell>
          <cell r="V25">
            <v>0</v>
          </cell>
          <cell r="W25">
            <v>0</v>
          </cell>
          <cell r="X25">
            <v>0</v>
          </cell>
          <cell r="Y25">
            <v>4685</v>
          </cell>
          <cell r="Z25">
            <v>1520699.8325663707</v>
          </cell>
        </row>
        <row r="26">
          <cell r="D26">
            <v>5204</v>
          </cell>
          <cell r="E26" t="str">
            <v>Broomhill Infant School</v>
          </cell>
          <cell r="F26">
            <v>119</v>
          </cell>
          <cell r="G26">
            <v>412081.36093524733</v>
          </cell>
          <cell r="H26">
            <v>4723.2000000000098</v>
          </cell>
          <cell r="I26">
            <v>7235.1600000000153</v>
          </cell>
          <cell r="J26">
            <v>10333.496044668504</v>
          </cell>
          <cell r="K26">
            <v>34674.93679451957</v>
          </cell>
          <cell r="L26">
            <v>25882.5</v>
          </cell>
          <cell r="M26">
            <v>494930.6537744354</v>
          </cell>
          <cell r="N26">
            <v>128000</v>
          </cell>
          <cell r="O26">
            <v>0</v>
          </cell>
          <cell r="P26">
            <v>0</v>
          </cell>
          <cell r="Q26">
            <v>0</v>
          </cell>
          <cell r="R26">
            <v>0</v>
          </cell>
          <cell r="S26">
            <v>0</v>
          </cell>
          <cell r="T26">
            <v>28384.154964930818</v>
          </cell>
          <cell r="U26">
            <v>28384.154964930818</v>
          </cell>
          <cell r="V26">
            <v>0</v>
          </cell>
          <cell r="W26">
            <v>0</v>
          </cell>
          <cell r="X26">
            <v>0</v>
          </cell>
          <cell r="Y26">
            <v>1562</v>
          </cell>
          <cell r="Z26">
            <v>652876.80873936624</v>
          </cell>
        </row>
        <row r="27">
          <cell r="D27">
            <v>2325</v>
          </cell>
          <cell r="E27" t="str">
            <v>Brunswick Community Primary School</v>
          </cell>
          <cell r="F27">
            <v>417</v>
          </cell>
          <cell r="G27">
            <v>1444016.1975630096</v>
          </cell>
          <cell r="H27">
            <v>56678.399999999951</v>
          </cell>
          <cell r="I27">
            <v>88630.71000000005</v>
          </cell>
          <cell r="J27">
            <v>102685.68768635648</v>
          </cell>
          <cell r="K27">
            <v>159593.49407327597</v>
          </cell>
          <cell r="L27">
            <v>6774.789915966383</v>
          </cell>
          <cell r="M27">
            <v>1858379.2792386082</v>
          </cell>
          <cell r="N27">
            <v>128000</v>
          </cell>
          <cell r="O27">
            <v>0</v>
          </cell>
          <cell r="P27">
            <v>0</v>
          </cell>
          <cell r="Q27">
            <v>0</v>
          </cell>
          <cell r="R27">
            <v>0</v>
          </cell>
          <cell r="S27">
            <v>0</v>
          </cell>
          <cell r="T27">
            <v>0</v>
          </cell>
          <cell r="U27">
            <v>0</v>
          </cell>
          <cell r="V27">
            <v>0</v>
          </cell>
          <cell r="W27">
            <v>0</v>
          </cell>
          <cell r="X27">
            <v>0</v>
          </cell>
          <cell r="Y27">
            <v>35072</v>
          </cell>
          <cell r="Z27">
            <v>2021451.2792386082</v>
          </cell>
        </row>
        <row r="28">
          <cell r="D28">
            <v>2095</v>
          </cell>
          <cell r="E28" t="str">
            <v>Byron Wood Primary Academy</v>
          </cell>
          <cell r="F28">
            <v>395</v>
          </cell>
          <cell r="G28">
            <v>1367833.0888186782</v>
          </cell>
          <cell r="H28">
            <v>71635.199999999983</v>
          </cell>
          <cell r="I28">
            <v>114556.69999999997</v>
          </cell>
          <cell r="J28">
            <v>162693.12223955529</v>
          </cell>
          <cell r="K28">
            <v>142848.82757993069</v>
          </cell>
          <cell r="L28">
            <v>99812.573099415196</v>
          </cell>
          <cell r="M28">
            <v>1959379.5117375792</v>
          </cell>
          <cell r="N28">
            <v>128000</v>
          </cell>
          <cell r="O28">
            <v>11709.845177664969</v>
          </cell>
          <cell r="P28">
            <v>0</v>
          </cell>
          <cell r="Q28">
            <v>0</v>
          </cell>
          <cell r="R28">
            <v>0</v>
          </cell>
          <cell r="S28">
            <v>0</v>
          </cell>
          <cell r="T28">
            <v>0</v>
          </cell>
          <cell r="U28">
            <v>0</v>
          </cell>
          <cell r="V28">
            <v>0</v>
          </cell>
          <cell r="W28">
            <v>0</v>
          </cell>
          <cell r="X28">
            <v>0</v>
          </cell>
          <cell r="Y28">
            <v>5468</v>
          </cell>
          <cell r="Z28">
            <v>2104557.3569152439</v>
          </cell>
        </row>
        <row r="29">
          <cell r="D29">
            <v>2344</v>
          </cell>
          <cell r="E29" t="str">
            <v>Carfield Primary School</v>
          </cell>
          <cell r="F29">
            <v>570</v>
          </cell>
          <cell r="G29">
            <v>1973835.0901940418</v>
          </cell>
          <cell r="H29">
            <v>55497.600000000086</v>
          </cell>
          <cell r="I29">
            <v>88027.78</v>
          </cell>
          <cell r="J29">
            <v>108766.90438521003</v>
          </cell>
          <cell r="K29">
            <v>129088.23529411765</v>
          </cell>
          <cell r="L29">
            <v>29802.515723270437</v>
          </cell>
          <cell r="M29">
            <v>2385018.1255966397</v>
          </cell>
          <cell r="N29">
            <v>128000</v>
          </cell>
          <cell r="O29">
            <v>4536.0000000000255</v>
          </cell>
          <cell r="P29">
            <v>0</v>
          </cell>
          <cell r="Q29">
            <v>0</v>
          </cell>
          <cell r="R29">
            <v>0</v>
          </cell>
          <cell r="S29">
            <v>0</v>
          </cell>
          <cell r="T29">
            <v>4877.7313595813293</v>
          </cell>
          <cell r="U29">
            <v>4877.7313595813293</v>
          </cell>
          <cell r="V29">
            <v>0</v>
          </cell>
          <cell r="W29">
            <v>0</v>
          </cell>
          <cell r="X29">
            <v>0</v>
          </cell>
          <cell r="Y29">
            <v>31488</v>
          </cell>
          <cell r="Z29">
            <v>2553919.8569562212</v>
          </cell>
        </row>
        <row r="30">
          <cell r="D30">
            <v>2023</v>
          </cell>
          <cell r="E30" t="str">
            <v>Carter Knowle Junior School</v>
          </cell>
          <cell r="F30">
            <v>236</v>
          </cell>
          <cell r="G30">
            <v>817236.9847119191</v>
          </cell>
          <cell r="H30">
            <v>12201.600000000015</v>
          </cell>
          <cell r="I30">
            <v>19293.759999999991</v>
          </cell>
          <cell r="J30">
            <v>4983.8542870303927</v>
          </cell>
          <cell r="K30">
            <v>55835.195871055112</v>
          </cell>
          <cell r="L30">
            <v>9859.9999999999945</v>
          </cell>
          <cell r="M30">
            <v>919411.39487000462</v>
          </cell>
          <cell r="N30">
            <v>128000</v>
          </cell>
          <cell r="O30">
            <v>1738.7999999999943</v>
          </cell>
          <cell r="P30">
            <v>0</v>
          </cell>
          <cell r="Q30">
            <v>0</v>
          </cell>
          <cell r="R30">
            <v>0</v>
          </cell>
          <cell r="S30">
            <v>0</v>
          </cell>
          <cell r="T30">
            <v>7393.2482129646205</v>
          </cell>
          <cell r="U30">
            <v>7393.2482129646205</v>
          </cell>
          <cell r="V30">
            <v>0</v>
          </cell>
          <cell r="W30">
            <v>0</v>
          </cell>
          <cell r="X30">
            <v>0</v>
          </cell>
          <cell r="Y30">
            <v>16466</v>
          </cell>
          <cell r="Z30">
            <v>1073009.4430829692</v>
          </cell>
        </row>
        <row r="31">
          <cell r="D31">
            <v>2354</v>
          </cell>
          <cell r="E31" t="str">
            <v>Charnock Hall Primary Academy</v>
          </cell>
          <cell r="F31">
            <v>407</v>
          </cell>
          <cell r="G31">
            <v>1409387.5117701315</v>
          </cell>
          <cell r="H31">
            <v>35423.999999999978</v>
          </cell>
          <cell r="I31">
            <v>56675.420000000006</v>
          </cell>
          <cell r="J31">
            <v>64521.906745229688</v>
          </cell>
          <cell r="K31">
            <v>132544.59702525078</v>
          </cell>
          <cell r="L31">
            <v>8163.4582132564847</v>
          </cell>
          <cell r="M31">
            <v>1706716.8937538683</v>
          </cell>
          <cell r="N31">
            <v>128000</v>
          </cell>
          <cell r="O31">
            <v>0</v>
          </cell>
          <cell r="P31">
            <v>0</v>
          </cell>
          <cell r="Q31">
            <v>0</v>
          </cell>
          <cell r="R31">
            <v>0</v>
          </cell>
          <cell r="S31">
            <v>0</v>
          </cell>
          <cell r="T31">
            <v>0</v>
          </cell>
          <cell r="U31">
            <v>0</v>
          </cell>
          <cell r="V31">
            <v>0</v>
          </cell>
          <cell r="W31">
            <v>0</v>
          </cell>
          <cell r="X31">
            <v>0</v>
          </cell>
          <cell r="Y31">
            <v>4890</v>
          </cell>
          <cell r="Z31">
            <v>1839606.8937538683</v>
          </cell>
        </row>
        <row r="32">
          <cell r="D32">
            <v>5200</v>
          </cell>
          <cell r="E32" t="str">
            <v>Clifford All Saints CofE Primary School</v>
          </cell>
          <cell r="F32">
            <v>184</v>
          </cell>
          <cell r="G32">
            <v>637167.81858895381</v>
          </cell>
          <cell r="H32">
            <v>9446.4000000000251</v>
          </cell>
          <cell r="I32">
            <v>14470.320000000038</v>
          </cell>
          <cell r="J32">
            <v>16058.069959679577</v>
          </cell>
          <cell r="K32">
            <v>48550.909090909052</v>
          </cell>
          <cell r="L32">
            <v>12214.939759036124</v>
          </cell>
          <cell r="M32">
            <v>737908.45739857876</v>
          </cell>
          <cell r="N32">
            <v>128000</v>
          </cell>
          <cell r="O32">
            <v>7522.1999999999325</v>
          </cell>
          <cell r="P32">
            <v>0</v>
          </cell>
          <cell r="Q32">
            <v>0</v>
          </cell>
          <cell r="R32">
            <v>0</v>
          </cell>
          <cell r="S32">
            <v>0</v>
          </cell>
          <cell r="T32">
            <v>5537.2007666685795</v>
          </cell>
          <cell r="U32">
            <v>5537.2007666685795</v>
          </cell>
          <cell r="V32">
            <v>0</v>
          </cell>
          <cell r="W32">
            <v>51653.212802696493</v>
          </cell>
          <cell r="X32">
            <v>0</v>
          </cell>
          <cell r="Y32">
            <v>6323</v>
          </cell>
          <cell r="Z32">
            <v>936944.07096794399</v>
          </cell>
        </row>
        <row r="33">
          <cell r="D33">
            <v>2312</v>
          </cell>
          <cell r="E33" t="str">
            <v>Coit Primary School</v>
          </cell>
          <cell r="F33">
            <v>205</v>
          </cell>
          <cell r="G33">
            <v>709888.05875399755</v>
          </cell>
          <cell r="H33">
            <v>11414.399999999971</v>
          </cell>
          <cell r="I33">
            <v>18087.89999999998</v>
          </cell>
          <cell r="J33">
            <v>13954.792003685096</v>
          </cell>
          <cell r="K33">
            <v>57189.667630057767</v>
          </cell>
          <cell r="L33">
            <v>3397.1428571428605</v>
          </cell>
          <cell r="M33">
            <v>813931.96124488336</v>
          </cell>
          <cell r="N33">
            <v>128000</v>
          </cell>
          <cell r="O33">
            <v>0</v>
          </cell>
          <cell r="P33">
            <v>0</v>
          </cell>
          <cell r="Q33">
            <v>0</v>
          </cell>
          <cell r="R33">
            <v>0</v>
          </cell>
          <cell r="S33">
            <v>0</v>
          </cell>
          <cell r="T33">
            <v>0</v>
          </cell>
          <cell r="U33">
            <v>0</v>
          </cell>
          <cell r="V33">
            <v>0</v>
          </cell>
          <cell r="W33">
            <v>0</v>
          </cell>
          <cell r="X33">
            <v>0</v>
          </cell>
          <cell r="Y33">
            <v>16467</v>
          </cell>
          <cell r="Z33">
            <v>958398.96124488336</v>
          </cell>
        </row>
        <row r="34">
          <cell r="D34">
            <v>2026</v>
          </cell>
          <cell r="E34" t="str">
            <v>Concord Junior School</v>
          </cell>
          <cell r="F34">
            <v>198</v>
          </cell>
          <cell r="G34">
            <v>685647.97869898297</v>
          </cell>
          <cell r="H34">
            <v>38179.200000000004</v>
          </cell>
          <cell r="I34">
            <v>59087.139999999992</v>
          </cell>
          <cell r="J34">
            <v>62366.763738618771</v>
          </cell>
          <cell r="K34">
            <v>89011.077844311338</v>
          </cell>
          <cell r="L34">
            <v>16239.999999999951</v>
          </cell>
          <cell r="M34">
            <v>950532.16028191312</v>
          </cell>
          <cell r="N34">
            <v>128000</v>
          </cell>
          <cell r="O34">
            <v>8618.3999999999869</v>
          </cell>
          <cell r="P34">
            <v>0</v>
          </cell>
          <cell r="Q34">
            <v>0</v>
          </cell>
          <cell r="R34">
            <v>0</v>
          </cell>
          <cell r="S34">
            <v>0</v>
          </cell>
          <cell r="T34">
            <v>0</v>
          </cell>
          <cell r="U34">
            <v>0</v>
          </cell>
          <cell r="V34">
            <v>0</v>
          </cell>
          <cell r="W34">
            <v>0</v>
          </cell>
          <cell r="X34">
            <v>0</v>
          </cell>
          <cell r="Y34">
            <v>3661</v>
          </cell>
          <cell r="Z34">
            <v>1090811.560281913</v>
          </cell>
        </row>
        <row r="35">
          <cell r="D35">
            <v>3422</v>
          </cell>
          <cell r="E35" t="str">
            <v>Deepcar St John's Church of England Junior School</v>
          </cell>
          <cell r="F35">
            <v>175</v>
          </cell>
          <cell r="G35">
            <v>606002.00137536367</v>
          </cell>
          <cell r="H35">
            <v>13382.39999999998</v>
          </cell>
          <cell r="I35">
            <v>22911.339999999982</v>
          </cell>
          <cell r="J35">
            <v>15326.495018464095</v>
          </cell>
          <cell r="K35">
            <v>54624.30011198204</v>
          </cell>
          <cell r="L35">
            <v>1739.9999999999957</v>
          </cell>
          <cell r="M35">
            <v>713986.53650580975</v>
          </cell>
          <cell r="N35">
            <v>128000</v>
          </cell>
          <cell r="O35">
            <v>0</v>
          </cell>
          <cell r="P35">
            <v>0</v>
          </cell>
          <cell r="Q35">
            <v>0</v>
          </cell>
          <cell r="R35">
            <v>0</v>
          </cell>
          <cell r="S35">
            <v>0</v>
          </cell>
          <cell r="T35">
            <v>8470.0171888153145</v>
          </cell>
          <cell r="U35">
            <v>8470.0171888153145</v>
          </cell>
          <cell r="V35">
            <v>0</v>
          </cell>
          <cell r="W35">
            <v>0</v>
          </cell>
          <cell r="X35">
            <v>0</v>
          </cell>
          <cell r="Y35">
            <v>3277</v>
          </cell>
          <cell r="Z35">
            <v>853733.55369462527</v>
          </cell>
        </row>
        <row r="36">
          <cell r="D36">
            <v>2283</v>
          </cell>
          <cell r="E36" t="str">
            <v>Dobcroft Infant School</v>
          </cell>
          <cell r="F36">
            <v>269</v>
          </cell>
          <cell r="G36">
            <v>931511.6478284162</v>
          </cell>
          <cell r="H36">
            <v>2361.5999999999949</v>
          </cell>
          <cell r="I36">
            <v>3617.5799999999922</v>
          </cell>
          <cell r="J36">
            <v>466.37902502486241</v>
          </cell>
          <cell r="K36">
            <v>74963.347820416209</v>
          </cell>
          <cell r="L36">
            <v>28763.463687150786</v>
          </cell>
          <cell r="M36">
            <v>1041684.0183610079</v>
          </cell>
          <cell r="N36">
            <v>128000</v>
          </cell>
          <cell r="O36">
            <v>0</v>
          </cell>
          <cell r="P36">
            <v>15260.981638992174</v>
          </cell>
          <cell r="Q36">
            <v>15260.981638992174</v>
          </cell>
          <cell r="R36">
            <v>0</v>
          </cell>
          <cell r="S36">
            <v>0</v>
          </cell>
          <cell r="T36">
            <v>11630.026914297274</v>
          </cell>
          <cell r="U36">
            <v>11630.026914297274</v>
          </cell>
          <cell r="V36">
            <v>0</v>
          </cell>
          <cell r="W36">
            <v>0</v>
          </cell>
          <cell r="X36">
            <v>0</v>
          </cell>
          <cell r="Y36">
            <v>15590</v>
          </cell>
          <cell r="Z36">
            <v>1212165.0269142969</v>
          </cell>
        </row>
        <row r="37">
          <cell r="D37">
            <v>2239</v>
          </cell>
          <cell r="E37" t="str">
            <v>Dobcroft Junior School</v>
          </cell>
          <cell r="F37">
            <v>382</v>
          </cell>
          <cell r="G37">
            <v>1322815.7972879368</v>
          </cell>
          <cell r="H37">
            <v>7872.0000000000018</v>
          </cell>
          <cell r="I37">
            <v>12661.529999999999</v>
          </cell>
          <cell r="J37">
            <v>630.9833867983433</v>
          </cell>
          <cell r="K37">
            <v>61699.551451187326</v>
          </cell>
          <cell r="L37">
            <v>2320.0000000000055</v>
          </cell>
          <cell r="M37">
            <v>1407999.8621259225</v>
          </cell>
          <cell r="N37">
            <v>128000</v>
          </cell>
          <cell r="O37">
            <v>0</v>
          </cell>
          <cell r="P37">
            <v>146710.13787407751</v>
          </cell>
          <cell r="Q37">
            <v>146710.13787407751</v>
          </cell>
          <cell r="R37">
            <v>0</v>
          </cell>
          <cell r="S37">
            <v>0</v>
          </cell>
          <cell r="T37">
            <v>13239.462448687786</v>
          </cell>
          <cell r="U37">
            <v>13239.462448687786</v>
          </cell>
          <cell r="V37">
            <v>0</v>
          </cell>
          <cell r="W37">
            <v>0</v>
          </cell>
          <cell r="X37">
            <v>0</v>
          </cell>
          <cell r="Y37">
            <v>21530</v>
          </cell>
          <cell r="Z37">
            <v>1717479.4624486878</v>
          </cell>
        </row>
        <row r="38">
          <cell r="D38">
            <v>2364</v>
          </cell>
          <cell r="E38" t="str">
            <v>Dore Primary School</v>
          </cell>
          <cell r="F38">
            <v>448</v>
          </cell>
          <cell r="G38">
            <v>1551365.1235209312</v>
          </cell>
          <cell r="H38">
            <v>12595.199999999993</v>
          </cell>
          <cell r="I38">
            <v>19896.690000000002</v>
          </cell>
          <cell r="J38">
            <v>1865.5161000994499</v>
          </cell>
          <cell r="K38">
            <v>104759.28605059267</v>
          </cell>
          <cell r="L38">
            <v>9351.5681233933192</v>
          </cell>
          <cell r="M38">
            <v>1699833.3837950164</v>
          </cell>
          <cell r="N38">
            <v>128000</v>
          </cell>
          <cell r="O38">
            <v>0</v>
          </cell>
          <cell r="P38">
            <v>145606.61620498364</v>
          </cell>
          <cell r="Q38">
            <v>145606.61620498364</v>
          </cell>
          <cell r="R38">
            <v>0</v>
          </cell>
          <cell r="S38">
            <v>0</v>
          </cell>
          <cell r="T38">
            <v>0</v>
          </cell>
          <cell r="U38">
            <v>0</v>
          </cell>
          <cell r="V38">
            <v>0</v>
          </cell>
          <cell r="W38">
            <v>0</v>
          </cell>
          <cell r="X38">
            <v>0</v>
          </cell>
          <cell r="Y38">
            <v>30208</v>
          </cell>
          <cell r="Z38">
            <v>2003648</v>
          </cell>
        </row>
        <row r="39">
          <cell r="D39">
            <v>2016</v>
          </cell>
          <cell r="E39" t="str">
            <v>E-ACT Pathways Academy</v>
          </cell>
          <cell r="F39">
            <v>365</v>
          </cell>
          <cell r="G39">
            <v>1263947.0314400443</v>
          </cell>
          <cell r="H39">
            <v>84623.999999999985</v>
          </cell>
          <cell r="I39">
            <v>132041.66999999998</v>
          </cell>
          <cell r="J39">
            <v>167393.49123686485</v>
          </cell>
          <cell r="K39">
            <v>160770.12711864401</v>
          </cell>
          <cell r="L39">
            <v>30804.643962848368</v>
          </cell>
          <cell r="M39">
            <v>1839580.9637584016</v>
          </cell>
          <cell r="N39">
            <v>128000</v>
          </cell>
          <cell r="O39">
            <v>24914.41735537201</v>
          </cell>
          <cell r="P39">
            <v>0</v>
          </cell>
          <cell r="Q39">
            <v>0</v>
          </cell>
          <cell r="R39">
            <v>0</v>
          </cell>
          <cell r="S39">
            <v>0</v>
          </cell>
          <cell r="T39">
            <v>0</v>
          </cell>
          <cell r="U39">
            <v>0</v>
          </cell>
          <cell r="V39">
            <v>0</v>
          </cell>
          <cell r="W39">
            <v>0</v>
          </cell>
          <cell r="X39">
            <v>0</v>
          </cell>
          <cell r="Y39">
            <v>6451</v>
          </cell>
          <cell r="Z39">
            <v>1998946.3811137737</v>
          </cell>
        </row>
        <row r="40">
          <cell r="D40">
            <v>2206</v>
          </cell>
          <cell r="E40" t="str">
            <v>Ecclesall Primary School</v>
          </cell>
          <cell r="F40">
            <v>620</v>
          </cell>
          <cell r="G40">
            <v>2146978.5191584313</v>
          </cell>
          <cell r="H40">
            <v>10627.2</v>
          </cell>
          <cell r="I40">
            <v>19293.760000000017</v>
          </cell>
          <cell r="J40">
            <v>4352.8709002320502</v>
          </cell>
          <cell r="K40">
            <v>84315.311909262702</v>
          </cell>
          <cell r="L40">
            <v>26019.294990723571</v>
          </cell>
          <cell r="M40">
            <v>2291586.9569586497</v>
          </cell>
          <cell r="N40">
            <v>128000</v>
          </cell>
          <cell r="O40">
            <v>0</v>
          </cell>
          <cell r="P40">
            <v>311513.0430413502</v>
          </cell>
          <cell r="Q40">
            <v>311513.0430413502</v>
          </cell>
          <cell r="R40">
            <v>0</v>
          </cell>
          <cell r="S40">
            <v>0</v>
          </cell>
          <cell r="T40">
            <v>0</v>
          </cell>
          <cell r="U40">
            <v>0</v>
          </cell>
          <cell r="V40">
            <v>0</v>
          </cell>
          <cell r="W40">
            <v>0</v>
          </cell>
          <cell r="X40">
            <v>0</v>
          </cell>
          <cell r="Y40">
            <v>60928</v>
          </cell>
          <cell r="Z40">
            <v>2792028</v>
          </cell>
        </row>
        <row r="41">
          <cell r="D41">
            <v>2080</v>
          </cell>
          <cell r="E41" t="str">
            <v>Ecclesfield Primary School</v>
          </cell>
          <cell r="F41">
            <v>395</v>
          </cell>
          <cell r="G41">
            <v>1367833.0888186782</v>
          </cell>
          <cell r="H41">
            <v>46051.200000000055</v>
          </cell>
          <cell r="I41">
            <v>71748.669999999969</v>
          </cell>
          <cell r="J41">
            <v>89572.206865069005</v>
          </cell>
          <cell r="K41">
            <v>120226.19705865599</v>
          </cell>
          <cell r="L41">
            <v>6136.6071428571468</v>
          </cell>
          <cell r="M41">
            <v>1701567.9698852601</v>
          </cell>
          <cell r="N41">
            <v>128000</v>
          </cell>
          <cell r="O41">
            <v>0</v>
          </cell>
          <cell r="P41">
            <v>0</v>
          </cell>
          <cell r="Q41">
            <v>0</v>
          </cell>
          <cell r="R41">
            <v>0</v>
          </cell>
          <cell r="S41">
            <v>0</v>
          </cell>
          <cell r="T41">
            <v>0</v>
          </cell>
          <cell r="U41">
            <v>0</v>
          </cell>
          <cell r="V41">
            <v>0</v>
          </cell>
          <cell r="W41">
            <v>0</v>
          </cell>
          <cell r="X41">
            <v>0</v>
          </cell>
          <cell r="Y41">
            <v>22330</v>
          </cell>
          <cell r="Z41">
            <v>1851897.9698852601</v>
          </cell>
        </row>
        <row r="42">
          <cell r="D42">
            <v>2024</v>
          </cell>
          <cell r="E42" t="str">
            <v>Emmanuel Anglican/Methodist Junior School</v>
          </cell>
          <cell r="F42">
            <v>173</v>
          </cell>
          <cell r="G42">
            <v>599076.26421678811</v>
          </cell>
          <cell r="H42">
            <v>26371.200000000019</v>
          </cell>
          <cell r="I42">
            <v>42205.099999999955</v>
          </cell>
          <cell r="J42">
            <v>29939.704469243072</v>
          </cell>
          <cell r="K42">
            <v>74354.058171745128</v>
          </cell>
          <cell r="L42">
            <v>580.00000000000011</v>
          </cell>
          <cell r="M42">
            <v>772526.32685777638</v>
          </cell>
          <cell r="N42">
            <v>128000</v>
          </cell>
          <cell r="O42">
            <v>0</v>
          </cell>
          <cell r="P42">
            <v>0</v>
          </cell>
          <cell r="Q42">
            <v>0</v>
          </cell>
          <cell r="R42">
            <v>0</v>
          </cell>
          <cell r="S42">
            <v>0</v>
          </cell>
          <cell r="T42">
            <v>0</v>
          </cell>
          <cell r="U42">
            <v>0</v>
          </cell>
          <cell r="V42">
            <v>0</v>
          </cell>
          <cell r="W42">
            <v>0</v>
          </cell>
          <cell r="X42">
            <v>0</v>
          </cell>
          <cell r="Y42">
            <v>6144</v>
          </cell>
          <cell r="Z42">
            <v>906670.32685777638</v>
          </cell>
        </row>
        <row r="43">
          <cell r="D43">
            <v>2028</v>
          </cell>
          <cell r="E43" t="str">
            <v>Emmaus Catholic and CofE Primary School</v>
          </cell>
          <cell r="F43">
            <v>293</v>
          </cell>
          <cell r="G43">
            <v>1014620.4937313233</v>
          </cell>
          <cell r="H43">
            <v>53136.000000000015</v>
          </cell>
          <cell r="I43">
            <v>83807.270000000062</v>
          </cell>
          <cell r="J43">
            <v>127092.85666265762</v>
          </cell>
          <cell r="K43">
            <v>126849.39743021701</v>
          </cell>
          <cell r="L43">
            <v>41336.756756756717</v>
          </cell>
          <cell r="M43">
            <v>1446842.7745809548</v>
          </cell>
          <cell r="N43">
            <v>128000</v>
          </cell>
          <cell r="O43">
            <v>5121.9000000000124</v>
          </cell>
          <cell r="P43">
            <v>0</v>
          </cell>
          <cell r="Q43">
            <v>0</v>
          </cell>
          <cell r="R43">
            <v>0</v>
          </cell>
          <cell r="S43">
            <v>0</v>
          </cell>
          <cell r="T43">
            <v>0</v>
          </cell>
          <cell r="U43">
            <v>0</v>
          </cell>
          <cell r="V43">
            <v>0</v>
          </cell>
          <cell r="W43">
            <v>0</v>
          </cell>
          <cell r="X43">
            <v>0</v>
          </cell>
          <cell r="Y43">
            <v>8346</v>
          </cell>
          <cell r="Z43">
            <v>1588310.6745809547</v>
          </cell>
        </row>
        <row r="44">
          <cell r="D44">
            <v>2010</v>
          </cell>
          <cell r="E44" t="str">
            <v>Fox Hill Primary</v>
          </cell>
          <cell r="F44">
            <v>274</v>
          </cell>
          <cell r="G44">
            <v>948825.99072485522</v>
          </cell>
          <cell r="H44">
            <v>59040.000000000036</v>
          </cell>
          <cell r="I44">
            <v>90439.500000000058</v>
          </cell>
          <cell r="J44">
            <v>113522.14150311063</v>
          </cell>
          <cell r="K44">
            <v>140477.69230769231</v>
          </cell>
          <cell r="L44">
            <v>6034.9367088607596</v>
          </cell>
          <cell r="M44">
            <v>1358340.2612445189</v>
          </cell>
          <cell r="N44">
            <v>128000</v>
          </cell>
          <cell r="O44">
            <v>0</v>
          </cell>
          <cell r="P44">
            <v>0</v>
          </cell>
          <cell r="Q44">
            <v>0</v>
          </cell>
          <cell r="R44">
            <v>0</v>
          </cell>
          <cell r="S44">
            <v>0</v>
          </cell>
          <cell r="T44">
            <v>63090.654120800129</v>
          </cell>
          <cell r="U44">
            <v>63090.654120800129</v>
          </cell>
          <cell r="V44">
            <v>0</v>
          </cell>
          <cell r="W44">
            <v>0</v>
          </cell>
          <cell r="X44">
            <v>0</v>
          </cell>
          <cell r="Y44">
            <v>7987</v>
          </cell>
          <cell r="Z44">
            <v>1557417.915365319</v>
          </cell>
        </row>
        <row r="45">
          <cell r="D45">
            <v>2036</v>
          </cell>
          <cell r="E45" t="str">
            <v>Gleadless Primary School</v>
          </cell>
          <cell r="F45">
            <v>398</v>
          </cell>
          <cell r="G45">
            <v>1378221.6945565415</v>
          </cell>
          <cell r="H45">
            <v>46838.400000000016</v>
          </cell>
          <cell r="I45">
            <v>74763.320000000094</v>
          </cell>
          <cell r="J45">
            <v>78552.859313011126</v>
          </cell>
          <cell r="K45">
            <v>137050.11025232996</v>
          </cell>
          <cell r="L45">
            <v>13578.823529411764</v>
          </cell>
          <cell r="M45">
            <v>1729005.2076512945</v>
          </cell>
          <cell r="N45">
            <v>128000</v>
          </cell>
          <cell r="O45">
            <v>113.3999999999842</v>
          </cell>
          <cell r="P45">
            <v>0</v>
          </cell>
          <cell r="Q45">
            <v>0</v>
          </cell>
          <cell r="R45">
            <v>0</v>
          </cell>
          <cell r="S45">
            <v>0</v>
          </cell>
          <cell r="T45">
            <v>0</v>
          </cell>
          <cell r="U45">
            <v>0</v>
          </cell>
          <cell r="V45">
            <v>0</v>
          </cell>
          <cell r="W45">
            <v>0</v>
          </cell>
          <cell r="X45">
            <v>0</v>
          </cell>
          <cell r="Y45">
            <v>32256</v>
          </cell>
          <cell r="Z45">
            <v>1889374.6076512944</v>
          </cell>
        </row>
        <row r="46">
          <cell r="D46">
            <v>2305</v>
          </cell>
          <cell r="E46" t="str">
            <v>Greengate Lane Academy</v>
          </cell>
          <cell r="F46">
            <v>190</v>
          </cell>
          <cell r="G46">
            <v>657945.03006468061</v>
          </cell>
          <cell r="H46">
            <v>42902.400000000016</v>
          </cell>
          <cell r="I46">
            <v>67528.15999999996</v>
          </cell>
          <cell r="J46">
            <v>55407.657110306616</v>
          </cell>
          <cell r="K46">
            <v>54632.307692307651</v>
          </cell>
          <cell r="L46">
            <v>4619.1616766467105</v>
          </cell>
          <cell r="M46">
            <v>883034.71654394153</v>
          </cell>
          <cell r="N46">
            <v>128000</v>
          </cell>
          <cell r="O46">
            <v>3401.9999999999945</v>
          </cell>
          <cell r="P46">
            <v>0</v>
          </cell>
          <cell r="Q46">
            <v>0</v>
          </cell>
          <cell r="R46">
            <v>0</v>
          </cell>
          <cell r="S46">
            <v>0</v>
          </cell>
          <cell r="T46">
            <v>19530.647009126307</v>
          </cell>
          <cell r="U46">
            <v>19530.647009126307</v>
          </cell>
          <cell r="V46">
            <v>0</v>
          </cell>
          <cell r="W46">
            <v>0</v>
          </cell>
          <cell r="X46">
            <v>0</v>
          </cell>
          <cell r="Y46">
            <v>3968</v>
          </cell>
          <cell r="Z46">
            <v>1037935.363553068</v>
          </cell>
        </row>
        <row r="47">
          <cell r="D47">
            <v>2341</v>
          </cell>
          <cell r="E47" t="str">
            <v>Greenhill Primary School</v>
          </cell>
          <cell r="F47">
            <v>468</v>
          </cell>
          <cell r="G47">
            <v>1620622.4951066871</v>
          </cell>
          <cell r="H47">
            <v>66124.799999999988</v>
          </cell>
          <cell r="I47">
            <v>102498.09999999992</v>
          </cell>
          <cell r="J47">
            <v>92452.78319610504</v>
          </cell>
          <cell r="K47">
            <v>142924.73684210543</v>
          </cell>
          <cell r="L47">
            <v>19241.316455696207</v>
          </cell>
          <cell r="M47">
            <v>2043864.2316005935</v>
          </cell>
          <cell r="N47">
            <v>128000</v>
          </cell>
          <cell r="O47">
            <v>0</v>
          </cell>
          <cell r="P47">
            <v>0</v>
          </cell>
          <cell r="Q47">
            <v>0</v>
          </cell>
          <cell r="R47">
            <v>0</v>
          </cell>
          <cell r="S47">
            <v>0</v>
          </cell>
          <cell r="T47">
            <v>0</v>
          </cell>
          <cell r="U47">
            <v>0</v>
          </cell>
          <cell r="V47">
            <v>0</v>
          </cell>
          <cell r="W47">
            <v>0</v>
          </cell>
          <cell r="X47">
            <v>0</v>
          </cell>
          <cell r="Y47">
            <v>6400</v>
          </cell>
          <cell r="Z47">
            <v>2178264.2316005938</v>
          </cell>
        </row>
        <row r="48">
          <cell r="D48">
            <v>2296</v>
          </cell>
          <cell r="E48" t="str">
            <v>Grenoside Community Primary School</v>
          </cell>
          <cell r="F48">
            <v>322</v>
          </cell>
          <cell r="G48">
            <v>1115043.6825306693</v>
          </cell>
          <cell r="H48">
            <v>28339.200000000037</v>
          </cell>
          <cell r="I48">
            <v>44013.890000000101</v>
          </cell>
          <cell r="J48">
            <v>55782.589267679577</v>
          </cell>
          <cell r="K48">
            <v>69818.26923076922</v>
          </cell>
          <cell r="L48">
            <v>2716.5090909090827</v>
          </cell>
          <cell r="M48">
            <v>1315714.1401200271</v>
          </cell>
          <cell r="N48">
            <v>128000</v>
          </cell>
          <cell r="O48">
            <v>0</v>
          </cell>
          <cell r="P48">
            <v>0</v>
          </cell>
          <cell r="Q48">
            <v>0</v>
          </cell>
          <cell r="R48">
            <v>0</v>
          </cell>
          <cell r="S48">
            <v>0</v>
          </cell>
          <cell r="T48">
            <v>0</v>
          </cell>
          <cell r="U48">
            <v>0</v>
          </cell>
          <cell r="V48">
            <v>171609.88714035891</v>
          </cell>
          <cell r="W48">
            <v>0</v>
          </cell>
          <cell r="X48">
            <v>0</v>
          </cell>
          <cell r="Y48">
            <v>42240</v>
          </cell>
          <cell r="Z48">
            <v>1657564.0272603859</v>
          </cell>
        </row>
        <row r="49">
          <cell r="D49">
            <v>2356</v>
          </cell>
          <cell r="E49" t="str">
            <v>Greystones Primary School</v>
          </cell>
          <cell r="F49">
            <v>613</v>
          </cell>
          <cell r="G49">
            <v>2122738.4391034171</v>
          </cell>
          <cell r="H49">
            <v>17318.399999999987</v>
          </cell>
          <cell r="I49">
            <v>28337.71</v>
          </cell>
          <cell r="J49">
            <v>15198.469403751396</v>
          </cell>
          <cell r="K49">
            <v>122701.56920077953</v>
          </cell>
          <cell r="L49">
            <v>25491.547169811329</v>
          </cell>
          <cell r="M49">
            <v>2331786.134877759</v>
          </cell>
          <cell r="N49">
            <v>128000</v>
          </cell>
          <cell r="O49">
            <v>0</v>
          </cell>
          <cell r="P49">
            <v>240478.8651222405</v>
          </cell>
          <cell r="Q49">
            <v>240478.8651222405</v>
          </cell>
          <cell r="R49">
            <v>0</v>
          </cell>
          <cell r="S49">
            <v>0</v>
          </cell>
          <cell r="T49">
            <v>0</v>
          </cell>
          <cell r="U49">
            <v>0</v>
          </cell>
          <cell r="V49">
            <v>0</v>
          </cell>
          <cell r="W49">
            <v>0</v>
          </cell>
          <cell r="X49">
            <v>0</v>
          </cell>
          <cell r="Y49">
            <v>46592</v>
          </cell>
          <cell r="Z49">
            <v>2746856.9999999986</v>
          </cell>
        </row>
        <row r="50">
          <cell r="D50">
            <v>2279</v>
          </cell>
          <cell r="E50" t="str">
            <v>Halfway Junior School</v>
          </cell>
          <cell r="F50">
            <v>206</v>
          </cell>
          <cell r="G50">
            <v>713350.92733328533</v>
          </cell>
          <cell r="H50">
            <v>23615.999999999993</v>
          </cell>
          <cell r="I50">
            <v>37381.660000000025</v>
          </cell>
          <cell r="J50">
            <v>23035.465961522117</v>
          </cell>
          <cell r="K50">
            <v>53498.753196930898</v>
          </cell>
          <cell r="L50">
            <v>1739.9999999999995</v>
          </cell>
          <cell r="M50">
            <v>852622.8064917383</v>
          </cell>
          <cell r="N50">
            <v>128000</v>
          </cell>
          <cell r="O50">
            <v>0</v>
          </cell>
          <cell r="P50">
            <v>0</v>
          </cell>
          <cell r="Q50">
            <v>0</v>
          </cell>
          <cell r="R50">
            <v>0</v>
          </cell>
          <cell r="S50">
            <v>0</v>
          </cell>
          <cell r="T50">
            <v>0</v>
          </cell>
          <cell r="U50">
            <v>0</v>
          </cell>
          <cell r="V50">
            <v>0</v>
          </cell>
          <cell r="W50">
            <v>0</v>
          </cell>
          <cell r="X50">
            <v>0</v>
          </cell>
          <cell r="Y50">
            <v>14970</v>
          </cell>
          <cell r="Z50">
            <v>995592.8064917383</v>
          </cell>
        </row>
        <row r="51">
          <cell r="D51">
            <v>2252</v>
          </cell>
          <cell r="E51" t="str">
            <v>Halfway Nursery Infant School</v>
          </cell>
          <cell r="F51">
            <v>157</v>
          </cell>
          <cell r="G51">
            <v>543670.36694818351</v>
          </cell>
          <cell r="H51">
            <v>19680.000000000007</v>
          </cell>
          <cell r="I51">
            <v>30146.500000000011</v>
          </cell>
          <cell r="J51">
            <v>19496.472183392267</v>
          </cell>
          <cell r="K51">
            <v>58325.258448431574</v>
          </cell>
          <cell r="L51">
            <v>4295.2830188679227</v>
          </cell>
          <cell r="M51">
            <v>675613.88059887534</v>
          </cell>
          <cell r="N51">
            <v>128000</v>
          </cell>
          <cell r="O51">
            <v>0</v>
          </cell>
          <cell r="P51">
            <v>0</v>
          </cell>
          <cell r="Q51">
            <v>0</v>
          </cell>
          <cell r="R51">
            <v>0</v>
          </cell>
          <cell r="S51">
            <v>0</v>
          </cell>
          <cell r="T51">
            <v>0</v>
          </cell>
          <cell r="U51">
            <v>0</v>
          </cell>
          <cell r="V51">
            <v>0</v>
          </cell>
          <cell r="W51">
            <v>0</v>
          </cell>
          <cell r="X51">
            <v>0</v>
          </cell>
          <cell r="Y51">
            <v>12475</v>
          </cell>
          <cell r="Z51">
            <v>816088.88059887534</v>
          </cell>
        </row>
        <row r="52">
          <cell r="D52">
            <v>2357</v>
          </cell>
          <cell r="E52" t="str">
            <v>Hallam Primary School</v>
          </cell>
          <cell r="F52">
            <v>633</v>
          </cell>
          <cell r="G52">
            <v>2191995.8106891727</v>
          </cell>
          <cell r="H52">
            <v>22041.599999999988</v>
          </cell>
          <cell r="I52">
            <v>33764.07999999998</v>
          </cell>
          <cell r="J52">
            <v>15975.767778792848</v>
          </cell>
          <cell r="K52">
            <v>146627.97863454503</v>
          </cell>
          <cell r="L52">
            <v>26320.698529411755</v>
          </cell>
          <cell r="M52">
            <v>2436725.9356319224</v>
          </cell>
          <cell r="N52">
            <v>128000</v>
          </cell>
          <cell r="O52">
            <v>0</v>
          </cell>
          <cell r="P52">
            <v>223639.06436807764</v>
          </cell>
          <cell r="Q52">
            <v>223639.06436807764</v>
          </cell>
          <cell r="R52">
            <v>0</v>
          </cell>
          <cell r="S52">
            <v>0</v>
          </cell>
          <cell r="T52">
            <v>0</v>
          </cell>
          <cell r="U52">
            <v>0</v>
          </cell>
          <cell r="V52">
            <v>0</v>
          </cell>
          <cell r="W52">
            <v>0</v>
          </cell>
          <cell r="X52">
            <v>0</v>
          </cell>
          <cell r="Y52">
            <v>8192</v>
          </cell>
          <cell r="Z52">
            <v>2796557</v>
          </cell>
        </row>
        <row r="53">
          <cell r="D53">
            <v>2050</v>
          </cell>
          <cell r="E53" t="str">
            <v>Hartley Brook Primary School</v>
          </cell>
          <cell r="F53">
            <v>570</v>
          </cell>
          <cell r="G53">
            <v>1973835.0901940418</v>
          </cell>
          <cell r="H53">
            <v>128313.60000000008</v>
          </cell>
          <cell r="I53">
            <v>202584.47999999989</v>
          </cell>
          <cell r="J53">
            <v>276626.77464709955</v>
          </cell>
          <cell r="K53">
            <v>264933.19672131154</v>
          </cell>
          <cell r="L53">
            <v>28919.284294234592</v>
          </cell>
          <cell r="M53">
            <v>2875212.4258566876</v>
          </cell>
          <cell r="N53">
            <v>128000</v>
          </cell>
          <cell r="O53">
            <v>2646.0000000000055</v>
          </cell>
          <cell r="P53">
            <v>0</v>
          </cell>
          <cell r="Q53">
            <v>0</v>
          </cell>
          <cell r="R53">
            <v>0</v>
          </cell>
          <cell r="S53">
            <v>0</v>
          </cell>
          <cell r="T53">
            <v>0</v>
          </cell>
          <cell r="U53">
            <v>0</v>
          </cell>
          <cell r="V53">
            <v>0</v>
          </cell>
          <cell r="W53">
            <v>0</v>
          </cell>
          <cell r="X53">
            <v>0</v>
          </cell>
          <cell r="Y53">
            <v>7168</v>
          </cell>
          <cell r="Z53">
            <v>3013026.4258566876</v>
          </cell>
        </row>
        <row r="54">
          <cell r="D54">
            <v>2049</v>
          </cell>
          <cell r="E54" t="str">
            <v>Hatfield Academy</v>
          </cell>
          <cell r="F54">
            <v>374</v>
          </cell>
          <cell r="G54">
            <v>1295112.8486536345</v>
          </cell>
          <cell r="H54">
            <v>86985.60000000002</v>
          </cell>
          <cell r="I54">
            <v>136865.10999999999</v>
          </cell>
          <cell r="J54">
            <v>171435.44278708025</v>
          </cell>
          <cell r="K54">
            <v>181070.13157894745</v>
          </cell>
          <cell r="L54">
            <v>57480.378548895998</v>
          </cell>
          <cell r="M54">
            <v>1928949.5115685582</v>
          </cell>
          <cell r="N54">
            <v>128000</v>
          </cell>
          <cell r="O54">
            <v>20374.199999999855</v>
          </cell>
          <cell r="P54">
            <v>0</v>
          </cell>
          <cell r="Q54">
            <v>0</v>
          </cell>
          <cell r="R54">
            <v>0</v>
          </cell>
          <cell r="S54">
            <v>0</v>
          </cell>
          <cell r="T54">
            <v>0</v>
          </cell>
          <cell r="U54">
            <v>0</v>
          </cell>
          <cell r="V54">
            <v>0</v>
          </cell>
          <cell r="W54">
            <v>0</v>
          </cell>
          <cell r="X54">
            <v>0</v>
          </cell>
          <cell r="Y54">
            <v>5120</v>
          </cell>
          <cell r="Z54">
            <v>2082443.7115685579</v>
          </cell>
        </row>
        <row r="55">
          <cell r="D55">
            <v>2297</v>
          </cell>
          <cell r="E55" t="str">
            <v>High Green Primary School</v>
          </cell>
          <cell r="F55">
            <v>194</v>
          </cell>
          <cell r="G55">
            <v>671796.50438183174</v>
          </cell>
          <cell r="H55">
            <v>11414.399999999981</v>
          </cell>
          <cell r="I55">
            <v>18087.900000000001</v>
          </cell>
          <cell r="J55">
            <v>21992.971670290113</v>
          </cell>
          <cell r="K55">
            <v>86590.665873959573</v>
          </cell>
          <cell r="L55">
            <v>0</v>
          </cell>
          <cell r="M55">
            <v>809882.44192608143</v>
          </cell>
          <cell r="N55">
            <v>128000</v>
          </cell>
          <cell r="O55">
            <v>0</v>
          </cell>
          <cell r="P55">
            <v>0</v>
          </cell>
          <cell r="Q55">
            <v>0</v>
          </cell>
          <cell r="R55">
            <v>0</v>
          </cell>
          <cell r="S55">
            <v>0</v>
          </cell>
          <cell r="T55">
            <v>0</v>
          </cell>
          <cell r="U55">
            <v>0</v>
          </cell>
          <cell r="V55">
            <v>0</v>
          </cell>
          <cell r="W55">
            <v>0</v>
          </cell>
          <cell r="X55">
            <v>0</v>
          </cell>
          <cell r="Y55">
            <v>10853</v>
          </cell>
          <cell r="Z55">
            <v>948735.44192608143</v>
          </cell>
        </row>
        <row r="56">
          <cell r="D56">
            <v>2042</v>
          </cell>
          <cell r="E56" t="str">
            <v>High Hazels Junior School</v>
          </cell>
          <cell r="F56">
            <v>356</v>
          </cell>
          <cell r="G56">
            <v>1232781.2142264543</v>
          </cell>
          <cell r="H56">
            <v>63369.600000000006</v>
          </cell>
          <cell r="I56">
            <v>97674.66</v>
          </cell>
          <cell r="J56">
            <v>144001.38249150026</v>
          </cell>
          <cell r="K56">
            <v>125226.42225937436</v>
          </cell>
          <cell r="L56">
            <v>53360.000000000044</v>
          </cell>
          <cell r="M56">
            <v>1716413.2789773289</v>
          </cell>
          <cell r="N56">
            <v>128000</v>
          </cell>
          <cell r="O56">
            <v>604.80000000001189</v>
          </cell>
          <cell r="P56">
            <v>0</v>
          </cell>
          <cell r="Q56">
            <v>0</v>
          </cell>
          <cell r="R56">
            <v>0</v>
          </cell>
          <cell r="S56">
            <v>0</v>
          </cell>
          <cell r="T56">
            <v>0</v>
          </cell>
          <cell r="U56">
            <v>0</v>
          </cell>
          <cell r="V56">
            <v>0</v>
          </cell>
          <cell r="W56">
            <v>0</v>
          </cell>
          <cell r="X56">
            <v>0</v>
          </cell>
          <cell r="Y56">
            <v>5174</v>
          </cell>
          <cell r="Z56">
            <v>1850192.0789773287</v>
          </cell>
        </row>
        <row r="57">
          <cell r="D57">
            <v>2039</v>
          </cell>
          <cell r="E57" t="str">
            <v>High Hazels Nursery Infant Academy</v>
          </cell>
          <cell r="F57">
            <v>248</v>
          </cell>
          <cell r="G57">
            <v>858791.40766337258</v>
          </cell>
          <cell r="H57">
            <v>47232.000000000044</v>
          </cell>
          <cell r="I57">
            <v>72351.600000000064</v>
          </cell>
          <cell r="J57">
            <v>100006.29446415477</v>
          </cell>
          <cell r="K57">
            <v>77147.332858789014</v>
          </cell>
          <cell r="L57">
            <v>116650.73170731713</v>
          </cell>
          <cell r="M57">
            <v>1272179.3666936336</v>
          </cell>
          <cell r="N57">
            <v>128000</v>
          </cell>
          <cell r="O57">
            <v>5944.7414634146398</v>
          </cell>
          <cell r="P57">
            <v>0</v>
          </cell>
          <cell r="Q57">
            <v>0</v>
          </cell>
          <cell r="R57">
            <v>0</v>
          </cell>
          <cell r="S57">
            <v>0</v>
          </cell>
          <cell r="T57">
            <v>0</v>
          </cell>
          <cell r="U57">
            <v>0</v>
          </cell>
          <cell r="V57">
            <v>0</v>
          </cell>
          <cell r="W57">
            <v>0</v>
          </cell>
          <cell r="X57">
            <v>0</v>
          </cell>
          <cell r="Y57">
            <v>3478</v>
          </cell>
          <cell r="Z57">
            <v>1409602.1081570485</v>
          </cell>
        </row>
        <row r="58">
          <cell r="D58">
            <v>2339</v>
          </cell>
          <cell r="E58" t="str">
            <v>Hillsborough Primary School</v>
          </cell>
          <cell r="F58">
            <v>340</v>
          </cell>
          <cell r="G58">
            <v>1177375.3169578495</v>
          </cell>
          <cell r="H58">
            <v>58646.399999999987</v>
          </cell>
          <cell r="I58">
            <v>93454.149999999907</v>
          </cell>
          <cell r="J58">
            <v>101652.33808188954</v>
          </cell>
          <cell r="K58">
            <v>140011.8845500848</v>
          </cell>
          <cell r="L58">
            <v>28826.578073089604</v>
          </cell>
          <cell r="M58">
            <v>1599966.6676629134</v>
          </cell>
          <cell r="N58">
            <v>128000</v>
          </cell>
          <cell r="O58">
            <v>4416.6902654867308</v>
          </cell>
          <cell r="P58">
            <v>0</v>
          </cell>
          <cell r="Q58">
            <v>0</v>
          </cell>
          <cell r="R58">
            <v>0</v>
          </cell>
          <cell r="S58">
            <v>0</v>
          </cell>
          <cell r="T58">
            <v>0</v>
          </cell>
          <cell r="U58">
            <v>0</v>
          </cell>
          <cell r="V58">
            <v>0</v>
          </cell>
          <cell r="W58">
            <v>0</v>
          </cell>
          <cell r="X58">
            <v>0</v>
          </cell>
          <cell r="Y58">
            <v>4992</v>
          </cell>
          <cell r="Z58">
            <v>1737375.3579284004</v>
          </cell>
        </row>
        <row r="59">
          <cell r="D59">
            <v>2213</v>
          </cell>
          <cell r="E59" t="str">
            <v>Holt House Infant School</v>
          </cell>
          <cell r="F59">
            <v>179</v>
          </cell>
          <cell r="G59">
            <v>619853.47569251491</v>
          </cell>
          <cell r="H59">
            <v>10233.600000000022</v>
          </cell>
          <cell r="I59">
            <v>15676.180000000033</v>
          </cell>
          <cell r="J59">
            <v>6995.6853753729265</v>
          </cell>
          <cell r="K59">
            <v>49365.267335034921</v>
          </cell>
          <cell r="L59">
            <v>7786.4999999999991</v>
          </cell>
          <cell r="M59">
            <v>709910.70840292273</v>
          </cell>
          <cell r="N59">
            <v>128000</v>
          </cell>
          <cell r="O59">
            <v>0</v>
          </cell>
          <cell r="P59">
            <v>0</v>
          </cell>
          <cell r="Q59">
            <v>0</v>
          </cell>
          <cell r="R59">
            <v>0</v>
          </cell>
          <cell r="S59">
            <v>0</v>
          </cell>
          <cell r="T59">
            <v>12935.419240344614</v>
          </cell>
          <cell r="U59">
            <v>12935.419240344614</v>
          </cell>
          <cell r="V59">
            <v>0</v>
          </cell>
          <cell r="W59">
            <v>0</v>
          </cell>
          <cell r="X59">
            <v>0</v>
          </cell>
          <cell r="Y59">
            <v>13099</v>
          </cell>
          <cell r="Z59">
            <v>863945.12764326716</v>
          </cell>
        </row>
        <row r="60">
          <cell r="D60">
            <v>2337</v>
          </cell>
          <cell r="E60" t="str">
            <v>Hucklow Primary School</v>
          </cell>
          <cell r="F60">
            <v>407</v>
          </cell>
          <cell r="G60">
            <v>1409387.5117701315</v>
          </cell>
          <cell r="H60">
            <v>72422.39999999998</v>
          </cell>
          <cell r="I60">
            <v>113350.84000000001</v>
          </cell>
          <cell r="J60">
            <v>170722.15721939516</v>
          </cell>
          <cell r="K60">
            <v>226693.22910447748</v>
          </cell>
          <cell r="L60">
            <v>94288.333333333372</v>
          </cell>
          <cell r="M60">
            <v>2086864.4714273377</v>
          </cell>
          <cell r="N60">
            <v>128000</v>
          </cell>
          <cell r="O60">
            <v>0</v>
          </cell>
          <cell r="P60">
            <v>0</v>
          </cell>
          <cell r="Q60">
            <v>0</v>
          </cell>
          <cell r="R60">
            <v>0</v>
          </cell>
          <cell r="S60">
            <v>0</v>
          </cell>
          <cell r="T60">
            <v>0</v>
          </cell>
          <cell r="U60">
            <v>0</v>
          </cell>
          <cell r="V60">
            <v>0</v>
          </cell>
          <cell r="W60">
            <v>0</v>
          </cell>
          <cell r="X60">
            <v>0</v>
          </cell>
          <cell r="Y60">
            <v>4736</v>
          </cell>
          <cell r="Z60">
            <v>2219600.4714273377</v>
          </cell>
        </row>
        <row r="61">
          <cell r="D61">
            <v>2060</v>
          </cell>
          <cell r="E61" t="str">
            <v>Hunter's Bar Infant School</v>
          </cell>
          <cell r="F61">
            <v>269</v>
          </cell>
          <cell r="G61">
            <v>931511.6478284162</v>
          </cell>
          <cell r="H61">
            <v>7478.4000000000051</v>
          </cell>
          <cell r="I61">
            <v>11455.670000000007</v>
          </cell>
          <cell r="J61">
            <v>9373.3039343232067</v>
          </cell>
          <cell r="K61">
            <v>89853.103163019754</v>
          </cell>
          <cell r="L61">
            <v>35537.888888888927</v>
          </cell>
          <cell r="M61">
            <v>1085210.0138146481</v>
          </cell>
          <cell r="N61">
            <v>128000</v>
          </cell>
          <cell r="O61">
            <v>0</v>
          </cell>
          <cell r="P61">
            <v>0</v>
          </cell>
          <cell r="Q61">
            <v>0</v>
          </cell>
          <cell r="R61">
            <v>0</v>
          </cell>
          <cell r="S61">
            <v>0</v>
          </cell>
          <cell r="T61">
            <v>32261.814107214541</v>
          </cell>
          <cell r="U61">
            <v>32261.814107214541</v>
          </cell>
          <cell r="V61">
            <v>0</v>
          </cell>
          <cell r="W61">
            <v>0</v>
          </cell>
          <cell r="X61">
            <v>0</v>
          </cell>
          <cell r="Y61">
            <v>13347</v>
          </cell>
          <cell r="Z61">
            <v>1258818.8279218627</v>
          </cell>
        </row>
        <row r="62">
          <cell r="D62">
            <v>2058</v>
          </cell>
          <cell r="E62" t="str">
            <v>Hunter's Bar Junior School</v>
          </cell>
          <cell r="F62">
            <v>362</v>
          </cell>
          <cell r="G62">
            <v>1253558.4257021809</v>
          </cell>
          <cell r="H62">
            <v>20467.199999999997</v>
          </cell>
          <cell r="I62">
            <v>31352.359999999997</v>
          </cell>
          <cell r="J62">
            <v>25522.820761654733</v>
          </cell>
          <cell r="K62">
            <v>105467.74224527036</v>
          </cell>
          <cell r="L62">
            <v>20300.000000000004</v>
          </cell>
          <cell r="M62">
            <v>1456668.5487091062</v>
          </cell>
          <cell r="N62">
            <v>128000</v>
          </cell>
          <cell r="O62">
            <v>0</v>
          </cell>
          <cell r="P62">
            <v>9941.4512908938668</v>
          </cell>
          <cell r="Q62">
            <v>9941.4512908938668</v>
          </cell>
          <cell r="R62">
            <v>0</v>
          </cell>
          <cell r="S62">
            <v>0</v>
          </cell>
          <cell r="T62">
            <v>2959.8575880679064</v>
          </cell>
          <cell r="U62">
            <v>2959.8575880679064</v>
          </cell>
          <cell r="V62">
            <v>0</v>
          </cell>
          <cell r="W62">
            <v>0</v>
          </cell>
          <cell r="X62">
            <v>0</v>
          </cell>
          <cell r="Y62">
            <v>20189</v>
          </cell>
          <cell r="Z62">
            <v>1617758.8575880683</v>
          </cell>
        </row>
        <row r="63">
          <cell r="D63">
            <v>2063</v>
          </cell>
          <cell r="E63" t="str">
            <v>Intake Primary School</v>
          </cell>
          <cell r="F63">
            <v>413</v>
          </cell>
          <cell r="G63">
            <v>1430164.7232458584</v>
          </cell>
          <cell r="H63">
            <v>45264.000000000007</v>
          </cell>
          <cell r="I63">
            <v>69336.950000000012</v>
          </cell>
          <cell r="J63">
            <v>79321.0130012874</v>
          </cell>
          <cell r="K63">
            <v>102462.42874377931</v>
          </cell>
          <cell r="L63">
            <v>4071.5014164305958</v>
          </cell>
          <cell r="M63">
            <v>1730620.6164073555</v>
          </cell>
          <cell r="N63">
            <v>128000</v>
          </cell>
          <cell r="O63">
            <v>0</v>
          </cell>
          <cell r="P63">
            <v>0</v>
          </cell>
          <cell r="Q63">
            <v>0</v>
          </cell>
          <cell r="R63">
            <v>0</v>
          </cell>
          <cell r="S63">
            <v>0</v>
          </cell>
          <cell r="T63">
            <v>0</v>
          </cell>
          <cell r="U63">
            <v>0</v>
          </cell>
          <cell r="V63">
            <v>0</v>
          </cell>
          <cell r="W63">
            <v>0</v>
          </cell>
          <cell r="X63">
            <v>0</v>
          </cell>
          <cell r="Y63">
            <v>27648</v>
          </cell>
          <cell r="Z63">
            <v>1886268.6164073555</v>
          </cell>
        </row>
        <row r="64">
          <cell r="D64">
            <v>2261</v>
          </cell>
          <cell r="E64" t="str">
            <v>Limpsfield Junior School</v>
          </cell>
          <cell r="F64">
            <v>225</v>
          </cell>
          <cell r="G64">
            <v>779145.43033975339</v>
          </cell>
          <cell r="H64">
            <v>28339.199999999997</v>
          </cell>
          <cell r="I64">
            <v>47028.540000000037</v>
          </cell>
          <cell r="J64">
            <v>66847.660253563532</v>
          </cell>
          <cell r="K64">
            <v>93546.126760563362</v>
          </cell>
          <cell r="L64">
            <v>18559.999999999971</v>
          </cell>
          <cell r="M64">
            <v>1033466.9573538803</v>
          </cell>
          <cell r="N64">
            <v>128000</v>
          </cell>
          <cell r="O64">
            <v>0</v>
          </cell>
          <cell r="P64">
            <v>0</v>
          </cell>
          <cell r="Q64">
            <v>0</v>
          </cell>
          <cell r="R64">
            <v>0</v>
          </cell>
          <cell r="S64">
            <v>0</v>
          </cell>
          <cell r="T64">
            <v>0</v>
          </cell>
          <cell r="U64">
            <v>0</v>
          </cell>
          <cell r="V64">
            <v>0</v>
          </cell>
          <cell r="W64">
            <v>0</v>
          </cell>
          <cell r="X64">
            <v>0</v>
          </cell>
          <cell r="Y64">
            <v>17590</v>
          </cell>
          <cell r="Z64">
            <v>1179056.9573538802</v>
          </cell>
        </row>
        <row r="65">
          <cell r="D65">
            <v>2315</v>
          </cell>
          <cell r="E65" t="str">
            <v>Lound Infant School</v>
          </cell>
          <cell r="F65">
            <v>148</v>
          </cell>
          <cell r="G65">
            <v>512504.54973459331</v>
          </cell>
          <cell r="H65">
            <v>11414.400000000001</v>
          </cell>
          <cell r="I65">
            <v>18087.900000000023</v>
          </cell>
          <cell r="J65">
            <v>7233.4472312679618</v>
          </cell>
          <cell r="K65">
            <v>59526.112714949144</v>
          </cell>
          <cell r="L65">
            <v>6936.5656565656554</v>
          </cell>
          <cell r="M65">
            <v>615702.97533737624</v>
          </cell>
          <cell r="N65">
            <v>128000</v>
          </cell>
          <cell r="O65">
            <v>0</v>
          </cell>
          <cell r="P65">
            <v>0</v>
          </cell>
          <cell r="Q65">
            <v>0</v>
          </cell>
          <cell r="R65">
            <v>0</v>
          </cell>
          <cell r="S65">
            <v>0</v>
          </cell>
          <cell r="T65">
            <v>0</v>
          </cell>
          <cell r="U65">
            <v>0</v>
          </cell>
          <cell r="V65">
            <v>0</v>
          </cell>
          <cell r="W65">
            <v>0</v>
          </cell>
          <cell r="X65">
            <v>0</v>
          </cell>
          <cell r="Y65">
            <v>3021</v>
          </cell>
          <cell r="Z65">
            <v>746723.97533737624</v>
          </cell>
        </row>
        <row r="66">
          <cell r="D66">
            <v>2298</v>
          </cell>
          <cell r="E66" t="str">
            <v>Lound Junior School</v>
          </cell>
          <cell r="F66">
            <v>211</v>
          </cell>
          <cell r="G66">
            <v>730665.27022972424</v>
          </cell>
          <cell r="H66">
            <v>10627.20000000001</v>
          </cell>
          <cell r="I66">
            <v>16882.040000000012</v>
          </cell>
          <cell r="J66">
            <v>10004.287321121556</v>
          </cell>
          <cell r="K66">
            <v>61239.406053683626</v>
          </cell>
          <cell r="L66">
            <v>2900.0000000000027</v>
          </cell>
          <cell r="M66">
            <v>832318.20360452938</v>
          </cell>
          <cell r="N66">
            <v>128000</v>
          </cell>
          <cell r="O66">
            <v>0</v>
          </cell>
          <cell r="P66">
            <v>0</v>
          </cell>
          <cell r="Q66">
            <v>0</v>
          </cell>
          <cell r="R66">
            <v>0</v>
          </cell>
          <cell r="S66">
            <v>0</v>
          </cell>
          <cell r="T66">
            <v>2614.6940236147384</v>
          </cell>
          <cell r="U66">
            <v>2614.6940236147384</v>
          </cell>
          <cell r="V66">
            <v>0</v>
          </cell>
          <cell r="W66">
            <v>0</v>
          </cell>
          <cell r="X66">
            <v>0</v>
          </cell>
          <cell r="Y66">
            <v>3174</v>
          </cell>
          <cell r="Z66">
            <v>966106.89762814413</v>
          </cell>
        </row>
        <row r="67">
          <cell r="D67">
            <v>2029</v>
          </cell>
          <cell r="E67" t="str">
            <v>Lowedges Junior Academy</v>
          </cell>
          <cell r="F67">
            <v>299</v>
          </cell>
          <cell r="G67">
            <v>1035397.7052070501</v>
          </cell>
          <cell r="H67">
            <v>82262.400000000023</v>
          </cell>
          <cell r="I67">
            <v>127218.23</v>
          </cell>
          <cell r="J67">
            <v>118661.45546514925</v>
          </cell>
          <cell r="K67">
            <v>111825.99999999993</v>
          </cell>
          <cell r="L67">
            <v>22904.528301886756</v>
          </cell>
          <cell r="M67">
            <v>1498270.3189740861</v>
          </cell>
          <cell r="N67">
            <v>128000</v>
          </cell>
          <cell r="O67">
            <v>8561.6999999999989</v>
          </cell>
          <cell r="P67">
            <v>0</v>
          </cell>
          <cell r="Q67">
            <v>0</v>
          </cell>
          <cell r="R67">
            <v>0</v>
          </cell>
          <cell r="S67">
            <v>0</v>
          </cell>
          <cell r="T67">
            <v>0</v>
          </cell>
          <cell r="U67">
            <v>0</v>
          </cell>
          <cell r="V67">
            <v>0</v>
          </cell>
          <cell r="W67">
            <v>0</v>
          </cell>
          <cell r="X67">
            <v>0</v>
          </cell>
          <cell r="Y67">
            <v>4685</v>
          </cell>
          <cell r="Z67">
            <v>1639517.0189740863</v>
          </cell>
        </row>
        <row r="68">
          <cell r="D68">
            <v>2045</v>
          </cell>
          <cell r="E68" t="str">
            <v>Lower Meadow Primary School</v>
          </cell>
          <cell r="F68">
            <v>259</v>
          </cell>
          <cell r="G68">
            <v>896882.96203553828</v>
          </cell>
          <cell r="H68">
            <v>72422.399999999951</v>
          </cell>
          <cell r="I68">
            <v>112747.90999999999</v>
          </cell>
          <cell r="J68">
            <v>106178.9580306603</v>
          </cell>
          <cell r="K68">
            <v>124164.35096153838</v>
          </cell>
          <cell r="L68">
            <v>16691.111111111091</v>
          </cell>
          <cell r="M68">
            <v>1329087.6921388479</v>
          </cell>
          <cell r="N68">
            <v>128000</v>
          </cell>
          <cell r="O68">
            <v>15671.909302325586</v>
          </cell>
          <cell r="P68">
            <v>0</v>
          </cell>
          <cell r="Q68">
            <v>0</v>
          </cell>
          <cell r="R68">
            <v>0</v>
          </cell>
          <cell r="S68">
            <v>0</v>
          </cell>
          <cell r="T68">
            <v>0</v>
          </cell>
          <cell r="U68">
            <v>0</v>
          </cell>
          <cell r="V68">
            <v>0</v>
          </cell>
          <cell r="W68">
            <v>0</v>
          </cell>
          <cell r="X68">
            <v>0</v>
          </cell>
          <cell r="Y68">
            <v>5325</v>
          </cell>
          <cell r="Z68">
            <v>1478084.6014411733</v>
          </cell>
        </row>
        <row r="69">
          <cell r="D69">
            <v>2070</v>
          </cell>
          <cell r="E69" t="str">
            <v>Lowfield Community Primary School</v>
          </cell>
          <cell r="F69">
            <v>379</v>
          </cell>
          <cell r="G69">
            <v>1312427.1915500734</v>
          </cell>
          <cell r="H69">
            <v>61795.199999999924</v>
          </cell>
          <cell r="I69">
            <v>99483.449999999895</v>
          </cell>
          <cell r="J69">
            <v>105593.69807768786</v>
          </cell>
          <cell r="K69">
            <v>129897.26315789476</v>
          </cell>
          <cell r="L69">
            <v>111258.58895705514</v>
          </cell>
          <cell r="M69">
            <v>1820455.3917427112</v>
          </cell>
          <cell r="N69">
            <v>128000</v>
          </cell>
          <cell r="O69">
            <v>27650.70000000003</v>
          </cell>
          <cell r="P69">
            <v>0</v>
          </cell>
          <cell r="Q69">
            <v>0</v>
          </cell>
          <cell r="R69">
            <v>0</v>
          </cell>
          <cell r="S69">
            <v>0</v>
          </cell>
          <cell r="T69">
            <v>0</v>
          </cell>
          <cell r="U69">
            <v>0</v>
          </cell>
          <cell r="V69">
            <v>0</v>
          </cell>
          <cell r="W69">
            <v>0</v>
          </cell>
          <cell r="X69">
            <v>0</v>
          </cell>
          <cell r="Y69">
            <v>24202</v>
          </cell>
          <cell r="Z69">
            <v>2000308.0917427114</v>
          </cell>
        </row>
        <row r="70">
          <cell r="D70">
            <v>2292</v>
          </cell>
          <cell r="E70" t="str">
            <v>Loxley Primary School</v>
          </cell>
          <cell r="F70">
            <v>210</v>
          </cell>
          <cell r="G70">
            <v>727202.40165043646</v>
          </cell>
          <cell r="H70">
            <v>7871.9999999999964</v>
          </cell>
          <cell r="I70">
            <v>12058.599999999995</v>
          </cell>
          <cell r="J70">
            <v>7846.1412445359147</v>
          </cell>
          <cell r="K70">
            <v>37073.217745060036</v>
          </cell>
          <cell r="L70">
            <v>1353.3333333333319</v>
          </cell>
          <cell r="M70">
            <v>793405.69397336571</v>
          </cell>
          <cell r="N70">
            <v>128000</v>
          </cell>
          <cell r="O70">
            <v>0</v>
          </cell>
          <cell r="P70">
            <v>3644.3060266342127</v>
          </cell>
          <cell r="Q70">
            <v>3644.3060266342127</v>
          </cell>
          <cell r="R70">
            <v>0</v>
          </cell>
          <cell r="S70">
            <v>0</v>
          </cell>
          <cell r="T70">
            <v>3217.3859580554217</v>
          </cell>
          <cell r="U70">
            <v>3217.3859580554217</v>
          </cell>
          <cell r="V70">
            <v>0</v>
          </cell>
          <cell r="W70">
            <v>0</v>
          </cell>
          <cell r="X70">
            <v>0</v>
          </cell>
          <cell r="Y70">
            <v>2893</v>
          </cell>
          <cell r="Z70">
            <v>931160.38595805573</v>
          </cell>
        </row>
        <row r="71">
          <cell r="D71">
            <v>2072</v>
          </cell>
          <cell r="E71" t="str">
            <v>Lydgate Infant School</v>
          </cell>
          <cell r="F71">
            <v>344</v>
          </cell>
          <cell r="G71">
            <v>1191226.7912750007</v>
          </cell>
          <cell r="H71">
            <v>10233.599999999999</v>
          </cell>
          <cell r="I71">
            <v>15676.179999999998</v>
          </cell>
          <cell r="J71">
            <v>6136.0848194447544</v>
          </cell>
          <cell r="K71">
            <v>111909.46952034588</v>
          </cell>
          <cell r="L71">
            <v>50725.423728813512</v>
          </cell>
          <cell r="M71">
            <v>1385907.5493436046</v>
          </cell>
          <cell r="N71">
            <v>128000</v>
          </cell>
          <cell r="O71">
            <v>0</v>
          </cell>
          <cell r="P71">
            <v>1412.4506563954274</v>
          </cell>
          <cell r="Q71">
            <v>1412.4506563954274</v>
          </cell>
          <cell r="R71">
            <v>0</v>
          </cell>
          <cell r="S71">
            <v>0</v>
          </cell>
          <cell r="T71">
            <v>16740.733737470411</v>
          </cell>
          <cell r="U71">
            <v>16740.733737470411</v>
          </cell>
          <cell r="V71">
            <v>0</v>
          </cell>
          <cell r="W71">
            <v>0</v>
          </cell>
          <cell r="X71">
            <v>0</v>
          </cell>
          <cell r="Y71">
            <v>21083</v>
          </cell>
          <cell r="Z71">
            <v>1553143.7337374708</v>
          </cell>
        </row>
        <row r="72">
          <cell r="D72">
            <v>2071</v>
          </cell>
          <cell r="E72" t="str">
            <v>Lydgate Junior School</v>
          </cell>
          <cell r="F72">
            <v>479</v>
          </cell>
          <cell r="G72">
            <v>1658714.0494788527</v>
          </cell>
          <cell r="H72">
            <v>21647.999999999975</v>
          </cell>
          <cell r="I72">
            <v>36175.79999999993</v>
          </cell>
          <cell r="J72">
            <v>14119.396365458564</v>
          </cell>
          <cell r="K72">
            <v>124642.2457481039</v>
          </cell>
          <cell r="L72">
            <v>21504.895397489545</v>
          </cell>
          <cell r="M72">
            <v>1876804.3869899046</v>
          </cell>
          <cell r="N72">
            <v>128000</v>
          </cell>
          <cell r="O72">
            <v>0</v>
          </cell>
          <cell r="P72">
            <v>105190.61301009546</v>
          </cell>
          <cell r="Q72">
            <v>105190.61301009546</v>
          </cell>
          <cell r="R72">
            <v>0</v>
          </cell>
          <cell r="S72">
            <v>0</v>
          </cell>
          <cell r="T72">
            <v>0</v>
          </cell>
          <cell r="U72">
            <v>0</v>
          </cell>
          <cell r="V72">
            <v>0</v>
          </cell>
          <cell r="W72">
            <v>0</v>
          </cell>
          <cell r="X72">
            <v>0</v>
          </cell>
          <cell r="Y72">
            <v>23079</v>
          </cell>
          <cell r="Z72">
            <v>2133074</v>
          </cell>
        </row>
        <row r="73">
          <cell r="D73">
            <v>2358</v>
          </cell>
          <cell r="E73" t="str">
            <v>Malin Bridge Primary School</v>
          </cell>
          <cell r="F73">
            <v>517</v>
          </cell>
          <cell r="G73">
            <v>1790303.0554917888</v>
          </cell>
          <cell r="H73">
            <v>37785.599999999962</v>
          </cell>
          <cell r="I73">
            <v>58484.209999999897</v>
          </cell>
          <cell r="J73">
            <v>48905.784820254201</v>
          </cell>
          <cell r="K73">
            <v>123130.01249999987</v>
          </cell>
          <cell r="L73">
            <v>12129.168539325845</v>
          </cell>
          <cell r="M73">
            <v>2070737.8313513687</v>
          </cell>
          <cell r="N73">
            <v>128000</v>
          </cell>
          <cell r="O73">
            <v>0</v>
          </cell>
          <cell r="P73">
            <v>78647.168648631487</v>
          </cell>
          <cell r="Q73">
            <v>78647.168648631487</v>
          </cell>
          <cell r="R73">
            <v>0</v>
          </cell>
          <cell r="S73">
            <v>0</v>
          </cell>
          <cell r="T73">
            <v>24483.389758621237</v>
          </cell>
          <cell r="U73">
            <v>24483.389758621237</v>
          </cell>
          <cell r="V73">
            <v>0</v>
          </cell>
          <cell r="W73">
            <v>0</v>
          </cell>
          <cell r="X73">
            <v>0</v>
          </cell>
          <cell r="Y73">
            <v>5530</v>
          </cell>
          <cell r="Z73">
            <v>2307398.3897586213</v>
          </cell>
        </row>
        <row r="74">
          <cell r="D74">
            <v>2359</v>
          </cell>
          <cell r="E74" t="str">
            <v>Manor Lodge Community Primary and Nursery School</v>
          </cell>
          <cell r="F74">
            <v>333</v>
          </cell>
          <cell r="G74">
            <v>1153135.2369028351</v>
          </cell>
          <cell r="H74">
            <v>59827.199999999939</v>
          </cell>
          <cell r="I74">
            <v>95865.869999999893</v>
          </cell>
          <cell r="J74">
            <v>109305.4768560528</v>
          </cell>
          <cell r="K74">
            <v>156371.24999999991</v>
          </cell>
          <cell r="L74">
            <v>38083.943661971774</v>
          </cell>
          <cell r="M74">
            <v>1612588.9774208595</v>
          </cell>
          <cell r="N74">
            <v>128000</v>
          </cell>
          <cell r="O74">
            <v>7578.900000000006</v>
          </cell>
          <cell r="P74">
            <v>0</v>
          </cell>
          <cell r="Q74">
            <v>0</v>
          </cell>
          <cell r="R74">
            <v>0</v>
          </cell>
          <cell r="S74">
            <v>0</v>
          </cell>
          <cell r="T74">
            <v>0</v>
          </cell>
          <cell r="U74">
            <v>0</v>
          </cell>
          <cell r="V74">
            <v>0</v>
          </cell>
          <cell r="W74">
            <v>0</v>
          </cell>
          <cell r="X74">
            <v>0</v>
          </cell>
          <cell r="Y74">
            <v>3558</v>
          </cell>
          <cell r="Z74">
            <v>1751725.8774208594</v>
          </cell>
        </row>
        <row r="75">
          <cell r="D75">
            <v>2012</v>
          </cell>
          <cell r="E75" t="str">
            <v>Mansel Primary</v>
          </cell>
          <cell r="F75">
            <v>399</v>
          </cell>
          <cell r="G75">
            <v>1381684.5631358293</v>
          </cell>
          <cell r="H75">
            <v>85804.79999999993</v>
          </cell>
          <cell r="I75">
            <v>134453.3899999999</v>
          </cell>
          <cell r="J75">
            <v>172605.96269302489</v>
          </cell>
          <cell r="K75">
            <v>159990.91216216213</v>
          </cell>
          <cell r="L75">
            <v>12856.666666666677</v>
          </cell>
          <cell r="M75">
            <v>1947396.2946576828</v>
          </cell>
          <cell r="N75">
            <v>128000</v>
          </cell>
          <cell r="O75">
            <v>13286.699999999988</v>
          </cell>
          <cell r="P75">
            <v>0</v>
          </cell>
          <cell r="Q75">
            <v>0</v>
          </cell>
          <cell r="R75">
            <v>0</v>
          </cell>
          <cell r="S75">
            <v>0</v>
          </cell>
          <cell r="T75">
            <v>0</v>
          </cell>
          <cell r="U75">
            <v>0</v>
          </cell>
          <cell r="V75">
            <v>0</v>
          </cell>
          <cell r="W75">
            <v>0</v>
          </cell>
          <cell r="X75">
            <v>0</v>
          </cell>
          <cell r="Y75">
            <v>4608</v>
          </cell>
          <cell r="Z75">
            <v>2093290.994657683</v>
          </cell>
        </row>
        <row r="76">
          <cell r="D76">
            <v>2079</v>
          </cell>
          <cell r="E76" t="str">
            <v>Marlcliffe Community Primary School</v>
          </cell>
          <cell r="F76">
            <v>501</v>
          </cell>
          <cell r="G76">
            <v>1734897.1582231841</v>
          </cell>
          <cell r="H76">
            <v>30700.799999999992</v>
          </cell>
          <cell r="I76">
            <v>49440.260000000075</v>
          </cell>
          <cell r="J76">
            <v>53670.166624919992</v>
          </cell>
          <cell r="K76">
            <v>152080.69053117777</v>
          </cell>
          <cell r="L76">
            <v>6544.5945945945887</v>
          </cell>
          <cell r="M76">
            <v>2027333.6699738763</v>
          </cell>
          <cell r="N76">
            <v>128000</v>
          </cell>
          <cell r="O76">
            <v>0</v>
          </cell>
          <cell r="P76">
            <v>51571.33002612352</v>
          </cell>
          <cell r="Q76">
            <v>51571.33002612352</v>
          </cell>
          <cell r="R76">
            <v>0</v>
          </cell>
          <cell r="S76">
            <v>0</v>
          </cell>
          <cell r="T76">
            <v>1424.3333300586335</v>
          </cell>
          <cell r="U76">
            <v>1424.3333300586335</v>
          </cell>
          <cell r="V76">
            <v>0</v>
          </cell>
          <cell r="W76">
            <v>0</v>
          </cell>
          <cell r="X76">
            <v>0</v>
          </cell>
          <cell r="Y76">
            <v>28160</v>
          </cell>
          <cell r="Z76">
            <v>2236489.3333300585</v>
          </cell>
        </row>
        <row r="77">
          <cell r="D77">
            <v>2081</v>
          </cell>
          <cell r="E77" t="str">
            <v>Meersbrook Bank Primary School</v>
          </cell>
          <cell r="F77">
            <v>207</v>
          </cell>
          <cell r="G77">
            <v>716813.79591257311</v>
          </cell>
          <cell r="H77">
            <v>9052.7999999999902</v>
          </cell>
          <cell r="I77">
            <v>13867.389999999983</v>
          </cell>
          <cell r="J77">
            <v>7708.9709430580187</v>
          </cell>
          <cell r="K77">
            <v>42785.127824019066</v>
          </cell>
          <cell r="L77">
            <v>5426.4406779661076</v>
          </cell>
          <cell r="M77">
            <v>795654.52535761637</v>
          </cell>
          <cell r="N77">
            <v>128000</v>
          </cell>
          <cell r="O77">
            <v>0</v>
          </cell>
          <cell r="P77">
            <v>0</v>
          </cell>
          <cell r="Q77">
            <v>0</v>
          </cell>
          <cell r="R77">
            <v>0</v>
          </cell>
          <cell r="S77">
            <v>0</v>
          </cell>
          <cell r="T77">
            <v>20912.03969399826</v>
          </cell>
          <cell r="U77">
            <v>20912.03969399826</v>
          </cell>
          <cell r="V77">
            <v>0</v>
          </cell>
          <cell r="W77">
            <v>0</v>
          </cell>
          <cell r="X77">
            <v>0</v>
          </cell>
          <cell r="Y77">
            <v>14222</v>
          </cell>
          <cell r="Z77">
            <v>958788.56505161442</v>
          </cell>
        </row>
        <row r="78">
          <cell r="D78">
            <v>2013</v>
          </cell>
          <cell r="E78" t="str">
            <v>Meynell Community Primary School</v>
          </cell>
          <cell r="F78">
            <v>368</v>
          </cell>
          <cell r="G78">
            <v>1274335.6371779076</v>
          </cell>
          <cell r="H78">
            <v>104303.99999999999</v>
          </cell>
          <cell r="I78">
            <v>161585.23999999987</v>
          </cell>
          <cell r="J78">
            <v>185637.14133342548</v>
          </cell>
          <cell r="K78">
            <v>170008.44238975819</v>
          </cell>
          <cell r="L78">
            <v>22868.571428571398</v>
          </cell>
          <cell r="M78">
            <v>1918739.0323296627</v>
          </cell>
          <cell r="N78">
            <v>128000</v>
          </cell>
          <cell r="O78">
            <v>9374.3999999999905</v>
          </cell>
          <cell r="P78">
            <v>0</v>
          </cell>
          <cell r="Q78">
            <v>0</v>
          </cell>
          <cell r="R78">
            <v>0</v>
          </cell>
          <cell r="S78">
            <v>0</v>
          </cell>
          <cell r="T78">
            <v>0</v>
          </cell>
          <cell r="U78">
            <v>0</v>
          </cell>
          <cell r="V78">
            <v>0</v>
          </cell>
          <cell r="W78">
            <v>0</v>
          </cell>
          <cell r="X78">
            <v>0</v>
          </cell>
          <cell r="Y78">
            <v>6144</v>
          </cell>
          <cell r="Z78">
            <v>2062257.4323296626</v>
          </cell>
        </row>
        <row r="79">
          <cell r="D79">
            <v>2346</v>
          </cell>
          <cell r="E79" t="str">
            <v>Monteney Primary School</v>
          </cell>
          <cell r="F79">
            <v>404</v>
          </cell>
          <cell r="G79">
            <v>1398998.9060322682</v>
          </cell>
          <cell r="H79">
            <v>50380.800000000017</v>
          </cell>
          <cell r="I79">
            <v>79586.760000000068</v>
          </cell>
          <cell r="J79">
            <v>115159.04043408022</v>
          </cell>
          <cell r="K79">
            <v>135143.36283185854</v>
          </cell>
          <cell r="L79">
            <v>4086.9767441860513</v>
          </cell>
          <cell r="M79">
            <v>1783355.846042393</v>
          </cell>
          <cell r="N79">
            <v>128000</v>
          </cell>
          <cell r="O79">
            <v>0</v>
          </cell>
          <cell r="P79">
            <v>0</v>
          </cell>
          <cell r="Q79">
            <v>0</v>
          </cell>
          <cell r="R79">
            <v>0</v>
          </cell>
          <cell r="S79">
            <v>0</v>
          </cell>
          <cell r="T79">
            <v>0</v>
          </cell>
          <cell r="U79">
            <v>0</v>
          </cell>
          <cell r="V79">
            <v>0</v>
          </cell>
          <cell r="W79">
            <v>0</v>
          </cell>
          <cell r="X79">
            <v>0</v>
          </cell>
          <cell r="Y79">
            <v>5786</v>
          </cell>
          <cell r="Z79">
            <v>1917141.846042393</v>
          </cell>
        </row>
        <row r="80">
          <cell r="D80">
            <v>2257</v>
          </cell>
          <cell r="E80" t="str">
            <v>Mosborough Primary School</v>
          </cell>
          <cell r="F80">
            <v>418</v>
          </cell>
          <cell r="G80">
            <v>1447479.0661422973</v>
          </cell>
          <cell r="H80">
            <v>25584.000000000065</v>
          </cell>
          <cell r="I80">
            <v>39190.450000000099</v>
          </cell>
          <cell r="J80">
            <v>9748.2360916961443</v>
          </cell>
          <cell r="K80">
            <v>79363.663407821281</v>
          </cell>
          <cell r="L80">
            <v>6077.8830083565572</v>
          </cell>
          <cell r="M80">
            <v>1607443.2986501716</v>
          </cell>
          <cell r="N80">
            <v>128000</v>
          </cell>
          <cell r="O80">
            <v>0</v>
          </cell>
          <cell r="P80">
            <v>105846.70134982829</v>
          </cell>
          <cell r="Q80">
            <v>105846.70134982829</v>
          </cell>
          <cell r="R80">
            <v>0</v>
          </cell>
          <cell r="S80">
            <v>0</v>
          </cell>
          <cell r="T80">
            <v>0</v>
          </cell>
          <cell r="U80">
            <v>0</v>
          </cell>
          <cell r="V80">
            <v>210576.83402123066</v>
          </cell>
          <cell r="W80">
            <v>0</v>
          </cell>
          <cell r="X80">
            <v>0</v>
          </cell>
          <cell r="Y80">
            <v>37376</v>
          </cell>
          <cell r="Z80">
            <v>2089242.8340212307</v>
          </cell>
        </row>
        <row r="81">
          <cell r="D81">
            <v>2092</v>
          </cell>
          <cell r="E81" t="str">
            <v>Mundella Primary School</v>
          </cell>
          <cell r="F81">
            <v>416</v>
          </cell>
          <cell r="G81">
            <v>1440553.3289837218</v>
          </cell>
          <cell r="H81">
            <v>21254.399999999951</v>
          </cell>
          <cell r="I81">
            <v>34367.01000000006</v>
          </cell>
          <cell r="J81">
            <v>29070.959226549734</v>
          </cell>
          <cell r="K81">
            <v>87112.521246458971</v>
          </cell>
          <cell r="L81">
            <v>1363.163841807909</v>
          </cell>
          <cell r="M81">
            <v>1613721.3832985384</v>
          </cell>
          <cell r="N81">
            <v>128000</v>
          </cell>
          <cell r="O81">
            <v>0</v>
          </cell>
          <cell r="P81">
            <v>90758.616701461666</v>
          </cell>
          <cell r="Q81">
            <v>90758.616701461666</v>
          </cell>
          <cell r="R81">
            <v>0</v>
          </cell>
          <cell r="S81">
            <v>0</v>
          </cell>
          <cell r="T81">
            <v>1137.0857142861439</v>
          </cell>
          <cell r="U81">
            <v>1137.0857142861439</v>
          </cell>
          <cell r="V81">
            <v>0</v>
          </cell>
          <cell r="W81">
            <v>0</v>
          </cell>
          <cell r="X81">
            <v>0</v>
          </cell>
          <cell r="Y81">
            <v>27904</v>
          </cell>
          <cell r="Z81">
            <v>1861521.0857142867</v>
          </cell>
        </row>
        <row r="82">
          <cell r="D82">
            <v>2002</v>
          </cell>
          <cell r="E82" t="str">
            <v>Nether Edge Primary School</v>
          </cell>
          <cell r="F82">
            <v>419</v>
          </cell>
          <cell r="G82">
            <v>1450941.9347215851</v>
          </cell>
          <cell r="H82">
            <v>41327.999999999971</v>
          </cell>
          <cell r="I82">
            <v>66322.300000000032</v>
          </cell>
          <cell r="J82">
            <v>41452.865106621597</v>
          </cell>
          <cell r="K82">
            <v>172035.62068965516</v>
          </cell>
          <cell r="L82">
            <v>44185.454545454588</v>
          </cell>
          <cell r="M82">
            <v>1816266.1750633165</v>
          </cell>
          <cell r="N82">
            <v>128000</v>
          </cell>
          <cell r="O82">
            <v>4592.700000000018</v>
          </cell>
          <cell r="P82">
            <v>0</v>
          </cell>
          <cell r="Q82">
            <v>0</v>
          </cell>
          <cell r="R82">
            <v>0</v>
          </cell>
          <cell r="S82">
            <v>0</v>
          </cell>
          <cell r="T82">
            <v>27337.062766262337</v>
          </cell>
          <cell r="U82">
            <v>27337.062766262337</v>
          </cell>
          <cell r="V82">
            <v>0</v>
          </cell>
          <cell r="W82">
            <v>0</v>
          </cell>
          <cell r="X82">
            <v>0</v>
          </cell>
          <cell r="Y82">
            <v>3942</v>
          </cell>
          <cell r="Z82">
            <v>1980137.937829579</v>
          </cell>
        </row>
        <row r="83">
          <cell r="D83">
            <v>2221</v>
          </cell>
          <cell r="E83" t="str">
            <v>Nether Green Infant School</v>
          </cell>
          <cell r="F83">
            <v>223</v>
          </cell>
          <cell r="G83">
            <v>772219.69318117783</v>
          </cell>
          <cell r="H83">
            <v>4723.1999999999989</v>
          </cell>
          <cell r="I83">
            <v>7235.159999999998</v>
          </cell>
          <cell r="J83">
            <v>3538.993778129839</v>
          </cell>
          <cell r="K83">
            <v>60823.979483021205</v>
          </cell>
          <cell r="L83">
            <v>28839.324324324327</v>
          </cell>
          <cell r="M83">
            <v>877380.3507666532</v>
          </cell>
          <cell r="N83">
            <v>128000</v>
          </cell>
          <cell r="O83">
            <v>0</v>
          </cell>
          <cell r="P83">
            <v>0</v>
          </cell>
          <cell r="Q83">
            <v>0</v>
          </cell>
          <cell r="R83">
            <v>0</v>
          </cell>
          <cell r="S83">
            <v>0</v>
          </cell>
          <cell r="T83">
            <v>15261.729512971871</v>
          </cell>
          <cell r="U83">
            <v>15261.729512971871</v>
          </cell>
          <cell r="V83">
            <v>0</v>
          </cell>
          <cell r="W83">
            <v>0</v>
          </cell>
          <cell r="X83">
            <v>0</v>
          </cell>
          <cell r="Y83">
            <v>14596</v>
          </cell>
          <cell r="Z83">
            <v>1035238.080279625</v>
          </cell>
        </row>
        <row r="84">
          <cell r="D84">
            <v>2087</v>
          </cell>
          <cell r="E84" t="str">
            <v>Nether Green Junior School</v>
          </cell>
          <cell r="F84">
            <v>377</v>
          </cell>
          <cell r="G84">
            <v>1305501.4543914979</v>
          </cell>
          <cell r="H84">
            <v>15743.999999999973</v>
          </cell>
          <cell r="I84">
            <v>24720.129999999914</v>
          </cell>
          <cell r="J84">
            <v>10104.878875538678</v>
          </cell>
          <cell r="K84">
            <v>94407.356521739101</v>
          </cell>
          <cell r="L84">
            <v>15079.999999999996</v>
          </cell>
          <cell r="M84">
            <v>1465557.8197887756</v>
          </cell>
          <cell r="N84">
            <v>128000</v>
          </cell>
          <cell r="O84">
            <v>0</v>
          </cell>
          <cell r="P84">
            <v>67127.180211224695</v>
          </cell>
          <cell r="Q84">
            <v>67127.180211224695</v>
          </cell>
          <cell r="R84">
            <v>0</v>
          </cell>
          <cell r="S84">
            <v>0</v>
          </cell>
          <cell r="T84">
            <v>0</v>
          </cell>
          <cell r="U84">
            <v>0</v>
          </cell>
          <cell r="V84">
            <v>0</v>
          </cell>
          <cell r="W84">
            <v>0</v>
          </cell>
          <cell r="X84">
            <v>0</v>
          </cell>
          <cell r="Y84">
            <v>21083</v>
          </cell>
          <cell r="Z84">
            <v>1681768.0000000002</v>
          </cell>
        </row>
        <row r="85">
          <cell r="D85">
            <v>2272</v>
          </cell>
          <cell r="E85" t="str">
            <v>Netherthorpe Primary School</v>
          </cell>
          <cell r="F85">
            <v>217</v>
          </cell>
          <cell r="G85">
            <v>751442.48170545103</v>
          </cell>
          <cell r="H85">
            <v>42902.400000000009</v>
          </cell>
          <cell r="I85">
            <v>66925.23</v>
          </cell>
          <cell r="J85">
            <v>60839.601048831493</v>
          </cell>
          <cell r="K85">
            <v>141207.03947368427</v>
          </cell>
          <cell r="L85">
            <v>71049.999999999985</v>
          </cell>
          <cell r="M85">
            <v>1134366.7522279667</v>
          </cell>
          <cell r="N85">
            <v>128000</v>
          </cell>
          <cell r="O85">
            <v>7541.0999999999995</v>
          </cell>
          <cell r="P85">
            <v>0</v>
          </cell>
          <cell r="Q85">
            <v>0</v>
          </cell>
          <cell r="R85">
            <v>0</v>
          </cell>
          <cell r="S85">
            <v>0</v>
          </cell>
          <cell r="T85">
            <v>0</v>
          </cell>
          <cell r="U85">
            <v>0</v>
          </cell>
          <cell r="V85">
            <v>0</v>
          </cell>
          <cell r="W85">
            <v>0</v>
          </cell>
          <cell r="X85">
            <v>0</v>
          </cell>
          <cell r="Y85">
            <v>19461</v>
          </cell>
          <cell r="Z85">
            <v>1289368.8522279668</v>
          </cell>
        </row>
        <row r="86">
          <cell r="D86">
            <v>2309</v>
          </cell>
          <cell r="E86" t="str">
            <v>Nook Lane Junior School</v>
          </cell>
          <cell r="F86">
            <v>243</v>
          </cell>
          <cell r="G86">
            <v>841477.06476693368</v>
          </cell>
          <cell r="H86">
            <v>10233.60000000004</v>
          </cell>
          <cell r="I86">
            <v>16279.109999999982</v>
          </cell>
          <cell r="J86">
            <v>9729.9467181657292</v>
          </cell>
          <cell r="K86">
            <v>64298.586286594691</v>
          </cell>
          <cell r="L86">
            <v>0</v>
          </cell>
          <cell r="M86">
            <v>942018.30777169426</v>
          </cell>
          <cell r="N86">
            <v>128000</v>
          </cell>
          <cell r="O86">
            <v>0</v>
          </cell>
          <cell r="P86">
            <v>396.69222830560648</v>
          </cell>
          <cell r="Q86">
            <v>396.69222830560648</v>
          </cell>
          <cell r="R86">
            <v>0</v>
          </cell>
          <cell r="S86">
            <v>0</v>
          </cell>
          <cell r="T86">
            <v>32952.642764973782</v>
          </cell>
          <cell r="U86">
            <v>32952.642764973782</v>
          </cell>
          <cell r="V86">
            <v>0</v>
          </cell>
          <cell r="W86">
            <v>0</v>
          </cell>
          <cell r="X86">
            <v>0</v>
          </cell>
          <cell r="Y86">
            <v>4019</v>
          </cell>
          <cell r="Z86">
            <v>1107386.6427649737</v>
          </cell>
        </row>
        <row r="87">
          <cell r="D87">
            <v>2051</v>
          </cell>
          <cell r="E87" t="str">
            <v>Norfolk Community Primary School</v>
          </cell>
          <cell r="F87">
            <v>384</v>
          </cell>
          <cell r="G87">
            <v>1329741.5344465123</v>
          </cell>
          <cell r="H87">
            <v>86198.399999999994</v>
          </cell>
          <cell r="I87">
            <v>135056.31999999992</v>
          </cell>
          <cell r="J87">
            <v>169204.13921637303</v>
          </cell>
          <cell r="K87">
            <v>221760.00000000006</v>
          </cell>
          <cell r="L87">
            <v>40494.545454545492</v>
          </cell>
          <cell r="M87">
            <v>1982454.9391174305</v>
          </cell>
          <cell r="N87">
            <v>128000</v>
          </cell>
          <cell r="O87">
            <v>19074.948691099478</v>
          </cell>
          <cell r="P87">
            <v>0</v>
          </cell>
          <cell r="Q87">
            <v>0</v>
          </cell>
          <cell r="R87">
            <v>0</v>
          </cell>
          <cell r="S87">
            <v>0</v>
          </cell>
          <cell r="T87">
            <v>0</v>
          </cell>
          <cell r="U87">
            <v>0</v>
          </cell>
          <cell r="V87">
            <v>0</v>
          </cell>
          <cell r="W87">
            <v>0</v>
          </cell>
          <cell r="X87">
            <v>0</v>
          </cell>
          <cell r="Y87">
            <v>10957</v>
          </cell>
          <cell r="Z87">
            <v>2140486.8878085297</v>
          </cell>
        </row>
        <row r="88">
          <cell r="D88">
            <v>3010</v>
          </cell>
          <cell r="E88" t="str">
            <v>Norton Free Church of England Primary School</v>
          </cell>
          <cell r="F88">
            <v>213</v>
          </cell>
          <cell r="G88">
            <v>737591.0073882998</v>
          </cell>
          <cell r="H88">
            <v>9052.7999999999993</v>
          </cell>
          <cell r="I88">
            <v>15073.249999999955</v>
          </cell>
          <cell r="J88">
            <v>23547.568420372907</v>
          </cell>
          <cell r="K88">
            <v>44627.030386740364</v>
          </cell>
          <cell r="L88">
            <v>678.79120879120819</v>
          </cell>
          <cell r="M88">
            <v>830570.44740420429</v>
          </cell>
          <cell r="N88">
            <v>128000</v>
          </cell>
          <cell r="O88">
            <v>0</v>
          </cell>
          <cell r="P88">
            <v>0</v>
          </cell>
          <cell r="Q88">
            <v>0</v>
          </cell>
          <cell r="R88">
            <v>0</v>
          </cell>
          <cell r="S88">
            <v>0</v>
          </cell>
          <cell r="T88">
            <v>27810.285845437975</v>
          </cell>
          <cell r="U88">
            <v>27810.285845437975</v>
          </cell>
          <cell r="V88">
            <v>0</v>
          </cell>
          <cell r="W88">
            <v>0</v>
          </cell>
          <cell r="X88">
            <v>0</v>
          </cell>
          <cell r="Y88">
            <v>4582</v>
          </cell>
          <cell r="Z88">
            <v>990962.7332496423</v>
          </cell>
        </row>
        <row r="89">
          <cell r="D89">
            <v>2018</v>
          </cell>
          <cell r="E89" t="str">
            <v>Oasis Academy Fir Vale</v>
          </cell>
          <cell r="F89">
            <v>407</v>
          </cell>
          <cell r="G89">
            <v>1409387.5117701315</v>
          </cell>
          <cell r="H89">
            <v>121228.80000000003</v>
          </cell>
          <cell r="I89">
            <v>191731.7399999999</v>
          </cell>
          <cell r="J89">
            <v>162153.585720409</v>
          </cell>
          <cell r="K89">
            <v>397314.47474167612</v>
          </cell>
          <cell r="L89">
            <v>144660.72423398338</v>
          </cell>
          <cell r="M89">
            <v>2426476.8364662002</v>
          </cell>
          <cell r="N89">
            <v>128000</v>
          </cell>
          <cell r="O89">
            <v>36604.737931034309</v>
          </cell>
          <cell r="P89">
            <v>0</v>
          </cell>
          <cell r="Q89">
            <v>0</v>
          </cell>
          <cell r="R89">
            <v>0</v>
          </cell>
          <cell r="S89">
            <v>0</v>
          </cell>
          <cell r="T89">
            <v>0</v>
          </cell>
          <cell r="U89">
            <v>0</v>
          </cell>
          <cell r="V89">
            <v>0</v>
          </cell>
          <cell r="W89">
            <v>0</v>
          </cell>
          <cell r="X89">
            <v>0</v>
          </cell>
          <cell r="Y89">
            <v>7373</v>
          </cell>
          <cell r="Z89">
            <v>2598454.5743972347</v>
          </cell>
        </row>
        <row r="90">
          <cell r="D90">
            <v>2019</v>
          </cell>
          <cell r="E90" t="str">
            <v>Oasis Academy Watermead</v>
          </cell>
          <cell r="F90">
            <v>380</v>
          </cell>
          <cell r="G90">
            <v>1315890.0601293612</v>
          </cell>
          <cell r="H90">
            <v>75177.599999999933</v>
          </cell>
          <cell r="I90">
            <v>117571.34999999998</v>
          </cell>
          <cell r="J90">
            <v>179537.63526104152</v>
          </cell>
          <cell r="K90">
            <v>125809.73154362434</v>
          </cell>
          <cell r="L90">
            <v>31971.604938271666</v>
          </cell>
          <cell r="M90">
            <v>1845957.9818722985</v>
          </cell>
          <cell r="N90">
            <v>128000</v>
          </cell>
          <cell r="O90">
            <v>10753.999999999985</v>
          </cell>
          <cell r="P90">
            <v>0</v>
          </cell>
          <cell r="Q90">
            <v>0</v>
          </cell>
          <cell r="R90">
            <v>0</v>
          </cell>
          <cell r="S90">
            <v>0</v>
          </cell>
          <cell r="T90">
            <v>70229.564229937256</v>
          </cell>
          <cell r="U90">
            <v>70229.564229937256</v>
          </cell>
          <cell r="V90">
            <v>0</v>
          </cell>
          <cell r="W90">
            <v>0</v>
          </cell>
          <cell r="X90">
            <v>0</v>
          </cell>
          <cell r="Y90">
            <v>10547</v>
          </cell>
          <cell r="Z90">
            <v>2065488.546102236</v>
          </cell>
        </row>
        <row r="91">
          <cell r="D91">
            <v>2313</v>
          </cell>
          <cell r="E91" t="str">
            <v>Oughtibridge Primary School</v>
          </cell>
          <cell r="F91">
            <v>417</v>
          </cell>
          <cell r="G91">
            <v>1444016.1975630096</v>
          </cell>
          <cell r="H91">
            <v>13776.000000000002</v>
          </cell>
          <cell r="I91">
            <v>21705.480000000007</v>
          </cell>
          <cell r="J91">
            <v>8952.6483431243141</v>
          </cell>
          <cell r="K91">
            <v>74971.043249561728</v>
          </cell>
          <cell r="L91">
            <v>1354.9579831932763</v>
          </cell>
          <cell r="M91">
            <v>1564776.3271388889</v>
          </cell>
          <cell r="N91">
            <v>128000</v>
          </cell>
          <cell r="O91">
            <v>0</v>
          </cell>
          <cell r="P91">
            <v>144108.67286111115</v>
          </cell>
          <cell r="Q91">
            <v>144108.67286111115</v>
          </cell>
          <cell r="R91">
            <v>0</v>
          </cell>
          <cell r="S91">
            <v>0</v>
          </cell>
          <cell r="T91">
            <v>0</v>
          </cell>
          <cell r="U91">
            <v>0</v>
          </cell>
          <cell r="V91">
            <v>0</v>
          </cell>
          <cell r="W91">
            <v>0</v>
          </cell>
          <cell r="X91">
            <v>0</v>
          </cell>
          <cell r="Y91">
            <v>6656</v>
          </cell>
          <cell r="Z91">
            <v>1843541.0000000005</v>
          </cell>
        </row>
        <row r="92">
          <cell r="D92">
            <v>2093</v>
          </cell>
          <cell r="E92" t="str">
            <v>Owler Brook Primary School</v>
          </cell>
          <cell r="F92">
            <v>400</v>
          </cell>
          <cell r="G92">
            <v>1385147.4317151171</v>
          </cell>
          <cell r="H92">
            <v>93676.799999999988</v>
          </cell>
          <cell r="I92">
            <v>146511.99</v>
          </cell>
          <cell r="J92">
            <v>170274.0675679007</v>
          </cell>
          <cell r="K92">
            <v>251222.3374314917</v>
          </cell>
          <cell r="L92">
            <v>112973.91304347817</v>
          </cell>
          <cell r="M92">
            <v>2159806.5397579875</v>
          </cell>
          <cell r="N92">
            <v>128000</v>
          </cell>
          <cell r="O92">
            <v>11510.954773869358</v>
          </cell>
          <cell r="P92">
            <v>0</v>
          </cell>
          <cell r="Q92">
            <v>0</v>
          </cell>
          <cell r="R92">
            <v>0</v>
          </cell>
          <cell r="S92">
            <v>0</v>
          </cell>
          <cell r="T92">
            <v>0</v>
          </cell>
          <cell r="U92">
            <v>0</v>
          </cell>
          <cell r="V92">
            <v>201508.93207773269</v>
          </cell>
          <cell r="W92">
            <v>0</v>
          </cell>
          <cell r="X92">
            <v>0</v>
          </cell>
          <cell r="Y92">
            <v>10342</v>
          </cell>
          <cell r="Z92">
            <v>2511168.4266095897</v>
          </cell>
        </row>
        <row r="93">
          <cell r="D93">
            <v>3428</v>
          </cell>
          <cell r="E93" t="str">
            <v>Parson Cross Church of England Primary School</v>
          </cell>
          <cell r="F93">
            <v>203</v>
          </cell>
          <cell r="G93">
            <v>702962.32159542188</v>
          </cell>
          <cell r="H93">
            <v>20073.599999999991</v>
          </cell>
          <cell r="I93">
            <v>31955.290000000052</v>
          </cell>
          <cell r="J93">
            <v>73212.36224213813</v>
          </cell>
          <cell r="K93">
            <v>59979.418604651182</v>
          </cell>
          <cell r="L93">
            <v>1361.1560693641622</v>
          </cell>
          <cell r="M93">
            <v>889544.14851157542</v>
          </cell>
          <cell r="N93">
            <v>128000</v>
          </cell>
          <cell r="O93">
            <v>0</v>
          </cell>
          <cell r="P93">
            <v>0</v>
          </cell>
          <cell r="Q93">
            <v>0</v>
          </cell>
          <cell r="R93">
            <v>0</v>
          </cell>
          <cell r="S93">
            <v>0</v>
          </cell>
          <cell r="T93">
            <v>0</v>
          </cell>
          <cell r="U93">
            <v>0</v>
          </cell>
          <cell r="V93">
            <v>0</v>
          </cell>
          <cell r="W93">
            <v>0</v>
          </cell>
          <cell r="X93">
            <v>0</v>
          </cell>
          <cell r="Y93">
            <v>4096</v>
          </cell>
          <cell r="Z93">
            <v>1021640.1485115754</v>
          </cell>
        </row>
        <row r="94">
          <cell r="D94">
            <v>2332</v>
          </cell>
          <cell r="E94" t="str">
            <v>Phillimore Community Primary School</v>
          </cell>
          <cell r="F94">
            <v>388</v>
          </cell>
          <cell r="G94">
            <v>1343593.0087636635</v>
          </cell>
          <cell r="H94">
            <v>87772.799999999974</v>
          </cell>
          <cell r="I94">
            <v>138070.96999999991</v>
          </cell>
          <cell r="J94">
            <v>169714.70574592237</v>
          </cell>
          <cell r="K94">
            <v>192598.02250803856</v>
          </cell>
          <cell r="L94">
            <v>101104.92753623199</v>
          </cell>
          <cell r="M94">
            <v>2032854.4345538565</v>
          </cell>
          <cell r="N94">
            <v>128000</v>
          </cell>
          <cell r="O94">
            <v>1686.4465116279209</v>
          </cell>
          <cell r="P94">
            <v>0</v>
          </cell>
          <cell r="Q94">
            <v>0</v>
          </cell>
          <cell r="R94">
            <v>0</v>
          </cell>
          <cell r="S94">
            <v>0</v>
          </cell>
          <cell r="T94">
            <v>0</v>
          </cell>
          <cell r="U94">
            <v>0</v>
          </cell>
          <cell r="V94">
            <v>0</v>
          </cell>
          <cell r="W94">
            <v>0</v>
          </cell>
          <cell r="X94">
            <v>0</v>
          </cell>
          <cell r="Y94">
            <v>4890</v>
          </cell>
          <cell r="Z94">
            <v>2167430.8810654846</v>
          </cell>
        </row>
        <row r="95">
          <cell r="D95">
            <v>3433</v>
          </cell>
          <cell r="E95" t="str">
            <v>Pipworth Community Primary School</v>
          </cell>
          <cell r="F95">
            <v>394</v>
          </cell>
          <cell r="G95">
            <v>1364370.2202393904</v>
          </cell>
          <cell r="H95">
            <v>91315.200000000041</v>
          </cell>
          <cell r="I95">
            <v>144703.2000000001</v>
          </cell>
          <cell r="J95">
            <v>190374.08907779583</v>
          </cell>
          <cell r="K95">
            <v>183127.86706948641</v>
          </cell>
          <cell r="L95">
            <v>38412.193732193715</v>
          </cell>
          <cell r="M95">
            <v>2012302.7701188666</v>
          </cell>
          <cell r="N95">
            <v>128000</v>
          </cell>
          <cell r="O95">
            <v>29635.200000000135</v>
          </cell>
          <cell r="P95">
            <v>0</v>
          </cell>
          <cell r="Q95">
            <v>0</v>
          </cell>
          <cell r="R95">
            <v>0</v>
          </cell>
          <cell r="S95">
            <v>0</v>
          </cell>
          <cell r="T95">
            <v>0</v>
          </cell>
          <cell r="U95">
            <v>0</v>
          </cell>
          <cell r="V95">
            <v>0</v>
          </cell>
          <cell r="W95">
            <v>0</v>
          </cell>
          <cell r="X95">
            <v>0</v>
          </cell>
          <cell r="Y95">
            <v>27648</v>
          </cell>
          <cell r="Z95">
            <v>2197585.9701188668</v>
          </cell>
        </row>
        <row r="96">
          <cell r="D96">
            <v>3427</v>
          </cell>
          <cell r="E96" t="str">
            <v>Porter Croft Church of England Primary Academy</v>
          </cell>
          <cell r="F96">
            <v>214</v>
          </cell>
          <cell r="G96">
            <v>741053.87596758769</v>
          </cell>
          <cell r="H96">
            <v>29126.399999999958</v>
          </cell>
          <cell r="I96">
            <v>48837.329999999958</v>
          </cell>
          <cell r="J96">
            <v>68210.218581577414</v>
          </cell>
          <cell r="K96">
            <v>92013.118085927461</v>
          </cell>
          <cell r="L96">
            <v>45010.549450549501</v>
          </cell>
          <cell r="M96">
            <v>1024251.4920856419</v>
          </cell>
          <cell r="N96">
            <v>128000</v>
          </cell>
          <cell r="O96">
            <v>0</v>
          </cell>
          <cell r="P96">
            <v>0</v>
          </cell>
          <cell r="Q96">
            <v>0</v>
          </cell>
          <cell r="R96">
            <v>0</v>
          </cell>
          <cell r="S96">
            <v>0</v>
          </cell>
          <cell r="T96">
            <v>0</v>
          </cell>
          <cell r="U96">
            <v>0</v>
          </cell>
          <cell r="V96">
            <v>0</v>
          </cell>
          <cell r="W96">
            <v>0</v>
          </cell>
          <cell r="X96">
            <v>0</v>
          </cell>
          <cell r="Y96">
            <v>2637</v>
          </cell>
          <cell r="Z96">
            <v>1154888.4920856419</v>
          </cell>
        </row>
        <row r="97">
          <cell r="D97">
            <v>2347</v>
          </cell>
          <cell r="E97" t="str">
            <v>Prince Edward Primary School</v>
          </cell>
          <cell r="F97">
            <v>407</v>
          </cell>
          <cell r="G97">
            <v>1409387.5117701315</v>
          </cell>
          <cell r="H97">
            <v>83443.199999999997</v>
          </cell>
          <cell r="I97">
            <v>133850.45999999988</v>
          </cell>
          <cell r="J97">
            <v>197030.85794638097</v>
          </cell>
          <cell r="K97">
            <v>202437.5190548781</v>
          </cell>
          <cell r="L97">
            <v>37877.82234957019</v>
          </cell>
          <cell r="M97">
            <v>2064027.3711209607</v>
          </cell>
          <cell r="N97">
            <v>128000</v>
          </cell>
          <cell r="O97">
            <v>2500.9448275862087</v>
          </cell>
          <cell r="P97">
            <v>0</v>
          </cell>
          <cell r="Q97">
            <v>0</v>
          </cell>
          <cell r="R97">
            <v>0</v>
          </cell>
          <cell r="S97">
            <v>0</v>
          </cell>
          <cell r="T97">
            <v>0</v>
          </cell>
          <cell r="U97">
            <v>0</v>
          </cell>
          <cell r="V97">
            <v>0</v>
          </cell>
          <cell r="W97">
            <v>0</v>
          </cell>
          <cell r="X97">
            <v>0</v>
          </cell>
          <cell r="Y97">
            <v>49664</v>
          </cell>
          <cell r="Z97">
            <v>2244192.3159485469</v>
          </cell>
        </row>
        <row r="98">
          <cell r="D98">
            <v>2366</v>
          </cell>
          <cell r="E98" t="str">
            <v>Pye Bank CofE Primary School</v>
          </cell>
          <cell r="F98">
            <v>423</v>
          </cell>
          <cell r="G98">
            <v>1464793.4090387363</v>
          </cell>
          <cell r="H98">
            <v>90527.999999999927</v>
          </cell>
          <cell r="I98">
            <v>139879.75999999989</v>
          </cell>
          <cell r="J98">
            <v>185472.06023442722</v>
          </cell>
          <cell r="K98">
            <v>145707.09051724151</v>
          </cell>
          <cell r="L98">
            <v>88483.278688524573</v>
          </cell>
          <cell r="M98">
            <v>2114863.5984789296</v>
          </cell>
          <cell r="N98">
            <v>128000</v>
          </cell>
          <cell r="O98">
            <v>9169.2767772511797</v>
          </cell>
          <cell r="P98">
            <v>0</v>
          </cell>
          <cell r="Q98">
            <v>0</v>
          </cell>
          <cell r="R98">
            <v>0</v>
          </cell>
          <cell r="S98">
            <v>0</v>
          </cell>
          <cell r="T98">
            <v>0</v>
          </cell>
          <cell r="U98">
            <v>0</v>
          </cell>
          <cell r="V98">
            <v>0</v>
          </cell>
          <cell r="W98">
            <v>0</v>
          </cell>
          <cell r="X98">
            <v>0</v>
          </cell>
          <cell r="Y98">
            <v>9882</v>
          </cell>
          <cell r="Z98">
            <v>2261914.8752561812</v>
          </cell>
        </row>
        <row r="99">
          <cell r="D99">
            <v>2363</v>
          </cell>
          <cell r="E99" t="str">
            <v>Rainbow Forge Primary Academy</v>
          </cell>
          <cell r="F99">
            <v>297</v>
          </cell>
          <cell r="G99">
            <v>1028471.9680484744</v>
          </cell>
          <cell r="H99">
            <v>54316.800000000032</v>
          </cell>
          <cell r="I99">
            <v>84410.199999999924</v>
          </cell>
          <cell r="J99">
            <v>67478.643640361901</v>
          </cell>
          <cell r="K99">
            <v>93041.817513958245</v>
          </cell>
          <cell r="L99">
            <v>2734.2857142857192</v>
          </cell>
          <cell r="M99">
            <v>1330453.7149170802</v>
          </cell>
          <cell r="N99">
            <v>128000</v>
          </cell>
          <cell r="O99">
            <v>9620.1000000000076</v>
          </cell>
          <cell r="P99">
            <v>0</v>
          </cell>
          <cell r="Q99">
            <v>0</v>
          </cell>
          <cell r="R99">
            <v>0</v>
          </cell>
          <cell r="S99">
            <v>0</v>
          </cell>
          <cell r="T99">
            <v>0</v>
          </cell>
          <cell r="U99">
            <v>0</v>
          </cell>
          <cell r="V99">
            <v>0</v>
          </cell>
          <cell r="W99">
            <v>0</v>
          </cell>
          <cell r="X99">
            <v>0</v>
          </cell>
          <cell r="Y99">
            <v>4173</v>
          </cell>
          <cell r="Z99">
            <v>1472246.8149170803</v>
          </cell>
        </row>
        <row r="100">
          <cell r="D100">
            <v>2334</v>
          </cell>
          <cell r="E100" t="str">
            <v>Reignhead Primary School</v>
          </cell>
          <cell r="F100">
            <v>244</v>
          </cell>
          <cell r="G100">
            <v>844939.93334622146</v>
          </cell>
          <cell r="H100">
            <v>31881.599999999991</v>
          </cell>
          <cell r="I100">
            <v>50646.119999999959</v>
          </cell>
          <cell r="J100">
            <v>39907.41304330391</v>
          </cell>
          <cell r="K100">
            <v>87505.753424657436</v>
          </cell>
          <cell r="L100">
            <v>1274.9549549549552</v>
          </cell>
          <cell r="M100">
            <v>1056155.7747691378</v>
          </cell>
          <cell r="N100">
            <v>128000</v>
          </cell>
          <cell r="O100">
            <v>0</v>
          </cell>
          <cell r="P100">
            <v>0</v>
          </cell>
          <cell r="Q100">
            <v>0</v>
          </cell>
          <cell r="R100">
            <v>0</v>
          </cell>
          <cell r="S100">
            <v>0</v>
          </cell>
          <cell r="T100">
            <v>7516.8377068111422</v>
          </cell>
          <cell r="U100">
            <v>7516.8377068111422</v>
          </cell>
          <cell r="V100">
            <v>0</v>
          </cell>
          <cell r="W100">
            <v>0</v>
          </cell>
          <cell r="X100">
            <v>0</v>
          </cell>
          <cell r="Y100">
            <v>31232</v>
          </cell>
          <cell r="Z100">
            <v>1222904.6124759493</v>
          </cell>
        </row>
        <row r="101">
          <cell r="D101">
            <v>2338</v>
          </cell>
          <cell r="E101" t="str">
            <v>Rivelin Primary School</v>
          </cell>
          <cell r="F101">
            <v>351</v>
          </cell>
          <cell r="G101">
            <v>1215466.8713300154</v>
          </cell>
          <cell r="H101">
            <v>24403.200000000044</v>
          </cell>
          <cell r="I101">
            <v>40396.310000000019</v>
          </cell>
          <cell r="J101">
            <v>38508.275968229282</v>
          </cell>
          <cell r="K101">
            <v>114212.13875707942</v>
          </cell>
          <cell r="L101">
            <v>31219.936102236337</v>
          </cell>
          <cell r="M101">
            <v>1464206.7321575603</v>
          </cell>
          <cell r="N101">
            <v>128000</v>
          </cell>
          <cell r="O101">
            <v>20849.400000000049</v>
          </cell>
          <cell r="P101">
            <v>0</v>
          </cell>
          <cell r="Q101">
            <v>0</v>
          </cell>
          <cell r="R101">
            <v>0</v>
          </cell>
          <cell r="S101">
            <v>0</v>
          </cell>
          <cell r="T101">
            <v>0</v>
          </cell>
          <cell r="U101">
            <v>0</v>
          </cell>
          <cell r="V101">
            <v>0</v>
          </cell>
          <cell r="W101">
            <v>0</v>
          </cell>
          <cell r="X101">
            <v>0</v>
          </cell>
          <cell r="Y101">
            <v>23578</v>
          </cell>
          <cell r="Z101">
            <v>1636634.1321575602</v>
          </cell>
        </row>
        <row r="102">
          <cell r="D102">
            <v>2306</v>
          </cell>
          <cell r="E102" t="str">
            <v>Royd Nursery and Infant School</v>
          </cell>
          <cell r="F102">
            <v>122</v>
          </cell>
          <cell r="G102">
            <v>422469.96667311073</v>
          </cell>
          <cell r="H102">
            <v>12201.600000000013</v>
          </cell>
          <cell r="I102">
            <v>18690.83000000002</v>
          </cell>
          <cell r="J102">
            <v>9702.512657870162</v>
          </cell>
          <cell r="K102">
            <v>40385.578370834039</v>
          </cell>
          <cell r="L102">
            <v>3180.2247191011238</v>
          </cell>
          <cell r="M102">
            <v>506630.71242091613</v>
          </cell>
          <cell r="N102">
            <v>128000</v>
          </cell>
          <cell r="O102">
            <v>0</v>
          </cell>
          <cell r="P102">
            <v>0</v>
          </cell>
          <cell r="Q102">
            <v>0</v>
          </cell>
          <cell r="R102">
            <v>0</v>
          </cell>
          <cell r="S102">
            <v>0</v>
          </cell>
          <cell r="T102">
            <v>0</v>
          </cell>
          <cell r="U102">
            <v>0</v>
          </cell>
          <cell r="V102">
            <v>0</v>
          </cell>
          <cell r="W102">
            <v>0</v>
          </cell>
          <cell r="X102">
            <v>0</v>
          </cell>
          <cell r="Y102">
            <v>14596</v>
          </cell>
          <cell r="Z102">
            <v>649226.71242091618</v>
          </cell>
        </row>
        <row r="103">
          <cell r="D103">
            <v>3401</v>
          </cell>
          <cell r="E103" t="str">
            <v>Sacred Heart School, A Catholic Voluntary Academy</v>
          </cell>
          <cell r="F103">
            <v>200</v>
          </cell>
          <cell r="G103">
            <v>692573.71585755853</v>
          </cell>
          <cell r="H103">
            <v>13775.999999999998</v>
          </cell>
          <cell r="I103">
            <v>22911.339999999997</v>
          </cell>
          <cell r="J103">
            <v>25659.991063132617</v>
          </cell>
          <cell r="K103">
            <v>59151.340996168554</v>
          </cell>
          <cell r="L103">
            <v>14988.764044943773</v>
          </cell>
          <cell r="M103">
            <v>829061.15196180344</v>
          </cell>
          <cell r="N103">
            <v>128000</v>
          </cell>
          <cell r="O103">
            <v>0</v>
          </cell>
          <cell r="P103">
            <v>0</v>
          </cell>
          <cell r="Q103">
            <v>0</v>
          </cell>
          <cell r="R103">
            <v>0</v>
          </cell>
          <cell r="S103">
            <v>0</v>
          </cell>
          <cell r="T103">
            <v>0</v>
          </cell>
          <cell r="U103">
            <v>0</v>
          </cell>
          <cell r="V103">
            <v>0</v>
          </cell>
          <cell r="W103">
            <v>0</v>
          </cell>
          <cell r="X103">
            <v>0</v>
          </cell>
          <cell r="Y103">
            <v>3661</v>
          </cell>
          <cell r="Z103">
            <v>960722.15196180344</v>
          </cell>
        </row>
        <row r="104">
          <cell r="D104">
            <v>2369</v>
          </cell>
          <cell r="E104" t="str">
            <v>Sharrow Nursery, Infant and Junior School</v>
          </cell>
          <cell r="F104">
            <v>417</v>
          </cell>
          <cell r="G104">
            <v>1444016.1975630096</v>
          </cell>
          <cell r="H104">
            <v>62582.399999999994</v>
          </cell>
          <cell r="I104">
            <v>98277.590000000055</v>
          </cell>
          <cell r="J104">
            <v>99110.115161165857</v>
          </cell>
          <cell r="K104">
            <v>177861.99009287925</v>
          </cell>
          <cell r="L104">
            <v>98234.453781512508</v>
          </cell>
          <cell r="M104">
            <v>1980082.7465985671</v>
          </cell>
          <cell r="N104">
            <v>128000</v>
          </cell>
          <cell r="O104">
            <v>0</v>
          </cell>
          <cell r="P104">
            <v>0</v>
          </cell>
          <cell r="Q104">
            <v>0</v>
          </cell>
          <cell r="R104">
            <v>0</v>
          </cell>
          <cell r="S104">
            <v>0</v>
          </cell>
          <cell r="T104">
            <v>0</v>
          </cell>
          <cell r="U104">
            <v>0</v>
          </cell>
          <cell r="V104">
            <v>0</v>
          </cell>
          <cell r="W104">
            <v>0</v>
          </cell>
          <cell r="X104">
            <v>0</v>
          </cell>
          <cell r="Y104">
            <v>51712</v>
          </cell>
          <cell r="Z104">
            <v>2159794.7465985669</v>
          </cell>
        </row>
        <row r="105">
          <cell r="D105">
            <v>2349</v>
          </cell>
          <cell r="E105" t="str">
            <v>Shooter's Grove Primary School</v>
          </cell>
          <cell r="F105">
            <v>359</v>
          </cell>
          <cell r="G105">
            <v>1243169.8199643176</v>
          </cell>
          <cell r="H105">
            <v>33849.600000000064</v>
          </cell>
          <cell r="I105">
            <v>54263.700000000092</v>
          </cell>
          <cell r="J105">
            <v>46290.404405408844</v>
          </cell>
          <cell r="K105">
            <v>96396.102564102417</v>
          </cell>
          <cell r="L105">
            <v>12761.870967741945</v>
          </cell>
          <cell r="M105">
            <v>1486731.4979015712</v>
          </cell>
          <cell r="N105">
            <v>128000</v>
          </cell>
          <cell r="O105">
            <v>0</v>
          </cell>
          <cell r="P105">
            <v>0</v>
          </cell>
          <cell r="Q105">
            <v>0</v>
          </cell>
          <cell r="R105">
            <v>0</v>
          </cell>
          <cell r="S105">
            <v>0</v>
          </cell>
          <cell r="T105">
            <v>20904.160276185859</v>
          </cell>
          <cell r="U105">
            <v>20904.160276185859</v>
          </cell>
          <cell r="V105">
            <v>0</v>
          </cell>
          <cell r="W105">
            <v>0</v>
          </cell>
          <cell r="X105">
            <v>0</v>
          </cell>
          <cell r="Y105">
            <v>26880</v>
          </cell>
          <cell r="Z105">
            <v>1662515.6581777567</v>
          </cell>
        </row>
        <row r="106">
          <cell r="D106">
            <v>2360</v>
          </cell>
          <cell r="E106" t="str">
            <v>Shortbrook Primary School</v>
          </cell>
          <cell r="F106">
            <v>84</v>
          </cell>
          <cell r="G106">
            <v>290880.96066017461</v>
          </cell>
          <cell r="H106">
            <v>21648.000000000007</v>
          </cell>
          <cell r="I106">
            <v>33161.150000000009</v>
          </cell>
          <cell r="J106">
            <v>21490.01389820443</v>
          </cell>
          <cell r="K106">
            <v>31536.52173913044</v>
          </cell>
          <cell r="L106">
            <v>0</v>
          </cell>
          <cell r="M106">
            <v>398716.64629750949</v>
          </cell>
          <cell r="N106">
            <v>128000</v>
          </cell>
          <cell r="O106">
            <v>3742.1999999999884</v>
          </cell>
          <cell r="P106">
            <v>0</v>
          </cell>
          <cell r="Q106">
            <v>0</v>
          </cell>
          <cell r="R106">
            <v>0</v>
          </cell>
          <cell r="S106">
            <v>0</v>
          </cell>
          <cell r="T106">
            <v>93791.116431599803</v>
          </cell>
          <cell r="U106">
            <v>93791.116431599803</v>
          </cell>
          <cell r="V106">
            <v>0</v>
          </cell>
          <cell r="W106">
            <v>0</v>
          </cell>
          <cell r="X106">
            <v>0</v>
          </cell>
          <cell r="Y106">
            <v>13972</v>
          </cell>
          <cell r="Z106">
            <v>638221.9627291091</v>
          </cell>
        </row>
        <row r="107">
          <cell r="D107">
            <v>2009</v>
          </cell>
          <cell r="E107" t="str">
            <v>Southey Green Primary School and Nurseries</v>
          </cell>
          <cell r="F107">
            <v>611</v>
          </cell>
          <cell r="G107">
            <v>2115812.7019448415</v>
          </cell>
          <cell r="H107">
            <v>132249.60000000006</v>
          </cell>
          <cell r="I107">
            <v>210422.5699999998</v>
          </cell>
          <cell r="J107">
            <v>303018.34065144765</v>
          </cell>
          <cell r="K107">
            <v>276298.69172643434</v>
          </cell>
          <cell r="L107">
            <v>25797.777777777785</v>
          </cell>
          <cell r="M107">
            <v>3063599.6821005014</v>
          </cell>
          <cell r="N107">
            <v>128000</v>
          </cell>
          <cell r="O107">
            <v>4101.2999999999784</v>
          </cell>
          <cell r="P107">
            <v>0</v>
          </cell>
          <cell r="Q107">
            <v>0</v>
          </cell>
          <cell r="R107">
            <v>0</v>
          </cell>
          <cell r="S107">
            <v>0</v>
          </cell>
          <cell r="T107">
            <v>0</v>
          </cell>
          <cell r="U107">
            <v>0</v>
          </cell>
          <cell r="V107">
            <v>0</v>
          </cell>
          <cell r="W107">
            <v>38049.379457616662</v>
          </cell>
          <cell r="X107">
            <v>0</v>
          </cell>
          <cell r="Y107">
            <v>10742</v>
          </cell>
          <cell r="Z107">
            <v>3244492.3615581174</v>
          </cell>
        </row>
        <row r="108">
          <cell r="D108">
            <v>2329</v>
          </cell>
          <cell r="E108" t="str">
            <v>Springfield Primary School</v>
          </cell>
          <cell r="F108">
            <v>208</v>
          </cell>
          <cell r="G108">
            <v>720276.66449186089</v>
          </cell>
          <cell r="H108">
            <v>33849.599999999955</v>
          </cell>
          <cell r="I108">
            <v>52454.910000000018</v>
          </cell>
          <cell r="J108">
            <v>43684.168677328729</v>
          </cell>
          <cell r="K108">
            <v>75299.10447761188</v>
          </cell>
          <cell r="L108">
            <v>75908.314606741507</v>
          </cell>
          <cell r="M108">
            <v>1001472.762253543</v>
          </cell>
          <cell r="N108">
            <v>128000</v>
          </cell>
          <cell r="O108">
            <v>8996.4000000000469</v>
          </cell>
          <cell r="P108">
            <v>0</v>
          </cell>
          <cell r="Q108">
            <v>0</v>
          </cell>
          <cell r="R108">
            <v>0</v>
          </cell>
          <cell r="S108">
            <v>0</v>
          </cell>
          <cell r="T108">
            <v>4713.9458986232703</v>
          </cell>
          <cell r="U108">
            <v>4713.9458986232703</v>
          </cell>
          <cell r="V108">
            <v>0</v>
          </cell>
          <cell r="W108">
            <v>0</v>
          </cell>
          <cell r="X108">
            <v>0</v>
          </cell>
          <cell r="Y108">
            <v>14097</v>
          </cell>
          <cell r="Z108">
            <v>1157280.108152166</v>
          </cell>
        </row>
        <row r="109">
          <cell r="D109">
            <v>5202</v>
          </cell>
          <cell r="E109" t="str">
            <v>St Ann's Catholic Primary School, A Voluntary Academy</v>
          </cell>
          <cell r="F109">
            <v>99</v>
          </cell>
          <cell r="G109">
            <v>342823.98934949149</v>
          </cell>
          <cell r="H109">
            <v>5116.7999999999865</v>
          </cell>
          <cell r="I109">
            <v>9043.950000000028</v>
          </cell>
          <cell r="J109">
            <v>15180.180030220992</v>
          </cell>
          <cell r="K109">
            <v>24171.664556962023</v>
          </cell>
          <cell r="L109">
            <v>3588.75</v>
          </cell>
          <cell r="M109">
            <v>399925.33393667452</v>
          </cell>
          <cell r="N109">
            <v>128000</v>
          </cell>
          <cell r="O109">
            <v>1001.7</v>
          </cell>
          <cell r="P109">
            <v>0</v>
          </cell>
          <cell r="Q109">
            <v>0</v>
          </cell>
          <cell r="R109">
            <v>0</v>
          </cell>
          <cell r="S109">
            <v>0</v>
          </cell>
          <cell r="T109">
            <v>12251.306871774215</v>
          </cell>
          <cell r="U109">
            <v>12251.306871774215</v>
          </cell>
          <cell r="V109">
            <v>0</v>
          </cell>
          <cell r="W109">
            <v>0</v>
          </cell>
          <cell r="X109">
            <v>0</v>
          </cell>
          <cell r="Y109">
            <v>2253</v>
          </cell>
          <cell r="Z109">
            <v>543431.34080844873</v>
          </cell>
        </row>
        <row r="110">
          <cell r="D110">
            <v>3402</v>
          </cell>
          <cell r="E110" t="str">
            <v>St Catherine's Catholic Primary School (Hallam)</v>
          </cell>
          <cell r="F110">
            <v>421</v>
          </cell>
          <cell r="G110">
            <v>1457867.6718801607</v>
          </cell>
          <cell r="H110">
            <v>58646.399999999987</v>
          </cell>
          <cell r="I110">
            <v>94660.009999999922</v>
          </cell>
          <cell r="J110">
            <v>158157.35760401937</v>
          </cell>
          <cell r="K110">
            <v>137773.86535778348</v>
          </cell>
          <cell r="L110">
            <v>81393.333333333241</v>
          </cell>
          <cell r="M110">
            <v>1988498.6381752966</v>
          </cell>
          <cell r="N110">
            <v>128000</v>
          </cell>
          <cell r="O110">
            <v>0</v>
          </cell>
          <cell r="P110">
            <v>0</v>
          </cell>
          <cell r="Q110">
            <v>0</v>
          </cell>
          <cell r="R110">
            <v>0</v>
          </cell>
          <cell r="S110">
            <v>0</v>
          </cell>
          <cell r="T110">
            <v>0</v>
          </cell>
          <cell r="U110">
            <v>0</v>
          </cell>
          <cell r="V110">
            <v>0</v>
          </cell>
          <cell r="W110">
            <v>0</v>
          </cell>
          <cell r="X110">
            <v>0</v>
          </cell>
          <cell r="Y110">
            <v>8806</v>
          </cell>
          <cell r="Z110">
            <v>2125304.6381752966</v>
          </cell>
        </row>
        <row r="111">
          <cell r="D111">
            <v>2017</v>
          </cell>
          <cell r="E111" t="str">
            <v>St John Fisher Primary, A Catholic Voluntary Academy</v>
          </cell>
          <cell r="F111">
            <v>208</v>
          </cell>
          <cell r="G111">
            <v>720276.66449186089</v>
          </cell>
          <cell r="H111">
            <v>12988.799999999988</v>
          </cell>
          <cell r="I111">
            <v>21102.550000000028</v>
          </cell>
          <cell r="J111">
            <v>32381.335835549708</v>
          </cell>
          <cell r="K111">
            <v>57969.843749999978</v>
          </cell>
          <cell r="L111">
            <v>10166.292134831459</v>
          </cell>
          <cell r="M111">
            <v>854885.48621224216</v>
          </cell>
          <cell r="N111">
            <v>128000</v>
          </cell>
          <cell r="O111">
            <v>0</v>
          </cell>
          <cell r="P111">
            <v>0</v>
          </cell>
          <cell r="Q111">
            <v>0</v>
          </cell>
          <cell r="R111">
            <v>0</v>
          </cell>
          <cell r="S111">
            <v>0</v>
          </cell>
          <cell r="T111">
            <v>9069.8376413182486</v>
          </cell>
          <cell r="U111">
            <v>9069.8376413182486</v>
          </cell>
          <cell r="V111">
            <v>0</v>
          </cell>
          <cell r="W111">
            <v>0</v>
          </cell>
          <cell r="X111">
            <v>0</v>
          </cell>
          <cell r="Y111">
            <v>3251</v>
          </cell>
          <cell r="Z111">
            <v>995206.32385356061</v>
          </cell>
        </row>
        <row r="112">
          <cell r="D112">
            <v>5203</v>
          </cell>
          <cell r="E112" t="str">
            <v>St Joseph's Primary School</v>
          </cell>
          <cell r="F112">
            <v>207</v>
          </cell>
          <cell r="G112">
            <v>716813.79591257311</v>
          </cell>
          <cell r="H112">
            <v>11414.400000000005</v>
          </cell>
          <cell r="I112">
            <v>18087.899999999991</v>
          </cell>
          <cell r="J112">
            <v>35124.741865107782</v>
          </cell>
          <cell r="K112">
            <v>74930.815384615431</v>
          </cell>
          <cell r="L112">
            <v>18314.237288135602</v>
          </cell>
          <cell r="M112">
            <v>874685.89045043197</v>
          </cell>
          <cell r="N112">
            <v>128000</v>
          </cell>
          <cell r="O112">
            <v>0</v>
          </cell>
          <cell r="P112">
            <v>0</v>
          </cell>
          <cell r="Q112">
            <v>0</v>
          </cell>
          <cell r="R112">
            <v>0</v>
          </cell>
          <cell r="S112">
            <v>0</v>
          </cell>
          <cell r="T112">
            <v>12780.949980120991</v>
          </cell>
          <cell r="U112">
            <v>12780.949980120991</v>
          </cell>
          <cell r="V112">
            <v>0</v>
          </cell>
          <cell r="W112">
            <v>0</v>
          </cell>
          <cell r="X112">
            <v>0</v>
          </cell>
          <cell r="Y112">
            <v>3046</v>
          </cell>
          <cell r="Z112">
            <v>1018512.8404305532</v>
          </cell>
        </row>
        <row r="113">
          <cell r="D113">
            <v>3406</v>
          </cell>
          <cell r="E113" t="str">
            <v>St Marie's School, A Catholic Voluntary Academy</v>
          </cell>
          <cell r="F113">
            <v>216</v>
          </cell>
          <cell r="G113">
            <v>747979.61312616325</v>
          </cell>
          <cell r="H113">
            <v>10233.599999999968</v>
          </cell>
          <cell r="I113">
            <v>16279.109999999999</v>
          </cell>
          <cell r="J113">
            <v>19715.944665756906</v>
          </cell>
          <cell r="K113">
            <v>32196.405405405374</v>
          </cell>
          <cell r="L113">
            <v>15741.989528795797</v>
          </cell>
          <cell r="M113">
            <v>842146.66272612126</v>
          </cell>
          <cell r="N113">
            <v>128000</v>
          </cell>
          <cell r="O113">
            <v>0</v>
          </cell>
          <cell r="P113">
            <v>0</v>
          </cell>
          <cell r="Q113">
            <v>0</v>
          </cell>
          <cell r="R113">
            <v>0</v>
          </cell>
          <cell r="S113">
            <v>0</v>
          </cell>
          <cell r="T113">
            <v>14183.644239097261</v>
          </cell>
          <cell r="U113">
            <v>14183.644239097261</v>
          </cell>
          <cell r="V113">
            <v>0</v>
          </cell>
          <cell r="W113">
            <v>0</v>
          </cell>
          <cell r="X113">
            <v>0</v>
          </cell>
          <cell r="Y113">
            <v>4915</v>
          </cell>
          <cell r="Z113">
            <v>989245.30696521874</v>
          </cell>
        </row>
        <row r="114">
          <cell r="D114">
            <v>2020</v>
          </cell>
          <cell r="E114" t="str">
            <v>St Mary's Church of England Primary School</v>
          </cell>
          <cell r="F114">
            <v>204</v>
          </cell>
          <cell r="G114">
            <v>706425.19017470977</v>
          </cell>
          <cell r="H114">
            <v>25190.399999999961</v>
          </cell>
          <cell r="I114">
            <v>39793.380000000012</v>
          </cell>
          <cell r="J114">
            <v>41050.681782688371</v>
          </cell>
          <cell r="K114">
            <v>50951.095890411016</v>
          </cell>
          <cell r="L114">
            <v>33805.714285714319</v>
          </cell>
          <cell r="M114">
            <v>897216.46213352343</v>
          </cell>
          <cell r="N114">
            <v>128000</v>
          </cell>
          <cell r="O114">
            <v>10168.200000000061</v>
          </cell>
          <cell r="P114">
            <v>0</v>
          </cell>
          <cell r="Q114">
            <v>0</v>
          </cell>
          <cell r="R114">
            <v>0</v>
          </cell>
          <cell r="S114">
            <v>0</v>
          </cell>
          <cell r="T114">
            <v>7459.477319863453</v>
          </cell>
          <cell r="U114">
            <v>7459.477319863453</v>
          </cell>
          <cell r="V114">
            <v>0</v>
          </cell>
          <cell r="W114">
            <v>0</v>
          </cell>
          <cell r="X114">
            <v>0</v>
          </cell>
          <cell r="Y114">
            <v>2458</v>
          </cell>
          <cell r="Z114">
            <v>1045302.1394533865</v>
          </cell>
        </row>
        <row r="115">
          <cell r="D115">
            <v>3423</v>
          </cell>
          <cell r="E115" t="str">
            <v>St Mary's Primary School, A Catholic Voluntary Academy</v>
          </cell>
          <cell r="F115">
            <v>176</v>
          </cell>
          <cell r="G115">
            <v>609464.86995465157</v>
          </cell>
          <cell r="H115">
            <v>8659.1999999999989</v>
          </cell>
          <cell r="I115">
            <v>13264.46</v>
          </cell>
          <cell r="J115">
            <v>20273.770558433756</v>
          </cell>
          <cell r="K115">
            <v>35095.27321488435</v>
          </cell>
          <cell r="L115">
            <v>1292.1518987341808</v>
          </cell>
          <cell r="M115">
            <v>688049.7256267037</v>
          </cell>
          <cell r="N115">
            <v>128000</v>
          </cell>
          <cell r="O115">
            <v>0</v>
          </cell>
          <cell r="P115">
            <v>0</v>
          </cell>
          <cell r="Q115">
            <v>0</v>
          </cell>
          <cell r="R115">
            <v>0</v>
          </cell>
          <cell r="S115">
            <v>0</v>
          </cell>
          <cell r="T115">
            <v>24687.370821173059</v>
          </cell>
          <cell r="U115">
            <v>24687.370821173059</v>
          </cell>
          <cell r="V115">
            <v>0</v>
          </cell>
          <cell r="W115">
            <v>0</v>
          </cell>
          <cell r="X115">
            <v>0</v>
          </cell>
          <cell r="Y115">
            <v>3533</v>
          </cell>
          <cell r="Z115">
            <v>844270.09644787677</v>
          </cell>
        </row>
        <row r="116">
          <cell r="D116">
            <v>5207</v>
          </cell>
          <cell r="E116" t="str">
            <v>St Patrick's Catholic Voluntary Academy</v>
          </cell>
          <cell r="F116">
            <v>279</v>
          </cell>
          <cell r="G116">
            <v>966140.33362129412</v>
          </cell>
          <cell r="H116">
            <v>34243.199999999961</v>
          </cell>
          <cell r="I116">
            <v>52454.909999999938</v>
          </cell>
          <cell r="J116">
            <v>109343.0196514171</v>
          </cell>
          <cell r="K116">
            <v>97941.39588859411</v>
          </cell>
          <cell r="L116">
            <v>33853.556485355635</v>
          </cell>
          <cell r="M116">
            <v>1293976.4156466611</v>
          </cell>
          <cell r="N116">
            <v>128000</v>
          </cell>
          <cell r="O116">
            <v>0</v>
          </cell>
          <cell r="P116">
            <v>0</v>
          </cell>
          <cell r="Q116">
            <v>0</v>
          </cell>
          <cell r="R116">
            <v>0</v>
          </cell>
          <cell r="S116">
            <v>0</v>
          </cell>
          <cell r="T116">
            <v>0</v>
          </cell>
          <cell r="U116">
            <v>0</v>
          </cell>
          <cell r="V116">
            <v>0</v>
          </cell>
          <cell r="W116">
            <v>0</v>
          </cell>
          <cell r="X116">
            <v>0</v>
          </cell>
          <cell r="Y116">
            <v>4224</v>
          </cell>
          <cell r="Z116">
            <v>1426200.4156466611</v>
          </cell>
        </row>
        <row r="117">
          <cell r="D117">
            <v>5208</v>
          </cell>
          <cell r="E117" t="str">
            <v>St Theresa's Catholic Primary School</v>
          </cell>
          <cell r="F117">
            <v>207</v>
          </cell>
          <cell r="G117">
            <v>716813.79591257311</v>
          </cell>
          <cell r="H117">
            <v>24009.599999999977</v>
          </cell>
          <cell r="I117">
            <v>39793.380000000005</v>
          </cell>
          <cell r="J117">
            <v>91017.067373969723</v>
          </cell>
          <cell r="K117">
            <v>81537.658959537657</v>
          </cell>
          <cell r="L117">
            <v>27132.203389830538</v>
          </cell>
          <cell r="M117">
            <v>980303.70563591097</v>
          </cell>
          <cell r="N117">
            <v>128000</v>
          </cell>
          <cell r="O117">
            <v>0</v>
          </cell>
          <cell r="P117">
            <v>0</v>
          </cell>
          <cell r="Q117">
            <v>0</v>
          </cell>
          <cell r="R117">
            <v>0</v>
          </cell>
          <cell r="S117">
            <v>0</v>
          </cell>
          <cell r="T117">
            <v>0</v>
          </cell>
          <cell r="U117">
            <v>0</v>
          </cell>
          <cell r="V117">
            <v>0</v>
          </cell>
          <cell r="W117">
            <v>0</v>
          </cell>
          <cell r="X117">
            <v>0</v>
          </cell>
          <cell r="Y117">
            <v>3328</v>
          </cell>
          <cell r="Z117">
            <v>1111631.7056359109</v>
          </cell>
        </row>
        <row r="118">
          <cell r="D118">
            <v>3424</v>
          </cell>
          <cell r="E118" t="str">
            <v>St Thomas More Catholic Primary, A Voluntary Academy</v>
          </cell>
          <cell r="F118">
            <v>208</v>
          </cell>
          <cell r="G118">
            <v>720276.66449186089</v>
          </cell>
          <cell r="H118">
            <v>15743.999999999973</v>
          </cell>
          <cell r="I118">
            <v>24117.199999999961</v>
          </cell>
          <cell r="J118">
            <v>57117.713535397808</v>
          </cell>
          <cell r="K118">
            <v>63792.542372881413</v>
          </cell>
          <cell r="L118">
            <v>10166.292134831459</v>
          </cell>
          <cell r="M118">
            <v>891214.41253497149</v>
          </cell>
          <cell r="N118">
            <v>128000</v>
          </cell>
          <cell r="O118">
            <v>0</v>
          </cell>
          <cell r="P118">
            <v>0</v>
          </cell>
          <cell r="Q118">
            <v>0</v>
          </cell>
          <cell r="R118">
            <v>0</v>
          </cell>
          <cell r="S118">
            <v>0</v>
          </cell>
          <cell r="T118">
            <v>0</v>
          </cell>
          <cell r="U118">
            <v>0</v>
          </cell>
          <cell r="V118">
            <v>0</v>
          </cell>
          <cell r="W118">
            <v>0</v>
          </cell>
          <cell r="X118">
            <v>0</v>
          </cell>
          <cell r="Y118">
            <v>2816</v>
          </cell>
          <cell r="Z118">
            <v>1022030.4125349715</v>
          </cell>
        </row>
        <row r="119">
          <cell r="D119">
            <v>3414</v>
          </cell>
          <cell r="E119" t="str">
            <v>St Thomas of Canterbury School, a Catholic Voluntary Academy</v>
          </cell>
          <cell r="F119">
            <v>210</v>
          </cell>
          <cell r="G119">
            <v>727202.40165043646</v>
          </cell>
          <cell r="H119">
            <v>12988.799999999988</v>
          </cell>
          <cell r="I119">
            <v>20499.62000000001</v>
          </cell>
          <cell r="J119">
            <v>23136.057515939247</v>
          </cell>
          <cell r="K119">
            <v>37800.000000000015</v>
          </cell>
          <cell r="L119">
            <v>10264.044943820223</v>
          </cell>
          <cell r="M119">
            <v>831890.92411019595</v>
          </cell>
          <cell r="N119">
            <v>128000</v>
          </cell>
          <cell r="O119">
            <v>0</v>
          </cell>
          <cell r="P119">
            <v>0</v>
          </cell>
          <cell r="Q119">
            <v>0</v>
          </cell>
          <cell r="R119">
            <v>0</v>
          </cell>
          <cell r="S119">
            <v>0</v>
          </cell>
          <cell r="T119">
            <v>0</v>
          </cell>
          <cell r="U119">
            <v>0</v>
          </cell>
          <cell r="V119">
            <v>0</v>
          </cell>
          <cell r="W119">
            <v>0</v>
          </cell>
          <cell r="X119">
            <v>0</v>
          </cell>
          <cell r="Y119">
            <v>3763</v>
          </cell>
          <cell r="Z119">
            <v>963653.92411019595</v>
          </cell>
        </row>
        <row r="120">
          <cell r="D120">
            <v>3412</v>
          </cell>
          <cell r="E120" t="str">
            <v>St Wilfrid's Catholic Primary School</v>
          </cell>
          <cell r="F120">
            <v>297</v>
          </cell>
          <cell r="G120">
            <v>1028471.9680484744</v>
          </cell>
          <cell r="H120">
            <v>6297.6000000000022</v>
          </cell>
          <cell r="I120">
            <v>9646.8800000000028</v>
          </cell>
          <cell r="J120">
            <v>14393.73696841437</v>
          </cell>
          <cell r="K120">
            <v>20073.201923076915</v>
          </cell>
          <cell r="L120">
            <v>8482.4999999999927</v>
          </cell>
          <cell r="M120">
            <v>1087365.8869399657</v>
          </cell>
          <cell r="N120">
            <v>128000</v>
          </cell>
          <cell r="O120">
            <v>0</v>
          </cell>
          <cell r="P120">
            <v>92919.113060034404</v>
          </cell>
          <cell r="Q120">
            <v>92919.113060034404</v>
          </cell>
          <cell r="R120">
            <v>0</v>
          </cell>
          <cell r="S120">
            <v>0</v>
          </cell>
          <cell r="T120">
            <v>1744.1845570034436</v>
          </cell>
          <cell r="U120">
            <v>1744.1845570034436</v>
          </cell>
          <cell r="V120">
            <v>0</v>
          </cell>
          <cell r="W120">
            <v>0</v>
          </cell>
          <cell r="X120">
            <v>0</v>
          </cell>
          <cell r="Y120">
            <v>4506</v>
          </cell>
          <cell r="Z120">
            <v>1314535.1845570034</v>
          </cell>
        </row>
        <row r="121">
          <cell r="D121">
            <v>2294</v>
          </cell>
          <cell r="E121" t="str">
            <v>Stannington Infant School</v>
          </cell>
          <cell r="F121">
            <v>181</v>
          </cell>
          <cell r="G121">
            <v>626779.21285109047</v>
          </cell>
          <cell r="H121">
            <v>8659.2000000000098</v>
          </cell>
          <cell r="I121">
            <v>13264.460000000015</v>
          </cell>
          <cell r="J121">
            <v>5770.2973488370326</v>
          </cell>
          <cell r="K121">
            <v>61766.176927454188</v>
          </cell>
          <cell r="L121">
            <v>2602.8099173553755</v>
          </cell>
          <cell r="M121">
            <v>718842.15704473702</v>
          </cell>
          <cell r="N121">
            <v>128000</v>
          </cell>
          <cell r="O121">
            <v>0</v>
          </cell>
          <cell r="P121">
            <v>0</v>
          </cell>
          <cell r="Q121">
            <v>0</v>
          </cell>
          <cell r="R121">
            <v>0</v>
          </cell>
          <cell r="S121">
            <v>0</v>
          </cell>
          <cell r="T121">
            <v>2287.5641650875486</v>
          </cell>
          <cell r="U121">
            <v>2287.5641650875486</v>
          </cell>
          <cell r="V121">
            <v>0</v>
          </cell>
          <cell r="W121">
            <v>0</v>
          </cell>
          <cell r="X121">
            <v>0</v>
          </cell>
          <cell r="Y121">
            <v>1894</v>
          </cell>
          <cell r="Z121">
            <v>851023.72120982478</v>
          </cell>
        </row>
        <row r="122">
          <cell r="D122">
            <v>2303</v>
          </cell>
          <cell r="E122" t="str">
            <v>Stocksbridge Junior School</v>
          </cell>
          <cell r="F122">
            <v>295</v>
          </cell>
          <cell r="G122">
            <v>1021546.2308898988</v>
          </cell>
          <cell r="H122">
            <v>30307.199999999953</v>
          </cell>
          <cell r="I122">
            <v>50043.190000000031</v>
          </cell>
          <cell r="J122">
            <v>52490.502032209974</v>
          </cell>
          <cell r="K122">
            <v>108679.23344947728</v>
          </cell>
          <cell r="L122">
            <v>1159.9999999999995</v>
          </cell>
          <cell r="M122">
            <v>1264226.356371586</v>
          </cell>
          <cell r="N122">
            <v>128000</v>
          </cell>
          <cell r="O122">
            <v>0</v>
          </cell>
          <cell r="P122">
            <v>0</v>
          </cell>
          <cell r="Q122">
            <v>0</v>
          </cell>
          <cell r="R122">
            <v>0</v>
          </cell>
          <cell r="S122">
            <v>0</v>
          </cell>
          <cell r="T122">
            <v>6950.200713296711</v>
          </cell>
          <cell r="U122">
            <v>6950.200713296711</v>
          </cell>
          <cell r="V122">
            <v>0</v>
          </cell>
          <cell r="W122">
            <v>0</v>
          </cell>
          <cell r="X122">
            <v>0</v>
          </cell>
          <cell r="Y122">
            <v>20584</v>
          </cell>
          <cell r="Z122">
            <v>1419760.5570848831</v>
          </cell>
        </row>
        <row r="123">
          <cell r="D123">
            <v>2302</v>
          </cell>
          <cell r="E123" t="str">
            <v>Stocksbridge Nursery Infant School</v>
          </cell>
          <cell r="F123">
            <v>198</v>
          </cell>
          <cell r="G123">
            <v>685647.97869898297</v>
          </cell>
          <cell r="H123">
            <v>22435.200000000008</v>
          </cell>
          <cell r="I123">
            <v>34367.010000000017</v>
          </cell>
          <cell r="J123">
            <v>27616.954030884004</v>
          </cell>
          <cell r="K123">
            <v>94325.45030664689</v>
          </cell>
          <cell r="L123">
            <v>820.28571428571399</v>
          </cell>
          <cell r="M123">
            <v>865212.87875079946</v>
          </cell>
          <cell r="N123">
            <v>128000</v>
          </cell>
          <cell r="O123">
            <v>0</v>
          </cell>
          <cell r="P123">
            <v>0</v>
          </cell>
          <cell r="Q123">
            <v>0</v>
          </cell>
          <cell r="R123">
            <v>0</v>
          </cell>
          <cell r="S123">
            <v>0</v>
          </cell>
          <cell r="T123">
            <v>0</v>
          </cell>
          <cell r="U123">
            <v>0</v>
          </cell>
          <cell r="V123">
            <v>0</v>
          </cell>
          <cell r="W123">
            <v>0</v>
          </cell>
          <cell r="X123">
            <v>0</v>
          </cell>
          <cell r="Y123">
            <v>16342</v>
          </cell>
          <cell r="Z123">
            <v>1009554.8787507995</v>
          </cell>
        </row>
        <row r="124">
          <cell r="D124">
            <v>2350</v>
          </cell>
          <cell r="E124" t="str">
            <v>Stradbroke Primary School</v>
          </cell>
          <cell r="F124">
            <v>411</v>
          </cell>
          <cell r="G124">
            <v>1423238.9860872829</v>
          </cell>
          <cell r="H124">
            <v>77932.799999999945</v>
          </cell>
          <cell r="I124">
            <v>124806.50999999989</v>
          </cell>
          <cell r="J124">
            <v>137600.1017558648</v>
          </cell>
          <cell r="K124">
            <v>209627.56410256421</v>
          </cell>
          <cell r="L124">
            <v>12830.651558073656</v>
          </cell>
          <cell r="M124">
            <v>1986036.6135037856</v>
          </cell>
          <cell r="N124">
            <v>128000</v>
          </cell>
          <cell r="O124">
            <v>0</v>
          </cell>
          <cell r="P124">
            <v>0</v>
          </cell>
          <cell r="Q124">
            <v>0</v>
          </cell>
          <cell r="R124">
            <v>0</v>
          </cell>
          <cell r="S124">
            <v>0</v>
          </cell>
          <cell r="T124">
            <v>0</v>
          </cell>
          <cell r="U124">
            <v>0</v>
          </cell>
          <cell r="V124">
            <v>0</v>
          </cell>
          <cell r="W124">
            <v>0</v>
          </cell>
          <cell r="X124">
            <v>0</v>
          </cell>
          <cell r="Y124">
            <v>29184</v>
          </cell>
          <cell r="Z124">
            <v>2143220.6135037858</v>
          </cell>
        </row>
        <row r="125">
          <cell r="D125">
            <v>2230</v>
          </cell>
          <cell r="E125" t="str">
            <v>Tinsley Meadows Primary School</v>
          </cell>
          <cell r="F125">
            <v>545</v>
          </cell>
          <cell r="G125">
            <v>1887263.3757118471</v>
          </cell>
          <cell r="H125">
            <v>92102.400000000081</v>
          </cell>
          <cell r="I125">
            <v>145909.05999999985</v>
          </cell>
          <cell r="J125">
            <v>165317.64734116598</v>
          </cell>
          <cell r="K125">
            <v>216164.22413793107</v>
          </cell>
          <cell r="L125">
            <v>141448.1092436976</v>
          </cell>
          <cell r="M125">
            <v>2648204.8164346418</v>
          </cell>
          <cell r="N125">
            <v>128000</v>
          </cell>
          <cell r="O125">
            <v>16348.500000000031</v>
          </cell>
          <cell r="P125">
            <v>0</v>
          </cell>
          <cell r="Q125">
            <v>0</v>
          </cell>
          <cell r="R125">
            <v>0</v>
          </cell>
          <cell r="S125">
            <v>0</v>
          </cell>
          <cell r="T125">
            <v>0</v>
          </cell>
          <cell r="U125">
            <v>0</v>
          </cell>
          <cell r="V125">
            <v>0</v>
          </cell>
          <cell r="W125">
            <v>0</v>
          </cell>
          <cell r="X125">
            <v>0</v>
          </cell>
          <cell r="Y125">
            <v>2790</v>
          </cell>
          <cell r="Z125">
            <v>2795343.3164346418</v>
          </cell>
        </row>
        <row r="126">
          <cell r="D126">
            <v>5206</v>
          </cell>
          <cell r="E126" t="str">
            <v>Totley All Saints Church of England Voluntary Aided Primary School</v>
          </cell>
          <cell r="F126">
            <v>211</v>
          </cell>
          <cell r="G126">
            <v>730665.27022972424</v>
          </cell>
          <cell r="H126">
            <v>6691.199999999998</v>
          </cell>
          <cell r="I126">
            <v>10249.809999999998</v>
          </cell>
          <cell r="J126">
            <v>6913.3831944861995</v>
          </cell>
          <cell r="K126">
            <v>67749.813338165986</v>
          </cell>
          <cell r="L126">
            <v>6051.7582417582353</v>
          </cell>
          <cell r="M126">
            <v>828321.23500413459</v>
          </cell>
          <cell r="N126">
            <v>128000</v>
          </cell>
          <cell r="O126">
            <v>0</v>
          </cell>
          <cell r="P126">
            <v>0</v>
          </cell>
          <cell r="Q126">
            <v>0</v>
          </cell>
          <cell r="R126">
            <v>0</v>
          </cell>
          <cell r="S126">
            <v>0</v>
          </cell>
          <cell r="T126">
            <v>0</v>
          </cell>
          <cell r="U126">
            <v>0</v>
          </cell>
          <cell r="V126">
            <v>0</v>
          </cell>
          <cell r="W126">
            <v>0</v>
          </cell>
          <cell r="X126">
            <v>0</v>
          </cell>
          <cell r="Y126">
            <v>3277</v>
          </cell>
          <cell r="Z126">
            <v>959598.23500413459</v>
          </cell>
        </row>
        <row r="127">
          <cell r="D127">
            <v>2203</v>
          </cell>
          <cell r="E127" t="str">
            <v>Totley Primary School</v>
          </cell>
          <cell r="F127">
            <v>423</v>
          </cell>
          <cell r="G127">
            <v>1464793.4090387363</v>
          </cell>
          <cell r="H127">
            <v>16531.200000000004</v>
          </cell>
          <cell r="I127">
            <v>26528.920000000046</v>
          </cell>
          <cell r="J127">
            <v>1079.0730382928195</v>
          </cell>
          <cell r="K127">
            <v>80028.32323943662</v>
          </cell>
          <cell r="L127">
            <v>14951.468144044311</v>
          </cell>
          <cell r="M127">
            <v>1603912.3934605101</v>
          </cell>
          <cell r="N127">
            <v>128000</v>
          </cell>
          <cell r="O127">
            <v>0</v>
          </cell>
          <cell r="P127">
            <v>131402.60653948993</v>
          </cell>
          <cell r="Q127">
            <v>131402.60653948993</v>
          </cell>
          <cell r="R127">
            <v>0</v>
          </cell>
          <cell r="S127">
            <v>0</v>
          </cell>
          <cell r="T127">
            <v>0</v>
          </cell>
          <cell r="U127">
            <v>0</v>
          </cell>
          <cell r="V127">
            <v>0</v>
          </cell>
          <cell r="W127">
            <v>0</v>
          </cell>
          <cell r="X127">
            <v>0</v>
          </cell>
          <cell r="Y127">
            <v>3405</v>
          </cell>
          <cell r="Z127">
            <v>1866720</v>
          </cell>
        </row>
        <row r="128">
          <cell r="D128">
            <v>2351</v>
          </cell>
          <cell r="E128" t="str">
            <v>Walkley Primary School</v>
          </cell>
          <cell r="F128">
            <v>377</v>
          </cell>
          <cell r="G128">
            <v>1305501.4543914979</v>
          </cell>
          <cell r="H128">
            <v>38572.799999999996</v>
          </cell>
          <cell r="I128">
            <v>59690.069999999942</v>
          </cell>
          <cell r="J128">
            <v>63226.364294547049</v>
          </cell>
          <cell r="K128">
            <v>128911.67763157903</v>
          </cell>
          <cell r="L128">
            <v>33692.893081760922</v>
          </cell>
          <cell r="M128">
            <v>1629595.259399385</v>
          </cell>
          <cell r="N128">
            <v>128000</v>
          </cell>
          <cell r="O128">
            <v>6974.0999999999894</v>
          </cell>
          <cell r="P128">
            <v>0</v>
          </cell>
          <cell r="Q128">
            <v>0</v>
          </cell>
          <cell r="R128">
            <v>0</v>
          </cell>
          <cell r="S128">
            <v>0</v>
          </cell>
          <cell r="T128">
            <v>2965.657115529561</v>
          </cell>
          <cell r="U128">
            <v>2965.657115529561</v>
          </cell>
          <cell r="V128">
            <v>0</v>
          </cell>
          <cell r="W128">
            <v>0</v>
          </cell>
          <cell r="X128">
            <v>0</v>
          </cell>
          <cell r="Y128">
            <v>46080</v>
          </cell>
          <cell r="Z128">
            <v>1813615.016514915</v>
          </cell>
        </row>
        <row r="129">
          <cell r="D129">
            <v>3432</v>
          </cell>
          <cell r="E129" t="str">
            <v>Watercliffe Meadow Community Primary School</v>
          </cell>
          <cell r="F129">
            <v>417</v>
          </cell>
          <cell r="G129">
            <v>1444016.1975630096</v>
          </cell>
          <cell r="H129">
            <v>88953.599999999977</v>
          </cell>
          <cell r="I129">
            <v>139879.75999999992</v>
          </cell>
          <cell r="J129">
            <v>192038.42206906094</v>
          </cell>
          <cell r="K129">
            <v>188107.23684210528</v>
          </cell>
          <cell r="L129">
            <v>22969.944134078203</v>
          </cell>
          <cell r="M129">
            <v>2075965.1606082537</v>
          </cell>
          <cell r="N129">
            <v>128000</v>
          </cell>
          <cell r="O129">
            <v>0</v>
          </cell>
          <cell r="P129">
            <v>0</v>
          </cell>
          <cell r="Q129">
            <v>0</v>
          </cell>
          <cell r="R129">
            <v>0</v>
          </cell>
          <cell r="S129">
            <v>0</v>
          </cell>
          <cell r="T129">
            <v>0</v>
          </cell>
          <cell r="U129">
            <v>0</v>
          </cell>
          <cell r="V129">
            <v>0</v>
          </cell>
          <cell r="W129">
            <v>0</v>
          </cell>
          <cell r="X129">
            <v>0</v>
          </cell>
          <cell r="Y129">
            <v>45568</v>
          </cell>
          <cell r="Z129">
            <v>2249533.1606082534</v>
          </cell>
        </row>
        <row r="130">
          <cell r="D130">
            <v>2319</v>
          </cell>
          <cell r="E130" t="str">
            <v>Waterthorpe Infant School</v>
          </cell>
          <cell r="F130">
            <v>134</v>
          </cell>
          <cell r="G130">
            <v>464024.38962456421</v>
          </cell>
          <cell r="H130">
            <v>18499.199999999975</v>
          </cell>
          <cell r="I130">
            <v>28337.709999999963</v>
          </cell>
          <cell r="J130">
            <v>22532.508189436485</v>
          </cell>
          <cell r="K130">
            <v>66039.559930637784</v>
          </cell>
          <cell r="L130">
            <v>1689.5652173913038</v>
          </cell>
          <cell r="M130">
            <v>601122.93296202982</v>
          </cell>
          <cell r="N130">
            <v>128000</v>
          </cell>
          <cell r="O130">
            <v>0</v>
          </cell>
          <cell r="P130">
            <v>0</v>
          </cell>
          <cell r="Q130">
            <v>0</v>
          </cell>
          <cell r="R130">
            <v>0</v>
          </cell>
          <cell r="S130">
            <v>0</v>
          </cell>
          <cell r="T130">
            <v>0</v>
          </cell>
          <cell r="U130">
            <v>0</v>
          </cell>
          <cell r="V130">
            <v>0</v>
          </cell>
          <cell r="W130">
            <v>0</v>
          </cell>
          <cell r="X130">
            <v>0</v>
          </cell>
          <cell r="Y130">
            <v>17408</v>
          </cell>
          <cell r="Z130">
            <v>746530.93296202982</v>
          </cell>
        </row>
        <row r="131">
          <cell r="D131">
            <v>2352</v>
          </cell>
          <cell r="E131" t="str">
            <v>Westways Primary School</v>
          </cell>
          <cell r="F131">
            <v>580</v>
          </cell>
          <cell r="G131">
            <v>2008463.7759869199</v>
          </cell>
          <cell r="H131">
            <v>37392.000000000022</v>
          </cell>
          <cell r="I131">
            <v>58484.210000000057</v>
          </cell>
          <cell r="J131">
            <v>40172.608959494544</v>
          </cell>
          <cell r="K131">
            <v>124283.02992903428</v>
          </cell>
          <cell r="L131">
            <v>69318.787878787858</v>
          </cell>
          <cell r="M131">
            <v>2338114.4127542372</v>
          </cell>
          <cell r="N131">
            <v>128000</v>
          </cell>
          <cell r="O131">
            <v>19088.999999999975</v>
          </cell>
          <cell r="P131">
            <v>69696.587245763018</v>
          </cell>
          <cell r="Q131">
            <v>69696.587245763018</v>
          </cell>
          <cell r="R131">
            <v>0</v>
          </cell>
          <cell r="S131">
            <v>0</v>
          </cell>
          <cell r="T131">
            <v>0</v>
          </cell>
          <cell r="U131">
            <v>0</v>
          </cell>
          <cell r="V131">
            <v>0</v>
          </cell>
          <cell r="W131">
            <v>0</v>
          </cell>
          <cell r="X131">
            <v>0</v>
          </cell>
          <cell r="Y131">
            <v>31744</v>
          </cell>
          <cell r="Z131">
            <v>2586644.0000000009</v>
          </cell>
        </row>
        <row r="132">
          <cell r="D132">
            <v>2311</v>
          </cell>
          <cell r="E132" t="str">
            <v>Wharncliffe Side Primary School</v>
          </cell>
          <cell r="F132">
            <v>142</v>
          </cell>
          <cell r="G132">
            <v>491727.33825886657</v>
          </cell>
          <cell r="H132">
            <v>16531.2</v>
          </cell>
          <cell r="I132">
            <v>25925.990000000023</v>
          </cell>
          <cell r="J132">
            <v>23977.368698337032</v>
          </cell>
          <cell r="K132">
            <v>64631.059322033914</v>
          </cell>
          <cell r="L132">
            <v>2076.3025210083997</v>
          </cell>
          <cell r="M132">
            <v>624869.25880024594</v>
          </cell>
          <cell r="N132">
            <v>128000</v>
          </cell>
          <cell r="O132">
            <v>0</v>
          </cell>
          <cell r="P132">
            <v>0</v>
          </cell>
          <cell r="Q132">
            <v>0</v>
          </cell>
          <cell r="R132">
            <v>0</v>
          </cell>
          <cell r="S132">
            <v>0</v>
          </cell>
          <cell r="T132">
            <v>0</v>
          </cell>
          <cell r="U132">
            <v>0</v>
          </cell>
          <cell r="V132">
            <v>0</v>
          </cell>
          <cell r="W132">
            <v>0</v>
          </cell>
          <cell r="X132">
            <v>1949.4532710280366</v>
          </cell>
          <cell r="Y132">
            <v>3251</v>
          </cell>
          <cell r="Z132">
            <v>758069.71207127406</v>
          </cell>
        </row>
        <row r="133">
          <cell r="D133">
            <v>2040</v>
          </cell>
          <cell r="E133" t="str">
            <v>Whiteways Primary School</v>
          </cell>
          <cell r="F133">
            <v>406</v>
          </cell>
          <cell r="G133">
            <v>1405924.6431908438</v>
          </cell>
          <cell r="H133">
            <v>86985.599999999977</v>
          </cell>
          <cell r="I133">
            <v>137468.04</v>
          </cell>
          <cell r="J133">
            <v>150829.0314251284</v>
          </cell>
          <cell r="K133">
            <v>258311.68576104744</v>
          </cell>
          <cell r="L133">
            <v>120327.6923076923</v>
          </cell>
          <cell r="M133">
            <v>2159846.6926847119</v>
          </cell>
          <cell r="N133">
            <v>128000</v>
          </cell>
          <cell r="O133">
            <v>24215.553768844136</v>
          </cell>
          <cell r="P133">
            <v>0</v>
          </cell>
          <cell r="Q133">
            <v>0</v>
          </cell>
          <cell r="R133">
            <v>0</v>
          </cell>
          <cell r="S133">
            <v>0</v>
          </cell>
          <cell r="T133">
            <v>0</v>
          </cell>
          <cell r="U133">
            <v>0</v>
          </cell>
          <cell r="V133">
            <v>0</v>
          </cell>
          <cell r="W133">
            <v>0</v>
          </cell>
          <cell r="X133">
            <v>0</v>
          </cell>
          <cell r="Y133">
            <v>7270</v>
          </cell>
          <cell r="Z133">
            <v>2319332.2464535562</v>
          </cell>
        </row>
        <row r="134">
          <cell r="D134">
            <v>2027</v>
          </cell>
          <cell r="E134" t="str">
            <v>Wincobank Nursery and Infant School</v>
          </cell>
          <cell r="F134">
            <v>137</v>
          </cell>
          <cell r="G134">
            <v>474412.99536242761</v>
          </cell>
          <cell r="H134">
            <v>28339.199999999975</v>
          </cell>
          <cell r="I134">
            <v>43410.959999999963</v>
          </cell>
          <cell r="J134">
            <v>40712.145478640901</v>
          </cell>
          <cell r="K134">
            <v>42094.415952737123</v>
          </cell>
          <cell r="L134">
            <v>17942.580645161273</v>
          </cell>
          <cell r="M134">
            <v>646912.29743896681</v>
          </cell>
          <cell r="N134">
            <v>128000</v>
          </cell>
          <cell r="O134">
            <v>0</v>
          </cell>
          <cell r="P134">
            <v>0</v>
          </cell>
          <cell r="Q134">
            <v>0</v>
          </cell>
          <cell r="R134">
            <v>0</v>
          </cell>
          <cell r="S134">
            <v>0</v>
          </cell>
          <cell r="T134">
            <v>15324.169062759076</v>
          </cell>
          <cell r="U134">
            <v>15324.169062759076</v>
          </cell>
          <cell r="V134">
            <v>0</v>
          </cell>
          <cell r="W134">
            <v>0</v>
          </cell>
          <cell r="X134">
            <v>0</v>
          </cell>
          <cell r="Y134">
            <v>2406</v>
          </cell>
          <cell r="Z134">
            <v>792642.46650172584</v>
          </cell>
        </row>
        <row r="135">
          <cell r="D135">
            <v>2361</v>
          </cell>
          <cell r="E135" t="str">
            <v>Windmill Hill Primary School</v>
          </cell>
          <cell r="F135">
            <v>315</v>
          </cell>
          <cell r="G135">
            <v>1090803.6024756548</v>
          </cell>
          <cell r="H135">
            <v>21254.399999999947</v>
          </cell>
          <cell r="I135">
            <v>32558.219999999921</v>
          </cell>
          <cell r="J135">
            <v>27927.873380900543</v>
          </cell>
          <cell r="K135">
            <v>92012.12686567154</v>
          </cell>
          <cell r="L135">
            <v>2686.7647058823572</v>
          </cell>
          <cell r="M135">
            <v>1267242.9874281092</v>
          </cell>
          <cell r="N135">
            <v>128000</v>
          </cell>
          <cell r="O135">
            <v>0</v>
          </cell>
          <cell r="P135">
            <v>0</v>
          </cell>
          <cell r="Q135">
            <v>0</v>
          </cell>
          <cell r="R135">
            <v>0</v>
          </cell>
          <cell r="S135">
            <v>0</v>
          </cell>
          <cell r="T135">
            <v>9307.0992078896834</v>
          </cell>
          <cell r="U135">
            <v>9307.0992078896834</v>
          </cell>
          <cell r="V135">
            <v>0</v>
          </cell>
          <cell r="W135">
            <v>0</v>
          </cell>
          <cell r="X135">
            <v>0</v>
          </cell>
          <cell r="Y135">
            <v>4429</v>
          </cell>
          <cell r="Z135">
            <v>1408979.0866359989</v>
          </cell>
        </row>
        <row r="136">
          <cell r="D136">
            <v>2043</v>
          </cell>
          <cell r="E136" t="str">
            <v>Wisewood Community Primary School</v>
          </cell>
          <cell r="F136">
            <v>156</v>
          </cell>
          <cell r="G136">
            <v>540207.49836889561</v>
          </cell>
          <cell r="H136">
            <v>35030.399999999972</v>
          </cell>
          <cell r="I136">
            <v>53660.769999999953</v>
          </cell>
          <cell r="J136">
            <v>23428.687492425423</v>
          </cell>
          <cell r="K136">
            <v>68143.359375000015</v>
          </cell>
          <cell r="L136">
            <v>5322.3529411764703</v>
          </cell>
          <cell r="M136">
            <v>725793.06817749748</v>
          </cell>
          <cell r="N136">
            <v>128000</v>
          </cell>
          <cell r="O136">
            <v>2494.7999999999965</v>
          </cell>
          <cell r="P136">
            <v>0</v>
          </cell>
          <cell r="Q136">
            <v>0</v>
          </cell>
          <cell r="R136">
            <v>0</v>
          </cell>
          <cell r="S136">
            <v>0</v>
          </cell>
          <cell r="T136">
            <v>0</v>
          </cell>
          <cell r="U136">
            <v>0</v>
          </cell>
          <cell r="V136">
            <v>0</v>
          </cell>
          <cell r="W136">
            <v>0</v>
          </cell>
          <cell r="X136">
            <v>0</v>
          </cell>
          <cell r="Y136">
            <v>2509</v>
          </cell>
          <cell r="Z136">
            <v>858796.86817749753</v>
          </cell>
        </row>
        <row r="137">
          <cell r="D137">
            <v>2139</v>
          </cell>
          <cell r="E137" t="str">
            <v>Woodhouse West Primary School</v>
          </cell>
          <cell r="F137">
            <v>360</v>
          </cell>
          <cell r="G137">
            <v>1246632.6885436054</v>
          </cell>
          <cell r="H137">
            <v>72028.799999999945</v>
          </cell>
          <cell r="I137">
            <v>113350.83999999995</v>
          </cell>
          <cell r="J137">
            <v>121377.42743441166</v>
          </cell>
          <cell r="K137">
            <v>170961.99324324311</v>
          </cell>
          <cell r="L137">
            <v>14770.418006430869</v>
          </cell>
          <cell r="M137">
            <v>1739122.1672276908</v>
          </cell>
          <cell r="N137">
            <v>128000</v>
          </cell>
          <cell r="O137">
            <v>9828.0000000000073</v>
          </cell>
          <cell r="P137">
            <v>0</v>
          </cell>
          <cell r="Q137">
            <v>0</v>
          </cell>
          <cell r="R137">
            <v>0</v>
          </cell>
          <cell r="S137">
            <v>0</v>
          </cell>
          <cell r="T137">
            <v>0</v>
          </cell>
          <cell r="U137">
            <v>0</v>
          </cell>
          <cell r="V137">
            <v>0</v>
          </cell>
          <cell r="W137">
            <v>0</v>
          </cell>
          <cell r="X137">
            <v>0</v>
          </cell>
          <cell r="Y137">
            <v>5171</v>
          </cell>
          <cell r="Z137">
            <v>1882121.1672276908</v>
          </cell>
        </row>
        <row r="138">
          <cell r="D138">
            <v>2034</v>
          </cell>
          <cell r="E138" t="str">
            <v>Woodlands Primary School</v>
          </cell>
          <cell r="F138">
            <v>395</v>
          </cell>
          <cell r="G138">
            <v>1367833.0888186782</v>
          </cell>
          <cell r="H138">
            <v>102336.00000000001</v>
          </cell>
          <cell r="I138">
            <v>161585.24000000002</v>
          </cell>
          <cell r="J138">
            <v>189551.06726892837</v>
          </cell>
          <cell r="K138">
            <v>169819.33229813667</v>
          </cell>
          <cell r="L138">
            <v>19656.508875739637</v>
          </cell>
          <cell r="M138">
            <v>2010781.2372614827</v>
          </cell>
          <cell r="N138">
            <v>128000</v>
          </cell>
          <cell r="O138">
            <v>17394.236040609288</v>
          </cell>
          <cell r="P138">
            <v>0</v>
          </cell>
          <cell r="Q138">
            <v>0</v>
          </cell>
          <cell r="R138">
            <v>0</v>
          </cell>
          <cell r="S138">
            <v>0</v>
          </cell>
          <cell r="T138">
            <v>0</v>
          </cell>
          <cell r="U138">
            <v>0</v>
          </cell>
          <cell r="V138">
            <v>0</v>
          </cell>
          <cell r="W138">
            <v>0</v>
          </cell>
          <cell r="X138">
            <v>0</v>
          </cell>
          <cell r="Y138">
            <v>10240</v>
          </cell>
          <cell r="Z138">
            <v>2166415.4733020924</v>
          </cell>
        </row>
        <row r="139">
          <cell r="D139">
            <v>2324</v>
          </cell>
          <cell r="E139" t="str">
            <v>Woodseats Primary School</v>
          </cell>
          <cell r="F139">
            <v>363</v>
          </cell>
          <cell r="G139">
            <v>1257021.2942814687</v>
          </cell>
          <cell r="H139">
            <v>48019.199999999932</v>
          </cell>
          <cell r="I139">
            <v>74763.320000000051</v>
          </cell>
          <cell r="J139">
            <v>60583.54981940618</v>
          </cell>
          <cell r="K139">
            <v>108146.53219063539</v>
          </cell>
          <cell r="L139">
            <v>23909.905362776008</v>
          </cell>
          <cell r="M139">
            <v>1572443.8016542862</v>
          </cell>
          <cell r="N139">
            <v>128000</v>
          </cell>
          <cell r="O139">
            <v>4124.0218836565318</v>
          </cell>
          <cell r="P139">
            <v>0</v>
          </cell>
          <cell r="Q139">
            <v>0</v>
          </cell>
          <cell r="R139">
            <v>0</v>
          </cell>
          <cell r="S139">
            <v>0</v>
          </cell>
          <cell r="T139">
            <v>0</v>
          </cell>
          <cell r="U139">
            <v>0</v>
          </cell>
          <cell r="V139">
            <v>0</v>
          </cell>
          <cell r="W139">
            <v>0</v>
          </cell>
          <cell r="X139">
            <v>0</v>
          </cell>
          <cell r="Y139">
            <v>4838</v>
          </cell>
          <cell r="Z139">
            <v>1709405.823537943</v>
          </cell>
        </row>
        <row r="140">
          <cell r="D140">
            <v>2327</v>
          </cell>
          <cell r="E140" t="str">
            <v>Woodthorpe Primary School</v>
          </cell>
          <cell r="F140">
            <v>406</v>
          </cell>
          <cell r="G140">
            <v>1405924.6431908438</v>
          </cell>
          <cell r="H140">
            <v>100367.99999999997</v>
          </cell>
          <cell r="I140">
            <v>154953.00999999989</v>
          </cell>
          <cell r="J140">
            <v>198037.33658702788</v>
          </cell>
          <cell r="K140">
            <v>162641.17346938772</v>
          </cell>
          <cell r="L140">
            <v>16023.786982248517</v>
          </cell>
          <cell r="M140">
            <v>2037947.9502295079</v>
          </cell>
          <cell r="N140">
            <v>128000</v>
          </cell>
          <cell r="O140">
            <v>0</v>
          </cell>
          <cell r="P140">
            <v>0</v>
          </cell>
          <cell r="Q140">
            <v>0</v>
          </cell>
          <cell r="R140">
            <v>0</v>
          </cell>
          <cell r="S140">
            <v>0</v>
          </cell>
          <cell r="T140">
            <v>0</v>
          </cell>
          <cell r="U140">
            <v>0</v>
          </cell>
          <cell r="V140">
            <v>0</v>
          </cell>
          <cell r="W140">
            <v>0</v>
          </cell>
          <cell r="X140">
            <v>0</v>
          </cell>
          <cell r="Y140">
            <v>9421</v>
          </cell>
          <cell r="Z140">
            <v>2175368.9502295079</v>
          </cell>
        </row>
        <row r="141">
          <cell r="D141">
            <v>2321</v>
          </cell>
          <cell r="E141" t="str">
            <v>Wybourn Community Primary &amp; Nursery School</v>
          </cell>
          <cell r="F141">
            <v>424</v>
          </cell>
          <cell r="G141">
            <v>1468256.277618024</v>
          </cell>
          <cell r="H141">
            <v>114537.59999999996</v>
          </cell>
          <cell r="I141">
            <v>179070.21000000008</v>
          </cell>
          <cell r="J141">
            <v>205837.75439773771</v>
          </cell>
          <cell r="K141">
            <v>245577.16809910201</v>
          </cell>
          <cell r="L141">
            <v>25066.225895316711</v>
          </cell>
          <cell r="M141">
            <v>2238345.2360101808</v>
          </cell>
          <cell r="N141">
            <v>128000</v>
          </cell>
          <cell r="O141">
            <v>0</v>
          </cell>
          <cell r="P141">
            <v>0</v>
          </cell>
          <cell r="Q141">
            <v>0</v>
          </cell>
          <cell r="R141">
            <v>0</v>
          </cell>
          <cell r="S141">
            <v>0</v>
          </cell>
          <cell r="T141">
            <v>0</v>
          </cell>
          <cell r="U141">
            <v>0</v>
          </cell>
          <cell r="V141">
            <v>0</v>
          </cell>
          <cell r="W141">
            <v>10000</v>
          </cell>
          <cell r="X141">
            <v>0</v>
          </cell>
          <cell r="Y141">
            <v>7859</v>
          </cell>
          <cell r="Z141">
            <v>2384204.2360101808</v>
          </cell>
        </row>
        <row r="142">
          <cell r="D142"/>
          <cell r="E142"/>
          <cell r="G142"/>
          <cell r="H142"/>
          <cell r="I142"/>
          <cell r="J142"/>
          <cell r="M142"/>
          <cell r="N142"/>
          <cell r="O142"/>
          <cell r="P142"/>
          <cell r="Q142"/>
          <cell r="R142"/>
          <cell r="S142"/>
          <cell r="T142"/>
          <cell r="U142"/>
          <cell r="V142"/>
          <cell r="W142"/>
          <cell r="X142"/>
          <cell r="Y142"/>
          <cell r="Z142"/>
        </row>
        <row r="143">
          <cell r="D143"/>
          <cell r="E143" t="str">
            <v>Total Primary</v>
          </cell>
          <cell r="F143">
            <v>43411</v>
          </cell>
          <cell r="G143">
            <v>150326587.89546236</v>
          </cell>
          <cell r="H143">
            <v>5649734.3999999994</v>
          </cell>
          <cell r="I143">
            <v>8895026.290000001</v>
          </cell>
          <cell r="J143">
            <v>10154587.805855075</v>
          </cell>
          <cell r="K143">
            <v>15334175.473816743</v>
          </cell>
          <cell r="L143">
            <v>3546145.7662161114</v>
          </cell>
          <cell r="M143">
            <v>193906257.63135034</v>
          </cell>
          <cell r="N143">
            <v>17024000</v>
          </cell>
          <cell r="O143">
            <v>553219.92476984242</v>
          </cell>
          <cell r="P143">
            <v>2187900.1710243043</v>
          </cell>
          <cell r="Q143">
            <v>2187900.1710243043</v>
          </cell>
          <cell r="R143">
            <v>0</v>
          </cell>
          <cell r="S143">
            <v>0</v>
          </cell>
          <cell r="T143">
            <v>782379.56109185051</v>
          </cell>
          <cell r="U143">
            <v>782379.56109185051</v>
          </cell>
          <cell r="V143">
            <v>583695.65323932236</v>
          </cell>
          <cell r="W143">
            <v>99702.592260313162</v>
          </cell>
          <cell r="X143">
            <v>11570.815086782359</v>
          </cell>
          <cell r="Y143">
            <v>1903702</v>
          </cell>
          <cell r="Z143">
            <v>217052428.3488228</v>
          </cell>
        </row>
        <row r="144">
          <cell r="D144"/>
          <cell r="E144"/>
          <cell r="F144"/>
          <cell r="G144"/>
          <cell r="H144"/>
          <cell r="I144"/>
          <cell r="J144"/>
          <cell r="K144"/>
          <cell r="L144"/>
          <cell r="M144"/>
          <cell r="N144"/>
          <cell r="O144"/>
          <cell r="P144"/>
          <cell r="Q144">
            <v>23</v>
          </cell>
          <cell r="R144"/>
          <cell r="S144">
            <v>0</v>
          </cell>
          <cell r="T144"/>
          <cell r="U144">
            <v>47</v>
          </cell>
          <cell r="V144"/>
          <cell r="W144"/>
          <cell r="X144"/>
          <cell r="Y144"/>
          <cell r="Z144"/>
        </row>
        <row r="145">
          <cell r="D145"/>
          <cell r="E145" t="str">
            <v>Secondary</v>
          </cell>
          <cell r="F145"/>
          <cell r="G145"/>
          <cell r="H145"/>
          <cell r="I145"/>
          <cell r="J145"/>
          <cell r="K145"/>
          <cell r="L145"/>
          <cell r="M145"/>
          <cell r="N145">
            <v>128000</v>
          </cell>
          <cell r="O145"/>
          <cell r="P145"/>
          <cell r="Q145"/>
          <cell r="R145"/>
          <cell r="S145">
            <v>0</v>
          </cell>
          <cell r="T145"/>
          <cell r="U145">
            <v>5882.5530909161689</v>
          </cell>
          <cell r="V145"/>
          <cell r="W145"/>
          <cell r="X145"/>
          <cell r="Y145"/>
          <cell r="Z145"/>
        </row>
        <row r="146">
          <cell r="D146"/>
          <cell r="E146"/>
          <cell r="F146"/>
          <cell r="G146"/>
          <cell r="H146"/>
          <cell r="I146"/>
          <cell r="J146"/>
          <cell r="K146"/>
          <cell r="L146"/>
          <cell r="M146"/>
          <cell r="N146"/>
          <cell r="O146"/>
          <cell r="P146"/>
          <cell r="Q146"/>
          <cell r="R146">
            <v>5715</v>
          </cell>
          <cell r="S146"/>
          <cell r="T146"/>
          <cell r="U146"/>
          <cell r="V146"/>
          <cell r="W146"/>
          <cell r="X146"/>
          <cell r="Y146"/>
          <cell r="Z146"/>
        </row>
        <row r="147">
          <cell r="D147">
            <v>5401</v>
          </cell>
          <cell r="E147" t="str">
            <v>All Saints' Catholic High School</v>
          </cell>
          <cell r="F147">
            <v>1034</v>
          </cell>
          <cell r="G147">
            <v>5198794</v>
          </cell>
          <cell r="H147">
            <v>113097.59999999998</v>
          </cell>
          <cell r="I147">
            <v>224776.8999999997</v>
          </cell>
          <cell r="J147">
            <v>420834.94608608796</v>
          </cell>
          <cell r="K147">
            <v>385805.10034359555</v>
          </cell>
          <cell r="L147">
            <v>37596.360116166456</v>
          </cell>
          <cell r="M147">
            <v>6380904.9065458486</v>
          </cell>
          <cell r="N147">
            <v>128000</v>
          </cell>
          <cell r="O147">
            <v>0</v>
          </cell>
          <cell r="P147">
            <v>0</v>
          </cell>
          <cell r="Q147">
            <v>0</v>
          </cell>
          <cell r="R147">
            <v>0</v>
          </cell>
          <cell r="S147">
            <v>0</v>
          </cell>
          <cell r="T147">
            <v>0</v>
          </cell>
          <cell r="U147">
            <v>0</v>
          </cell>
          <cell r="V147">
            <v>0</v>
          </cell>
          <cell r="W147">
            <v>0</v>
          </cell>
          <cell r="X147">
            <v>0</v>
          </cell>
          <cell r="Y147">
            <v>34816</v>
          </cell>
          <cell r="Z147">
            <v>6543720.9065458486</v>
          </cell>
        </row>
        <row r="148">
          <cell r="D148">
            <v>4017</v>
          </cell>
          <cell r="E148" t="str">
            <v>Bradfield School</v>
          </cell>
          <cell r="F148">
            <v>1065</v>
          </cell>
          <cell r="G148">
            <v>5355641</v>
          </cell>
          <cell r="H148">
            <v>77932.80000000025</v>
          </cell>
          <cell r="I148">
            <v>144730.45000000001</v>
          </cell>
          <cell r="J148">
            <v>104498.26562325197</v>
          </cell>
          <cell r="K148">
            <v>275061.32715234341</v>
          </cell>
          <cell r="L148">
            <v>10996.300659754943</v>
          </cell>
          <cell r="M148">
            <v>5968860.1434353506</v>
          </cell>
          <cell r="N148">
            <v>128000</v>
          </cell>
          <cell r="O148">
            <v>0</v>
          </cell>
          <cell r="P148">
            <v>0</v>
          </cell>
          <cell r="Q148">
            <v>0</v>
          </cell>
          <cell r="R148">
            <v>0</v>
          </cell>
          <cell r="S148">
            <v>0</v>
          </cell>
          <cell r="T148">
            <v>216.63570433214602</v>
          </cell>
          <cell r="U148">
            <v>216.63570433214602</v>
          </cell>
          <cell r="V148">
            <v>588368.18322680285</v>
          </cell>
          <cell r="W148">
            <v>0</v>
          </cell>
          <cell r="X148">
            <v>0</v>
          </cell>
          <cell r="Y148">
            <v>31488</v>
          </cell>
          <cell r="Z148">
            <v>6716932.9623664878</v>
          </cell>
        </row>
        <row r="149">
          <cell r="D149">
            <v>4000</v>
          </cell>
          <cell r="E149" t="str">
            <v>Chaucer School</v>
          </cell>
          <cell r="F149">
            <v>842</v>
          </cell>
          <cell r="G149">
            <v>4230826</v>
          </cell>
          <cell r="H149">
            <v>215265.59999999992</v>
          </cell>
          <cell r="I149">
            <v>406700.65000000031</v>
          </cell>
          <cell r="J149">
            <v>510279.51244255633</v>
          </cell>
          <cell r="K149">
            <v>478085.01862421364</v>
          </cell>
          <cell r="L149">
            <v>51360.974421437269</v>
          </cell>
          <cell r="M149">
            <v>5892517.7554882066</v>
          </cell>
          <cell r="N149">
            <v>128000</v>
          </cell>
          <cell r="O149">
            <v>0</v>
          </cell>
          <cell r="P149">
            <v>0</v>
          </cell>
          <cell r="Q149">
            <v>0</v>
          </cell>
          <cell r="R149">
            <v>0</v>
          </cell>
          <cell r="S149">
            <v>0</v>
          </cell>
          <cell r="T149">
            <v>0</v>
          </cell>
          <cell r="U149">
            <v>0</v>
          </cell>
          <cell r="V149">
            <v>0</v>
          </cell>
          <cell r="W149">
            <v>0</v>
          </cell>
          <cell r="X149">
            <v>0</v>
          </cell>
          <cell r="Y149">
            <v>17408</v>
          </cell>
          <cell r="Z149">
            <v>6037925.7554882066</v>
          </cell>
        </row>
        <row r="150">
          <cell r="D150">
            <v>4012</v>
          </cell>
          <cell r="E150" t="str">
            <v>Ecclesfield School</v>
          </cell>
          <cell r="F150">
            <v>1701</v>
          </cell>
          <cell r="G150">
            <v>8537525</v>
          </cell>
          <cell r="H150">
            <v>208137.59999999986</v>
          </cell>
          <cell r="I150">
            <v>397806.60000000015</v>
          </cell>
          <cell r="J150">
            <v>426046.27101924701</v>
          </cell>
          <cell r="K150">
            <v>771470.46322899649</v>
          </cell>
          <cell r="L150">
            <v>28219.77031802115</v>
          </cell>
          <cell r="M150">
            <v>10369205.704566265</v>
          </cell>
          <cell r="N150">
            <v>128000</v>
          </cell>
          <cell r="O150">
            <v>0</v>
          </cell>
          <cell r="P150">
            <v>0</v>
          </cell>
          <cell r="Q150">
            <v>0</v>
          </cell>
          <cell r="R150">
            <v>0</v>
          </cell>
          <cell r="S150">
            <v>0</v>
          </cell>
          <cell r="T150">
            <v>0</v>
          </cell>
          <cell r="U150">
            <v>0</v>
          </cell>
          <cell r="V150">
            <v>856916.73366055824</v>
          </cell>
          <cell r="W150">
            <v>0</v>
          </cell>
          <cell r="X150">
            <v>0</v>
          </cell>
          <cell r="Y150">
            <v>43520</v>
          </cell>
          <cell r="Z150">
            <v>11397642.438226825</v>
          </cell>
        </row>
        <row r="151">
          <cell r="D151">
            <v>4280</v>
          </cell>
          <cell r="E151" t="str">
            <v>Fir Vale School</v>
          </cell>
          <cell r="F151">
            <v>1025</v>
          </cell>
          <cell r="G151">
            <v>5149041</v>
          </cell>
          <cell r="H151">
            <v>318384.00000000006</v>
          </cell>
          <cell r="I151">
            <v>567602.10000000009</v>
          </cell>
          <cell r="J151">
            <v>522024.53639489535</v>
          </cell>
          <cell r="K151">
            <v>711908.47211556404</v>
          </cell>
          <cell r="L151">
            <v>264988.20058996993</v>
          </cell>
          <cell r="M151">
            <v>7533948.3091004286</v>
          </cell>
          <cell r="N151">
            <v>128000</v>
          </cell>
          <cell r="O151">
            <v>93678.982387475597</v>
          </cell>
          <cell r="P151">
            <v>0</v>
          </cell>
          <cell r="Q151">
            <v>0</v>
          </cell>
          <cell r="R151">
            <v>0</v>
          </cell>
          <cell r="S151">
            <v>0</v>
          </cell>
          <cell r="T151">
            <v>0</v>
          </cell>
          <cell r="U151">
            <v>0</v>
          </cell>
          <cell r="V151">
            <v>516366.63844919001</v>
          </cell>
          <cell r="W151">
            <v>0</v>
          </cell>
          <cell r="X151">
            <v>0</v>
          </cell>
          <cell r="Y151">
            <v>29952</v>
          </cell>
          <cell r="Z151">
            <v>8301945.9299370944</v>
          </cell>
        </row>
        <row r="152">
          <cell r="D152">
            <v>4003</v>
          </cell>
          <cell r="E152" t="str">
            <v>Firth Park Academy</v>
          </cell>
          <cell r="F152">
            <v>1166</v>
          </cell>
          <cell r="G152">
            <v>5846222</v>
          </cell>
          <cell r="H152">
            <v>276091.20000000013</v>
          </cell>
          <cell r="I152">
            <v>514237.79999999958</v>
          </cell>
          <cell r="J152">
            <v>699902.51630198967</v>
          </cell>
          <cell r="K152">
            <v>577614.18695035565</v>
          </cell>
          <cell r="L152">
            <v>137719.99999999991</v>
          </cell>
          <cell r="M152">
            <v>8051787.7032523453</v>
          </cell>
          <cell r="N152">
            <v>128000</v>
          </cell>
          <cell r="O152">
            <v>0</v>
          </cell>
          <cell r="P152">
            <v>0</v>
          </cell>
          <cell r="Q152">
            <v>0</v>
          </cell>
          <cell r="R152">
            <v>0</v>
          </cell>
          <cell r="S152">
            <v>0</v>
          </cell>
          <cell r="T152">
            <v>0</v>
          </cell>
          <cell r="U152">
            <v>0</v>
          </cell>
          <cell r="V152">
            <v>0</v>
          </cell>
          <cell r="W152">
            <v>0</v>
          </cell>
          <cell r="X152">
            <v>0</v>
          </cell>
          <cell r="Y152">
            <v>20275</v>
          </cell>
          <cell r="Z152">
            <v>8200062.7032523453</v>
          </cell>
        </row>
        <row r="153">
          <cell r="D153">
            <v>4007</v>
          </cell>
          <cell r="E153" t="str">
            <v>Forge Valley School</v>
          </cell>
          <cell r="F153">
            <v>1243</v>
          </cell>
          <cell r="G153">
            <v>6235339</v>
          </cell>
          <cell r="H153">
            <v>144460.79999999996</v>
          </cell>
          <cell r="I153">
            <v>276524.10000000033</v>
          </cell>
          <cell r="J153">
            <v>205808.89048259266</v>
          </cell>
          <cell r="K153">
            <v>388741.14546251792</v>
          </cell>
          <cell r="L153">
            <v>54863.275584206283</v>
          </cell>
          <cell r="M153">
            <v>7305737.2115293164</v>
          </cell>
          <cell r="N153">
            <v>128000</v>
          </cell>
          <cell r="O153">
            <v>0</v>
          </cell>
          <cell r="P153">
            <v>0</v>
          </cell>
          <cell r="Q153">
            <v>0</v>
          </cell>
          <cell r="R153">
            <v>0</v>
          </cell>
          <cell r="S153">
            <v>0</v>
          </cell>
          <cell r="T153">
            <v>0</v>
          </cell>
          <cell r="U153">
            <v>0</v>
          </cell>
          <cell r="V153">
            <v>0</v>
          </cell>
          <cell r="W153">
            <v>0</v>
          </cell>
          <cell r="X153">
            <v>0</v>
          </cell>
          <cell r="Y153">
            <v>35072</v>
          </cell>
          <cell r="Z153">
            <v>7468809.2115293164</v>
          </cell>
        </row>
        <row r="154">
          <cell r="D154">
            <v>4278</v>
          </cell>
          <cell r="E154" t="str">
            <v>Handsworth Grange Community Sports College</v>
          </cell>
          <cell r="F154">
            <v>1015</v>
          </cell>
          <cell r="G154">
            <v>5099975</v>
          </cell>
          <cell r="H154">
            <v>142559.99999999991</v>
          </cell>
          <cell r="I154">
            <v>270055.70000000007</v>
          </cell>
          <cell r="J154">
            <v>259439.47446960787</v>
          </cell>
          <cell r="K154">
            <v>442499.61616381037</v>
          </cell>
          <cell r="L154">
            <v>14085.000000000005</v>
          </cell>
          <cell r="M154">
            <v>6228614.7906334186</v>
          </cell>
          <cell r="N154">
            <v>128000</v>
          </cell>
          <cell r="O154">
            <v>0</v>
          </cell>
          <cell r="P154">
            <v>0</v>
          </cell>
          <cell r="Q154">
            <v>0</v>
          </cell>
          <cell r="R154">
            <v>0</v>
          </cell>
          <cell r="S154">
            <v>0</v>
          </cell>
          <cell r="T154">
            <v>0</v>
          </cell>
          <cell r="U154">
            <v>0</v>
          </cell>
          <cell r="V154">
            <v>0</v>
          </cell>
          <cell r="W154">
            <v>0</v>
          </cell>
          <cell r="X154">
            <v>0</v>
          </cell>
          <cell r="Y154">
            <v>26112</v>
          </cell>
          <cell r="Z154">
            <v>6382726.7906334186</v>
          </cell>
        </row>
        <row r="155">
          <cell r="D155">
            <v>4257</v>
          </cell>
          <cell r="E155" t="str">
            <v>High Storrs School</v>
          </cell>
          <cell r="F155">
            <v>1214</v>
          </cell>
          <cell r="G155">
            <v>6103262</v>
          </cell>
          <cell r="H155">
            <v>39441.600000000006</v>
          </cell>
          <cell r="I155">
            <v>80855.000000000044</v>
          </cell>
          <cell r="J155">
            <v>20526.219747558996</v>
          </cell>
          <cell r="K155">
            <v>275938.85839833668</v>
          </cell>
          <cell r="L155">
            <v>25164.370860927189</v>
          </cell>
          <cell r="M155">
            <v>6545188.0490068225</v>
          </cell>
          <cell r="N155">
            <v>128000</v>
          </cell>
          <cell r="O155">
            <v>0</v>
          </cell>
          <cell r="P155">
            <v>264821.95099317626</v>
          </cell>
          <cell r="Q155">
            <v>264821.95099317626</v>
          </cell>
          <cell r="R155">
            <v>0</v>
          </cell>
          <cell r="S155">
            <v>0</v>
          </cell>
          <cell r="T155">
            <v>0</v>
          </cell>
          <cell r="U155">
            <v>0</v>
          </cell>
          <cell r="V155">
            <v>0</v>
          </cell>
          <cell r="W155">
            <v>0</v>
          </cell>
          <cell r="X155">
            <v>0</v>
          </cell>
          <cell r="Y155">
            <v>37120</v>
          </cell>
          <cell r="Z155">
            <v>6975129.9999999991</v>
          </cell>
        </row>
        <row r="156">
          <cell r="D156">
            <v>4230</v>
          </cell>
          <cell r="E156" t="str">
            <v>King Ecgbert School</v>
          </cell>
          <cell r="F156">
            <v>1030</v>
          </cell>
          <cell r="G156">
            <v>5176006</v>
          </cell>
          <cell r="H156">
            <v>88387.200000000172</v>
          </cell>
          <cell r="I156">
            <v>164944.19999999963</v>
          </cell>
          <cell r="J156">
            <v>79518.600534028374</v>
          </cell>
          <cell r="K156">
            <v>361025.14006333164</v>
          </cell>
          <cell r="L156">
            <v>29735.000000000044</v>
          </cell>
          <cell r="M156">
            <v>5899616.1405973593</v>
          </cell>
          <cell r="N156">
            <v>128000</v>
          </cell>
          <cell r="O156">
            <v>0</v>
          </cell>
          <cell r="P156">
            <v>0</v>
          </cell>
          <cell r="Q156">
            <v>0</v>
          </cell>
          <cell r="R156">
            <v>0</v>
          </cell>
          <cell r="S156">
            <v>0</v>
          </cell>
          <cell r="T156">
            <v>0</v>
          </cell>
          <cell r="U156">
            <v>0</v>
          </cell>
          <cell r="V156">
            <v>802827.29877510283</v>
          </cell>
          <cell r="W156">
            <v>0</v>
          </cell>
          <cell r="X156">
            <v>0</v>
          </cell>
          <cell r="Y156">
            <v>40960</v>
          </cell>
          <cell r="Z156">
            <v>6871403.4393724622</v>
          </cell>
        </row>
        <row r="157">
          <cell r="D157">
            <v>4259</v>
          </cell>
          <cell r="E157" t="str">
            <v>King Edward VII School</v>
          </cell>
          <cell r="F157">
            <v>1141</v>
          </cell>
          <cell r="G157">
            <v>5737541</v>
          </cell>
          <cell r="H157">
            <v>144936.0000000002</v>
          </cell>
          <cell r="I157">
            <v>278141.20000000007</v>
          </cell>
          <cell r="J157">
            <v>254540.26406069467</v>
          </cell>
          <cell r="K157">
            <v>365752.68856892991</v>
          </cell>
          <cell r="L157">
            <v>109549.99999999993</v>
          </cell>
          <cell r="M157">
            <v>6890461.1526296251</v>
          </cell>
          <cell r="N157">
            <v>128000</v>
          </cell>
          <cell r="O157">
            <v>0</v>
          </cell>
          <cell r="P157">
            <v>0</v>
          </cell>
          <cell r="Q157">
            <v>0</v>
          </cell>
          <cell r="R157">
            <v>0</v>
          </cell>
          <cell r="S157">
            <v>0</v>
          </cell>
          <cell r="T157">
            <v>0</v>
          </cell>
          <cell r="U157">
            <v>0</v>
          </cell>
          <cell r="V157">
            <v>574804.2287517325</v>
          </cell>
          <cell r="W157">
            <v>385954.32764288998</v>
          </cell>
          <cell r="X157">
            <v>0</v>
          </cell>
          <cell r="Y157">
            <v>268800</v>
          </cell>
          <cell r="Z157">
            <v>8248019.7090242468</v>
          </cell>
        </row>
        <row r="158">
          <cell r="D158">
            <v>4279</v>
          </cell>
          <cell r="E158" t="str">
            <v>Meadowhead School Academy Trust</v>
          </cell>
          <cell r="F158">
            <v>1640</v>
          </cell>
          <cell r="G158">
            <v>8243208</v>
          </cell>
          <cell r="H158">
            <v>234748.80000000002</v>
          </cell>
          <cell r="I158">
            <v>433382.8000000001</v>
          </cell>
          <cell r="J158">
            <v>441256.87050110562</v>
          </cell>
          <cell r="K158">
            <v>630717.75209500827</v>
          </cell>
          <cell r="L158">
            <v>57905.000000000015</v>
          </cell>
          <cell r="M158">
            <v>10041219.222596115</v>
          </cell>
          <cell r="N158">
            <v>128000</v>
          </cell>
          <cell r="O158">
            <v>0</v>
          </cell>
          <cell r="P158">
            <v>0</v>
          </cell>
          <cell r="Q158">
            <v>0</v>
          </cell>
          <cell r="R158">
            <v>0</v>
          </cell>
          <cell r="S158">
            <v>0</v>
          </cell>
          <cell r="T158">
            <v>0</v>
          </cell>
          <cell r="U158">
            <v>0</v>
          </cell>
          <cell r="V158">
            <v>874037.93450369127</v>
          </cell>
          <cell r="W158">
            <v>0</v>
          </cell>
          <cell r="X158">
            <v>0</v>
          </cell>
          <cell r="Y158">
            <v>59904</v>
          </cell>
          <cell r="Z158">
            <v>11103161.157099808</v>
          </cell>
        </row>
        <row r="159">
          <cell r="D159">
            <v>4015</v>
          </cell>
          <cell r="E159" t="str">
            <v>Mercia School</v>
          </cell>
          <cell r="F159">
            <v>786</v>
          </cell>
          <cell r="G159">
            <v>3905714</v>
          </cell>
          <cell r="H159">
            <v>70329.599999999991</v>
          </cell>
          <cell r="I159">
            <v>136644.94999999975</v>
          </cell>
          <cell r="J159">
            <v>83433.763530335971</v>
          </cell>
          <cell r="K159">
            <v>283727.38675840775</v>
          </cell>
          <cell r="L159">
            <v>20370.917197452196</v>
          </cell>
          <cell r="M159">
            <v>4500220.6174861956</v>
          </cell>
          <cell r="N159">
            <v>128000</v>
          </cell>
          <cell r="O159">
            <v>0</v>
          </cell>
          <cell r="P159">
            <v>0</v>
          </cell>
          <cell r="Q159">
            <v>0</v>
          </cell>
          <cell r="R159">
            <v>0</v>
          </cell>
          <cell r="S159">
            <v>0</v>
          </cell>
          <cell r="T159">
            <v>0</v>
          </cell>
          <cell r="U159">
            <v>0</v>
          </cell>
          <cell r="V159">
            <v>0</v>
          </cell>
          <cell r="W159">
            <v>0</v>
          </cell>
          <cell r="X159">
            <v>0</v>
          </cell>
          <cell r="Y159">
            <v>8243</v>
          </cell>
          <cell r="Z159">
            <v>4636463.6174861956</v>
          </cell>
        </row>
        <row r="160">
          <cell r="D160">
            <v>4008</v>
          </cell>
          <cell r="E160" t="str">
            <v>Newfield Secondary School</v>
          </cell>
          <cell r="F160">
            <v>1055</v>
          </cell>
          <cell r="G160">
            <v>5296239</v>
          </cell>
          <cell r="H160">
            <v>180576.00000000015</v>
          </cell>
          <cell r="I160">
            <v>340399.55000000016</v>
          </cell>
          <cell r="J160">
            <v>338663.70184601913</v>
          </cell>
          <cell r="K160">
            <v>463502.32250119036</v>
          </cell>
          <cell r="L160">
            <v>36097.647338402981</v>
          </cell>
          <cell r="M160">
            <v>6655478.2216856126</v>
          </cell>
          <cell r="N160">
            <v>128000</v>
          </cell>
          <cell r="O160">
            <v>0</v>
          </cell>
          <cell r="P160">
            <v>0</v>
          </cell>
          <cell r="Q160">
            <v>0</v>
          </cell>
          <cell r="R160">
            <v>0</v>
          </cell>
          <cell r="S160">
            <v>0</v>
          </cell>
          <cell r="T160">
            <v>0</v>
          </cell>
          <cell r="U160">
            <v>0</v>
          </cell>
          <cell r="V160">
            <v>840205.90783821221</v>
          </cell>
          <cell r="W160">
            <v>0</v>
          </cell>
          <cell r="X160">
            <v>0</v>
          </cell>
          <cell r="Y160">
            <v>29440</v>
          </cell>
          <cell r="Z160">
            <v>7653124.1295238249</v>
          </cell>
        </row>
        <row r="161">
          <cell r="D161">
            <v>5400</v>
          </cell>
          <cell r="E161" t="str">
            <v>Notre Dame High School</v>
          </cell>
          <cell r="F161">
            <v>1067</v>
          </cell>
          <cell r="G161">
            <v>5363995</v>
          </cell>
          <cell r="H161">
            <v>63676.800000000083</v>
          </cell>
          <cell r="I161">
            <v>134219.29999999993</v>
          </cell>
          <cell r="J161">
            <v>252861.10112936856</v>
          </cell>
          <cell r="K161">
            <v>291865.78580608353</v>
          </cell>
          <cell r="L161">
            <v>11228.611911623446</v>
          </cell>
          <cell r="M161">
            <v>6117846.5988470754</v>
          </cell>
          <cell r="N161">
            <v>128000</v>
          </cell>
          <cell r="O161">
            <v>0</v>
          </cell>
          <cell r="P161">
            <v>0</v>
          </cell>
          <cell r="Q161">
            <v>0</v>
          </cell>
          <cell r="R161">
            <v>0</v>
          </cell>
          <cell r="S161">
            <v>0</v>
          </cell>
          <cell r="T161">
            <v>0</v>
          </cell>
          <cell r="U161">
            <v>0</v>
          </cell>
          <cell r="V161">
            <v>0</v>
          </cell>
          <cell r="W161">
            <v>0</v>
          </cell>
          <cell r="X161">
            <v>0</v>
          </cell>
          <cell r="Y161">
            <v>23142</v>
          </cell>
          <cell r="Z161">
            <v>6268988.5988470754</v>
          </cell>
        </row>
        <row r="162">
          <cell r="D162">
            <v>4006</v>
          </cell>
          <cell r="E162" t="str">
            <v>Outwood Academy City</v>
          </cell>
          <cell r="F162">
            <v>1126</v>
          </cell>
          <cell r="G162">
            <v>5654822</v>
          </cell>
          <cell r="H162">
            <v>216215.99999999974</v>
          </cell>
          <cell r="I162">
            <v>405083.54999999987</v>
          </cell>
          <cell r="J162">
            <v>480602.02778734535</v>
          </cell>
          <cell r="K162">
            <v>452481.07485284109</v>
          </cell>
          <cell r="L162">
            <v>37626.832740213547</v>
          </cell>
          <cell r="M162">
            <v>7246831.4853804</v>
          </cell>
          <cell r="N162">
            <v>128000</v>
          </cell>
          <cell r="O162">
            <v>0</v>
          </cell>
          <cell r="P162">
            <v>0</v>
          </cell>
          <cell r="Q162">
            <v>0</v>
          </cell>
          <cell r="R162">
            <v>0</v>
          </cell>
          <cell r="S162">
            <v>0</v>
          </cell>
          <cell r="T162">
            <v>0</v>
          </cell>
          <cell r="U162">
            <v>0</v>
          </cell>
          <cell r="V162">
            <v>0</v>
          </cell>
          <cell r="W162">
            <v>0</v>
          </cell>
          <cell r="X162">
            <v>0</v>
          </cell>
          <cell r="Y162">
            <v>30464</v>
          </cell>
          <cell r="Z162">
            <v>7405295.4853804</v>
          </cell>
        </row>
        <row r="163">
          <cell r="D163">
            <v>6907</v>
          </cell>
          <cell r="E163" t="str">
            <v>Parkwood E-ACT Academy</v>
          </cell>
          <cell r="F163">
            <v>793</v>
          </cell>
          <cell r="G163">
            <v>3962313</v>
          </cell>
          <cell r="H163">
            <v>173447.99999999991</v>
          </cell>
          <cell r="I163">
            <v>337165.34999999969</v>
          </cell>
          <cell r="J163">
            <v>439293.06311201752</v>
          </cell>
          <cell r="K163">
            <v>439539.2798590145</v>
          </cell>
          <cell r="L163">
            <v>150959.37900128058</v>
          </cell>
          <cell r="M163">
            <v>5502718.0719723124</v>
          </cell>
          <cell r="N163">
            <v>128000</v>
          </cell>
          <cell r="O163">
            <v>40275.978761061917</v>
          </cell>
          <cell r="P163">
            <v>0</v>
          </cell>
          <cell r="Q163">
            <v>0</v>
          </cell>
          <cell r="R163">
            <v>0</v>
          </cell>
          <cell r="S163">
            <v>0</v>
          </cell>
          <cell r="T163">
            <v>0</v>
          </cell>
          <cell r="U163">
            <v>0</v>
          </cell>
          <cell r="V163">
            <v>0</v>
          </cell>
          <cell r="W163">
            <v>0</v>
          </cell>
          <cell r="X163">
            <v>0</v>
          </cell>
          <cell r="Y163">
            <v>27904</v>
          </cell>
          <cell r="Z163">
            <v>5698898.0507333744</v>
          </cell>
        </row>
        <row r="164">
          <cell r="D164">
            <v>6905</v>
          </cell>
          <cell r="E164" t="str">
            <v>Sheffield Park Academy</v>
          </cell>
          <cell r="F164">
            <v>1029</v>
          </cell>
          <cell r="G164">
            <v>5174869</v>
          </cell>
          <cell r="H164">
            <v>256132.80000000005</v>
          </cell>
          <cell r="I164">
            <v>468150.44999999984</v>
          </cell>
          <cell r="J164">
            <v>604015.87145290792</v>
          </cell>
          <cell r="K164">
            <v>530217.66524463589</v>
          </cell>
          <cell r="L164">
            <v>58244.618768328459</v>
          </cell>
          <cell r="M164">
            <v>7091630.405465873</v>
          </cell>
          <cell r="N164">
            <v>128000</v>
          </cell>
          <cell r="O164">
            <v>0</v>
          </cell>
          <cell r="P164">
            <v>0</v>
          </cell>
          <cell r="Q164">
            <v>0</v>
          </cell>
          <cell r="R164">
            <v>0</v>
          </cell>
          <cell r="S164">
            <v>0</v>
          </cell>
          <cell r="T164">
            <v>0</v>
          </cell>
          <cell r="U164">
            <v>0</v>
          </cell>
          <cell r="V164">
            <v>0</v>
          </cell>
          <cell r="W164">
            <v>0</v>
          </cell>
          <cell r="X164">
            <v>0</v>
          </cell>
          <cell r="Y164">
            <v>32000</v>
          </cell>
          <cell r="Z164">
            <v>7251630.405465873</v>
          </cell>
        </row>
        <row r="165">
          <cell r="D165">
            <v>6906</v>
          </cell>
          <cell r="E165" t="str">
            <v>Sheffield Springs Academy</v>
          </cell>
          <cell r="F165">
            <v>981</v>
          </cell>
          <cell r="G165">
            <v>4920261</v>
          </cell>
          <cell r="H165">
            <v>262310.40000000002</v>
          </cell>
          <cell r="I165">
            <v>500492.4500000003</v>
          </cell>
          <cell r="J165">
            <v>550609.8598717188</v>
          </cell>
          <cell r="K165">
            <v>628106.40036054153</v>
          </cell>
          <cell r="L165">
            <v>104823.76575630245</v>
          </cell>
          <cell r="M165">
            <v>6966603.8759885635</v>
          </cell>
          <cell r="N165">
            <v>128000</v>
          </cell>
          <cell r="O165">
            <v>45969.619712525666</v>
          </cell>
          <cell r="P165">
            <v>0</v>
          </cell>
          <cell r="Q165">
            <v>0</v>
          </cell>
          <cell r="R165">
            <v>0</v>
          </cell>
          <cell r="S165">
            <v>0</v>
          </cell>
          <cell r="T165">
            <v>0</v>
          </cell>
          <cell r="U165">
            <v>0</v>
          </cell>
          <cell r="V165">
            <v>0</v>
          </cell>
          <cell r="W165">
            <v>0</v>
          </cell>
          <cell r="X165">
            <v>0</v>
          </cell>
          <cell r="Y165">
            <v>28672</v>
          </cell>
          <cell r="Z165">
            <v>7169245.4957010895</v>
          </cell>
        </row>
        <row r="166">
          <cell r="D166">
            <v>4229</v>
          </cell>
          <cell r="E166" t="str">
            <v>Silverdale School</v>
          </cell>
          <cell r="F166">
            <v>1021</v>
          </cell>
          <cell r="G166">
            <v>5171853</v>
          </cell>
          <cell r="H166">
            <v>54648.000000000182</v>
          </cell>
          <cell r="I166">
            <v>108345.70000000022</v>
          </cell>
          <cell r="J166">
            <v>95683.89221803096</v>
          </cell>
          <cell r="K166">
            <v>252379.14896856045</v>
          </cell>
          <cell r="L166">
            <v>27438.085858585902</v>
          </cell>
          <cell r="M166">
            <v>5710347.827045178</v>
          </cell>
          <cell r="N166">
            <v>128000</v>
          </cell>
          <cell r="O166">
            <v>0</v>
          </cell>
          <cell r="P166">
            <v>0</v>
          </cell>
          <cell r="Q166">
            <v>0</v>
          </cell>
          <cell r="R166">
            <v>0</v>
          </cell>
          <cell r="S166">
            <v>0</v>
          </cell>
          <cell r="T166">
            <v>977.8764769927983</v>
          </cell>
          <cell r="U166">
            <v>977.8764769927983</v>
          </cell>
          <cell r="V166">
            <v>1260308.8617573183</v>
          </cell>
          <cell r="W166">
            <v>0</v>
          </cell>
          <cell r="X166">
            <v>0</v>
          </cell>
          <cell r="Y166">
            <v>37888</v>
          </cell>
          <cell r="Z166">
            <v>7137522.5652794866</v>
          </cell>
        </row>
        <row r="167">
          <cell r="D167">
            <v>4271</v>
          </cell>
          <cell r="E167" t="str">
            <v>Stocksbridge High School</v>
          </cell>
          <cell r="F167">
            <v>793</v>
          </cell>
          <cell r="G167">
            <v>3998793</v>
          </cell>
          <cell r="H167">
            <v>105969.60000000018</v>
          </cell>
          <cell r="I167">
            <v>204563.14999999982</v>
          </cell>
          <cell r="J167">
            <v>164827.94161146783</v>
          </cell>
          <cell r="K167">
            <v>225185.4391498671</v>
          </cell>
          <cell r="L167">
            <v>4694.9999999999982</v>
          </cell>
          <cell r="M167">
            <v>4704034.1307613347</v>
          </cell>
          <cell r="N167">
            <v>128000</v>
          </cell>
          <cell r="O167">
            <v>0</v>
          </cell>
          <cell r="P167">
            <v>0</v>
          </cell>
          <cell r="Q167">
            <v>0</v>
          </cell>
          <cell r="R167">
            <v>0</v>
          </cell>
          <cell r="S167">
            <v>0</v>
          </cell>
          <cell r="T167">
            <v>0</v>
          </cell>
          <cell r="U167">
            <v>0</v>
          </cell>
          <cell r="V167">
            <v>0</v>
          </cell>
          <cell r="W167">
            <v>0</v>
          </cell>
          <cell r="X167">
            <v>0</v>
          </cell>
          <cell r="Y167">
            <v>22118</v>
          </cell>
          <cell r="Z167">
            <v>4854152.1307613347</v>
          </cell>
        </row>
        <row r="168">
          <cell r="D168">
            <v>4234</v>
          </cell>
          <cell r="E168" t="str">
            <v>Tapton School</v>
          </cell>
          <cell r="F168">
            <v>1357</v>
          </cell>
          <cell r="G168">
            <v>6828253</v>
          </cell>
          <cell r="H168">
            <v>98841.599999999817</v>
          </cell>
          <cell r="I168">
            <v>184349.39999999988</v>
          </cell>
          <cell r="J168">
            <v>115349.81300752996</v>
          </cell>
          <cell r="K168">
            <v>349083.80619624717</v>
          </cell>
          <cell r="L168">
            <v>62924.592592592526</v>
          </cell>
          <cell r="M168">
            <v>7638802.2117963685</v>
          </cell>
          <cell r="N168">
            <v>128000</v>
          </cell>
          <cell r="O168">
            <v>0</v>
          </cell>
          <cell r="P168">
            <v>0</v>
          </cell>
          <cell r="Q168">
            <v>0</v>
          </cell>
          <cell r="R168">
            <v>0</v>
          </cell>
          <cell r="S168">
            <v>0</v>
          </cell>
          <cell r="T168">
            <v>0</v>
          </cell>
          <cell r="U168">
            <v>0</v>
          </cell>
          <cell r="V168">
            <v>683619.05207370815</v>
          </cell>
          <cell r="W168">
            <v>0</v>
          </cell>
          <cell r="X168">
            <v>0</v>
          </cell>
          <cell r="Y168">
            <v>46336</v>
          </cell>
          <cell r="Z168">
            <v>8496757.2638700753</v>
          </cell>
        </row>
        <row r="169">
          <cell r="D169">
            <v>4276</v>
          </cell>
          <cell r="E169" t="str">
            <v>The Birley Academy</v>
          </cell>
          <cell r="F169">
            <v>1076</v>
          </cell>
          <cell r="G169">
            <v>5396116</v>
          </cell>
          <cell r="H169">
            <v>168696.00000000012</v>
          </cell>
          <cell r="I169">
            <v>309674.65000000043</v>
          </cell>
          <cell r="J169">
            <v>273716.57261403755</v>
          </cell>
          <cell r="K169">
            <v>518848.78258943278</v>
          </cell>
          <cell r="L169">
            <v>31299.999999999938</v>
          </cell>
          <cell r="M169">
            <v>6698352.0052034706</v>
          </cell>
          <cell r="N169">
            <v>128000</v>
          </cell>
          <cell r="O169">
            <v>0</v>
          </cell>
          <cell r="P169">
            <v>0</v>
          </cell>
          <cell r="Q169">
            <v>0</v>
          </cell>
          <cell r="R169">
            <v>0</v>
          </cell>
          <cell r="S169">
            <v>0</v>
          </cell>
          <cell r="T169">
            <v>0</v>
          </cell>
          <cell r="U169">
            <v>0</v>
          </cell>
          <cell r="V169">
            <v>0</v>
          </cell>
          <cell r="W169">
            <v>0</v>
          </cell>
          <cell r="X169">
            <v>0</v>
          </cell>
          <cell r="Y169">
            <v>37150</v>
          </cell>
          <cell r="Z169">
            <v>6863502.0052034706</v>
          </cell>
        </row>
        <row r="170">
          <cell r="D170">
            <v>4004</v>
          </cell>
          <cell r="E170" t="str">
            <v>UTC Sheffield City Centre</v>
          </cell>
          <cell r="F170">
            <v>312</v>
          </cell>
          <cell r="G170">
            <v>1619384</v>
          </cell>
          <cell r="H170">
            <v>32788.799999999981</v>
          </cell>
          <cell r="I170">
            <v>67918.199999999953</v>
          </cell>
          <cell r="J170">
            <v>88841.818968844556</v>
          </cell>
          <cell r="K170">
            <v>88217.939616985212</v>
          </cell>
          <cell r="L170">
            <v>3475.3024911032035</v>
          </cell>
          <cell r="M170">
            <v>1900626.0610769331</v>
          </cell>
          <cell r="N170">
            <v>128000</v>
          </cell>
          <cell r="O170">
            <v>0</v>
          </cell>
          <cell r="P170">
            <v>0</v>
          </cell>
          <cell r="Q170">
            <v>0</v>
          </cell>
          <cell r="R170">
            <v>0</v>
          </cell>
          <cell r="S170">
            <v>0</v>
          </cell>
          <cell r="T170">
            <v>0</v>
          </cell>
          <cell r="U170">
            <v>0</v>
          </cell>
          <cell r="V170">
            <v>0</v>
          </cell>
          <cell r="W170">
            <v>0</v>
          </cell>
          <cell r="X170">
            <v>0</v>
          </cell>
          <cell r="Y170">
            <v>28442</v>
          </cell>
          <cell r="Z170">
            <v>2057068.0610769331</v>
          </cell>
        </row>
        <row r="171">
          <cell r="D171">
            <v>4010</v>
          </cell>
          <cell r="E171" t="str">
            <v>UTC Sheffield Olympic Legacy Park</v>
          </cell>
          <cell r="F171">
            <v>301</v>
          </cell>
          <cell r="G171">
            <v>1562493</v>
          </cell>
          <cell r="H171">
            <v>38016</v>
          </cell>
          <cell r="I171">
            <v>71152.400000000023</v>
          </cell>
          <cell r="J171">
            <v>98441.622011896339</v>
          </cell>
          <cell r="K171">
            <v>105874.13188817316</v>
          </cell>
          <cell r="L171">
            <v>4806.7857142857329</v>
          </cell>
          <cell r="M171">
            <v>1880783.9396143549</v>
          </cell>
          <cell r="N171">
            <v>128000</v>
          </cell>
          <cell r="O171">
            <v>1364.5333333333197</v>
          </cell>
          <cell r="P171">
            <v>0</v>
          </cell>
          <cell r="Q171">
            <v>0</v>
          </cell>
          <cell r="R171">
            <v>0</v>
          </cell>
          <cell r="S171">
            <v>0</v>
          </cell>
          <cell r="T171">
            <v>0</v>
          </cell>
          <cell r="U171">
            <v>0</v>
          </cell>
          <cell r="V171">
            <v>0</v>
          </cell>
          <cell r="W171">
            <v>0</v>
          </cell>
          <cell r="X171">
            <v>0</v>
          </cell>
          <cell r="Y171">
            <v>27392</v>
          </cell>
          <cell r="Z171">
            <v>2037540.4729476881</v>
          </cell>
        </row>
        <row r="172">
          <cell r="D172">
            <v>4013</v>
          </cell>
          <cell r="E172" t="str">
            <v>Westfield School</v>
          </cell>
          <cell r="F172">
            <v>1245</v>
          </cell>
          <cell r="G172">
            <v>6246125</v>
          </cell>
          <cell r="H172">
            <v>140659.19999999984</v>
          </cell>
          <cell r="I172">
            <v>271672.79999999981</v>
          </cell>
          <cell r="J172">
            <v>210186.63986944174</v>
          </cell>
          <cell r="K172">
            <v>510564.9937728665</v>
          </cell>
          <cell r="L172">
            <v>3137.5603864734398</v>
          </cell>
          <cell r="M172">
            <v>7382346.1940287817</v>
          </cell>
          <cell r="N172">
            <v>128000</v>
          </cell>
          <cell r="O172">
            <v>0</v>
          </cell>
          <cell r="P172">
            <v>0</v>
          </cell>
          <cell r="Q172">
            <v>0</v>
          </cell>
          <cell r="R172">
            <v>0</v>
          </cell>
          <cell r="S172">
            <v>0</v>
          </cell>
          <cell r="T172">
            <v>0</v>
          </cell>
          <cell r="U172">
            <v>0</v>
          </cell>
          <cell r="V172">
            <v>663522.70027871686</v>
          </cell>
          <cell r="W172">
            <v>0</v>
          </cell>
          <cell r="X172">
            <v>0</v>
          </cell>
          <cell r="Y172">
            <v>55808</v>
          </cell>
          <cell r="Z172">
            <v>8229676.8943074979</v>
          </cell>
        </row>
        <row r="173">
          <cell r="D173">
            <v>4016</v>
          </cell>
          <cell r="E173" t="str">
            <v>Yewlands Academy</v>
          </cell>
          <cell r="F173">
            <v>901</v>
          </cell>
          <cell r="G173">
            <v>4507669</v>
          </cell>
          <cell r="H173">
            <v>168696.00000000017</v>
          </cell>
          <cell r="I173">
            <v>311291.74999999983</v>
          </cell>
          <cell r="J173">
            <v>393114.32534353877</v>
          </cell>
          <cell r="K173">
            <v>410887.14111178787</v>
          </cell>
          <cell r="L173">
            <v>15649.999999999962</v>
          </cell>
          <cell r="M173">
            <v>5807308.2164553273</v>
          </cell>
          <cell r="N173">
            <v>128000</v>
          </cell>
          <cell r="O173">
            <v>0</v>
          </cell>
          <cell r="P173">
            <v>0</v>
          </cell>
          <cell r="Q173">
            <v>0</v>
          </cell>
          <cell r="R173">
            <v>0</v>
          </cell>
          <cell r="S173">
            <v>0</v>
          </cell>
          <cell r="T173">
            <v>0</v>
          </cell>
          <cell r="U173">
            <v>0</v>
          </cell>
          <cell r="V173">
            <v>0</v>
          </cell>
          <cell r="W173">
            <v>0</v>
          </cell>
          <cell r="X173">
            <v>0</v>
          </cell>
          <cell r="Y173">
            <v>25948</v>
          </cell>
          <cell r="Z173">
            <v>5961256.2164553273</v>
          </cell>
        </row>
        <row r="174">
          <cell r="D174">
            <v>0</v>
          </cell>
          <cell r="E174">
            <v>0</v>
          </cell>
          <cell r="G174"/>
          <cell r="H174"/>
          <cell r="I174"/>
          <cell r="J174"/>
          <cell r="M174"/>
          <cell r="N174"/>
          <cell r="O174"/>
          <cell r="P174"/>
          <cell r="Q174"/>
          <cell r="R174"/>
          <cell r="S174"/>
          <cell r="T174"/>
          <cell r="U174"/>
          <cell r="V174"/>
          <cell r="W174"/>
          <cell r="X174"/>
          <cell r="Y174"/>
          <cell r="Z174"/>
        </row>
        <row r="175">
          <cell r="D175">
            <v>0</v>
          </cell>
          <cell r="E175" t="str">
            <v>Total Secondary</v>
          </cell>
          <cell r="F175">
            <v>27959</v>
          </cell>
          <cell r="G175">
            <v>140522279</v>
          </cell>
          <cell r="H175">
            <v>4034448.0000000005</v>
          </cell>
          <cell r="I175">
            <v>7610881.1500000004</v>
          </cell>
          <cell r="J175">
            <v>8134318.3820381192</v>
          </cell>
          <cell r="K175">
            <v>11215101.06784364</v>
          </cell>
          <cell r="L175">
            <v>1394963.3523071278</v>
          </cell>
          <cell r="M175">
            <v>172911990.95218891</v>
          </cell>
          <cell r="N175">
            <v>3456000</v>
          </cell>
          <cell r="O175">
            <v>181289.1141943965</v>
          </cell>
          <cell r="P175">
            <v>264821.95099317626</v>
          </cell>
          <cell r="Q175">
            <v>264821.95099317626</v>
          </cell>
          <cell r="R175">
            <v>0</v>
          </cell>
          <cell r="S175">
            <v>0</v>
          </cell>
          <cell r="T175">
            <v>1194.5121813249443</v>
          </cell>
          <cell r="U175">
            <v>1194.5121813249443</v>
          </cell>
          <cell r="V175">
            <v>7660977.5393150337</v>
          </cell>
          <cell r="W175">
            <v>385954.32764288998</v>
          </cell>
          <cell r="X175">
            <v>0</v>
          </cell>
          <cell r="Y175">
            <v>1106374</v>
          </cell>
          <cell r="Z175">
            <v>185968602.3965157</v>
          </cell>
        </row>
        <row r="176">
          <cell r="D176">
            <v>0</v>
          </cell>
          <cell r="E176">
            <v>0</v>
          </cell>
          <cell r="G176"/>
          <cell r="H176"/>
          <cell r="I176"/>
          <cell r="J176"/>
          <cell r="K176"/>
          <cell r="L176"/>
          <cell r="M176"/>
          <cell r="N176"/>
          <cell r="O176"/>
          <cell r="P176"/>
          <cell r="Q176">
            <v>1</v>
          </cell>
          <cell r="R176"/>
          <cell r="S176">
            <v>0</v>
          </cell>
          <cell r="T176"/>
          <cell r="U176">
            <v>2</v>
          </cell>
          <cell r="V176"/>
          <cell r="W176"/>
          <cell r="X176"/>
          <cell r="Y176"/>
          <cell r="Z176"/>
        </row>
        <row r="177">
          <cell r="E177" t="str">
            <v>Middle Deemed Secondary</v>
          </cell>
          <cell r="F177"/>
          <cell r="G177"/>
          <cell r="H177"/>
          <cell r="I177"/>
          <cell r="J177"/>
          <cell r="K177"/>
          <cell r="L177"/>
          <cell r="M177"/>
          <cell r="N177"/>
          <cell r="O177"/>
          <cell r="P177"/>
          <cell r="Q177"/>
          <cell r="R177"/>
          <cell r="S177">
            <v>0</v>
          </cell>
          <cell r="T177"/>
          <cell r="U177">
            <v>44.241191900923866</v>
          </cell>
          <cell r="V177"/>
          <cell r="W177"/>
          <cell r="X177"/>
          <cell r="Y177"/>
          <cell r="Z177"/>
        </row>
        <row r="178">
          <cell r="F178"/>
          <cell r="G178"/>
          <cell r="H178"/>
          <cell r="I178"/>
          <cell r="J178"/>
          <cell r="K178"/>
          <cell r="L178"/>
          <cell r="M178"/>
          <cell r="N178"/>
          <cell r="O178"/>
          <cell r="P178"/>
          <cell r="Q178"/>
          <cell r="R178">
            <v>4950.833333333333</v>
          </cell>
          <cell r="S178"/>
          <cell r="T178"/>
          <cell r="U178"/>
          <cell r="V178"/>
          <cell r="W178"/>
          <cell r="X178"/>
          <cell r="Y178"/>
          <cell r="Z178"/>
        </row>
        <row r="179">
          <cell r="D179">
            <v>4014</v>
          </cell>
          <cell r="E179" t="str">
            <v>Astrea Academy Sheffield</v>
          </cell>
          <cell r="F179">
            <v>979</v>
          </cell>
          <cell r="G179">
            <v>4543205.0647669341</v>
          </cell>
          <cell r="H179">
            <v>230974.19999999984</v>
          </cell>
          <cell r="I179">
            <v>414801.36475961527</v>
          </cell>
          <cell r="J179">
            <v>470882.827317763</v>
          </cell>
          <cell r="K179">
            <v>462739.90872898197</v>
          </cell>
          <cell r="L179">
            <v>153027.9711720825</v>
          </cell>
          <cell r="M179">
            <v>6275631.3367453758</v>
          </cell>
          <cell r="N179">
            <v>128000</v>
          </cell>
          <cell r="O179">
            <v>37529.761260713094</v>
          </cell>
          <cell r="P179">
            <v>0</v>
          </cell>
          <cell r="Q179">
            <v>0</v>
          </cell>
          <cell r="R179">
            <v>0</v>
          </cell>
          <cell r="S179">
            <v>0</v>
          </cell>
          <cell r="T179">
            <v>0</v>
          </cell>
          <cell r="U179">
            <v>0</v>
          </cell>
          <cell r="V179">
            <v>0</v>
          </cell>
          <cell r="W179">
            <v>0</v>
          </cell>
          <cell r="X179">
            <v>0</v>
          </cell>
          <cell r="Y179">
            <v>7424</v>
          </cell>
          <cell r="Z179">
            <v>6448585.0980060901</v>
          </cell>
        </row>
        <row r="180">
          <cell r="D180">
            <v>4225</v>
          </cell>
          <cell r="E180" t="str">
            <v>Hinde House 2-16 School</v>
          </cell>
          <cell r="F180">
            <v>1322</v>
          </cell>
          <cell r="G180">
            <v>5969396.9347215854</v>
          </cell>
          <cell r="H180">
            <v>273364.80000000028</v>
          </cell>
          <cell r="I180">
            <v>488723.66</v>
          </cell>
          <cell r="J180">
            <v>620867.21221276745</v>
          </cell>
          <cell r="K180">
            <v>667669.0673839727</v>
          </cell>
          <cell r="L180">
            <v>114090.68245125358</v>
          </cell>
          <cell r="M180">
            <v>8134112.3567695804</v>
          </cell>
          <cell r="N180">
            <v>128000</v>
          </cell>
          <cell r="O180">
            <v>0</v>
          </cell>
          <cell r="P180">
            <v>0</v>
          </cell>
          <cell r="Q180">
            <v>0</v>
          </cell>
          <cell r="R180">
            <v>0</v>
          </cell>
          <cell r="S180">
            <v>0</v>
          </cell>
          <cell r="T180">
            <v>0</v>
          </cell>
          <cell r="U180">
            <v>0</v>
          </cell>
          <cell r="V180">
            <v>927143.94665864506</v>
          </cell>
          <cell r="W180">
            <v>194865.87629175332</v>
          </cell>
          <cell r="X180">
            <v>0</v>
          </cell>
          <cell r="Y180">
            <v>43723</v>
          </cell>
          <cell r="Z180">
            <v>9427845.1797199771</v>
          </cell>
        </row>
        <row r="181">
          <cell r="D181">
            <v>4005</v>
          </cell>
          <cell r="E181" t="str">
            <v>Oasis Academy Don Valley</v>
          </cell>
          <cell r="F181">
            <v>1061</v>
          </cell>
          <cell r="G181">
            <v>4676050.5918251462</v>
          </cell>
          <cell r="H181">
            <v>224855.99999999988</v>
          </cell>
          <cell r="I181">
            <v>399235.94999999966</v>
          </cell>
          <cell r="J181">
            <v>552200.15252493194</v>
          </cell>
          <cell r="K181">
            <v>396623.36653878458</v>
          </cell>
          <cell r="L181">
            <v>96581.02909000167</v>
          </cell>
          <cell r="M181">
            <v>6345547.0899788635</v>
          </cell>
          <cell r="N181">
            <v>128000</v>
          </cell>
          <cell r="O181">
            <v>4590.8869565217155</v>
          </cell>
          <cell r="P181">
            <v>0</v>
          </cell>
          <cell r="Q181">
            <v>0</v>
          </cell>
          <cell r="R181">
            <v>0</v>
          </cell>
          <cell r="S181">
            <v>0</v>
          </cell>
          <cell r="T181">
            <v>0</v>
          </cell>
          <cell r="U181">
            <v>0</v>
          </cell>
          <cell r="V181">
            <v>0</v>
          </cell>
          <cell r="W181">
            <v>50000</v>
          </cell>
          <cell r="X181">
            <v>0</v>
          </cell>
          <cell r="Y181">
            <v>29952</v>
          </cell>
          <cell r="Z181">
            <v>6558089.9769353857</v>
          </cell>
        </row>
        <row r="182">
          <cell r="D182"/>
          <cell r="E182"/>
          <cell r="H182"/>
          <cell r="I182"/>
          <cell r="M182"/>
          <cell r="O182"/>
          <cell r="P182"/>
          <cell r="Q182"/>
          <cell r="R182"/>
          <cell r="S182"/>
          <cell r="T182"/>
          <cell r="U182"/>
          <cell r="W182"/>
          <cell r="X182"/>
          <cell r="Y182"/>
          <cell r="Z182"/>
        </row>
        <row r="183">
          <cell r="D183"/>
          <cell r="E183" t="str">
            <v>Total Middle Deemed Secondary</v>
          </cell>
          <cell r="F183">
            <v>3362</v>
          </cell>
          <cell r="G183">
            <v>15188652.591313666</v>
          </cell>
          <cell r="H183">
            <v>729195</v>
          </cell>
          <cell r="I183">
            <v>1302760.974759615</v>
          </cell>
          <cell r="J183">
            <v>1643950.1920554624</v>
          </cell>
          <cell r="K183">
            <v>1527032.3426517393</v>
          </cell>
          <cell r="L183">
            <v>363699.68271333777</v>
          </cell>
          <cell r="M183">
            <v>20755290.783493821</v>
          </cell>
          <cell r="N183">
            <v>384000</v>
          </cell>
          <cell r="O183">
            <v>42120.648217234811</v>
          </cell>
          <cell r="P183"/>
          <cell r="Q183">
            <v>0</v>
          </cell>
          <cell r="R183">
            <v>0</v>
          </cell>
          <cell r="S183">
            <v>0</v>
          </cell>
          <cell r="T183">
            <v>0</v>
          </cell>
          <cell r="U183">
            <v>0</v>
          </cell>
          <cell r="V183">
            <v>927143.94665864506</v>
          </cell>
          <cell r="W183">
            <v>244865.87629175332</v>
          </cell>
          <cell r="X183">
            <v>0</v>
          </cell>
          <cell r="Y183">
            <v>81099</v>
          </cell>
          <cell r="Z183">
            <v>22434520.254661459</v>
          </cell>
        </row>
        <row r="184">
          <cell r="D184"/>
          <cell r="E184">
            <v>0</v>
          </cell>
          <cell r="F184"/>
          <cell r="G184"/>
          <cell r="H184"/>
          <cell r="I184"/>
          <cell r="J184"/>
          <cell r="K184"/>
          <cell r="L184"/>
          <cell r="M184"/>
          <cell r="N184"/>
          <cell r="O184"/>
          <cell r="P184"/>
          <cell r="Q184"/>
          <cell r="R184"/>
          <cell r="S184"/>
          <cell r="T184"/>
          <cell r="U184"/>
          <cell r="V184"/>
          <cell r="W184"/>
          <cell r="X184"/>
          <cell r="Y184"/>
          <cell r="Z184"/>
        </row>
        <row r="185">
          <cell r="D185"/>
          <cell r="E185" t="str">
            <v>Total All Schools</v>
          </cell>
          <cell r="F185">
            <v>74732</v>
          </cell>
          <cell r="G185">
            <v>306037519.48677599</v>
          </cell>
          <cell r="H185">
            <v>10413377.399999999</v>
          </cell>
          <cell r="I185">
            <v>17808668.414759614</v>
          </cell>
          <cell r="J185">
            <v>19932856.379948657</v>
          </cell>
          <cell r="K185">
            <v>28076308.884312123</v>
          </cell>
          <cell r="L185">
            <v>5304808.8012365773</v>
          </cell>
          <cell r="M185">
            <v>387573539.36703306</v>
          </cell>
          <cell r="N185">
            <v>20864000</v>
          </cell>
          <cell r="O185">
            <v>776629.68718147371</v>
          </cell>
          <cell r="P185">
            <v>2452722.1220174804</v>
          </cell>
          <cell r="Q185">
            <v>2452722.1220174804</v>
          </cell>
          <cell r="R185">
            <v>0</v>
          </cell>
          <cell r="S185">
            <v>0</v>
          </cell>
          <cell r="T185">
            <v>783574.07327317551</v>
          </cell>
          <cell r="U185">
            <v>783574.07327317551</v>
          </cell>
          <cell r="V185">
            <v>9171817.1392130014</v>
          </cell>
          <cell r="W185">
            <v>730522.79619495641</v>
          </cell>
          <cell r="X185">
            <v>11570.815086782359</v>
          </cell>
          <cell r="Y185">
            <v>3091175</v>
          </cell>
          <cell r="Z185">
            <v>425455551</v>
          </cell>
        </row>
        <row r="186">
          <cell r="D186"/>
          <cell r="E186"/>
          <cell r="F186">
            <v>0</v>
          </cell>
          <cell r="G186">
            <v>0</v>
          </cell>
          <cell r="H186">
            <v>0</v>
          </cell>
          <cell r="I186">
            <v>0</v>
          </cell>
          <cell r="J186">
            <v>0</v>
          </cell>
          <cell r="K186">
            <v>0</v>
          </cell>
          <cell r="L186">
            <v>0</v>
          </cell>
          <cell r="M186">
            <v>0</v>
          </cell>
          <cell r="N186"/>
          <cell r="O186">
            <v>0</v>
          </cell>
          <cell r="P186"/>
          <cell r="Q186">
            <v>0</v>
          </cell>
          <cell r="R186"/>
          <cell r="S186">
            <v>0</v>
          </cell>
          <cell r="T186"/>
          <cell r="U186">
            <v>783574.07327317551</v>
          </cell>
          <cell r="V186" t="str">
            <v>MFG Ok</v>
          </cell>
          <cell r="W186">
            <v>0</v>
          </cell>
          <cell r="X186"/>
          <cell r="Y186">
            <v>0</v>
          </cell>
          <cell r="Z186">
            <v>0</v>
          </cell>
        </row>
        <row r="187">
          <cell r="D187"/>
          <cell r="E187"/>
          <cell r="G187">
            <v>0.71931725597999308</v>
          </cell>
          <cell r="H187">
            <v>6.6333711590848679E-2</v>
          </cell>
          <cell r="I187"/>
          <cell r="J187">
            <v>4.6850620077933024E-2</v>
          </cell>
          <cell r="K187">
            <v>38110999.589999996</v>
          </cell>
          <cell r="L187">
            <v>22335636.196006205</v>
          </cell>
          <cell r="M187">
            <v>15775363.393993789</v>
          </cell>
          <cell r="N187">
            <v>0.91096129420822403</v>
          </cell>
          <cell r="O187" t="str">
            <v>pupil led funding</v>
          </cell>
          <cell r="R187"/>
          <cell r="S187"/>
          <cell r="T187"/>
          <cell r="U187">
            <v>-1.9790604710578918E-9</v>
          </cell>
          <cell r="V187">
            <v>0</v>
          </cell>
          <cell r="Z187"/>
        </row>
        <row r="188">
          <cell r="D188"/>
          <cell r="E188"/>
          <cell r="G188"/>
          <cell r="H188"/>
          <cell r="I188"/>
          <cell r="J188"/>
          <cell r="K188">
            <v>0.58606797082978868</v>
          </cell>
          <cell r="L188">
            <v>0.41393202917021132</v>
          </cell>
          <cell r="M188"/>
          <cell r="R188"/>
          <cell r="S188"/>
          <cell r="T188"/>
          <cell r="U188"/>
          <cell r="V188" t="str">
            <v>PFI Ok</v>
          </cell>
          <cell r="Z188"/>
        </row>
        <row r="189">
          <cell r="D189">
            <v>4014</v>
          </cell>
          <cell r="E189" t="str">
            <v>Astrea 3-16 Academy - Pri</v>
          </cell>
          <cell r="F189">
            <v>243</v>
          </cell>
          <cell r="G189">
            <v>841477.06476693368</v>
          </cell>
          <cell r="H189">
            <v>41844.6</v>
          </cell>
          <cell r="I189">
            <v>65507.764759615442</v>
          </cell>
          <cell r="J189">
            <v>85531.542673670105</v>
          </cell>
          <cell r="K189">
            <v>128898.52606275302</v>
          </cell>
          <cell r="L189">
            <v>64917.818181818235</v>
          </cell>
          <cell r="M189">
            <v>1228177.3164447905</v>
          </cell>
          <cell r="N189">
            <v>31771.195097037791</v>
          </cell>
          <cell r="O189">
            <v>37006.563461538426</v>
          </cell>
          <cell r="P189">
            <v>0</v>
          </cell>
          <cell r="Q189">
            <v>0</v>
          </cell>
          <cell r="R189"/>
          <cell r="S189">
            <v>0</v>
          </cell>
          <cell r="T189"/>
          <cell r="U189">
            <v>0</v>
          </cell>
          <cell r="V189"/>
          <cell r="W189"/>
          <cell r="X189">
            <v>0</v>
          </cell>
          <cell r="Y189">
            <v>1842.7293156281921</v>
          </cell>
          <cell r="Z189">
            <v>1298797.8043189947</v>
          </cell>
        </row>
        <row r="190">
          <cell r="D190">
            <v>4014</v>
          </cell>
          <cell r="E190" t="str">
            <v>Astrea 3-16 Academy - Sec</v>
          </cell>
          <cell r="F190">
            <v>736</v>
          </cell>
          <cell r="G190">
            <v>3701728</v>
          </cell>
          <cell r="H190">
            <v>189129.59999999983</v>
          </cell>
          <cell r="I190">
            <v>349293.5999999998</v>
          </cell>
          <cell r="J190">
            <v>385351.2846440929</v>
          </cell>
          <cell r="K190">
            <v>333841.38266622892</v>
          </cell>
          <cell r="L190">
            <v>88110.152990264265</v>
          </cell>
          <cell r="M190">
            <v>5047454.0203005858</v>
          </cell>
          <cell r="N190">
            <v>96228.804902962205</v>
          </cell>
          <cell r="O190">
            <v>523.19779917466735</v>
          </cell>
          <cell r="P190">
            <v>0</v>
          </cell>
          <cell r="Q190">
            <v>0</v>
          </cell>
          <cell r="R190"/>
          <cell r="S190">
            <v>0</v>
          </cell>
          <cell r="T190"/>
          <cell r="U190">
            <v>0</v>
          </cell>
          <cell r="V190"/>
          <cell r="W190"/>
          <cell r="X190">
            <v>0</v>
          </cell>
          <cell r="Y190">
            <v>5581.2706843718079</v>
          </cell>
          <cell r="Z190">
            <v>5149787.293687094</v>
          </cell>
        </row>
        <row r="191">
          <cell r="D191"/>
          <cell r="F191">
            <v>979</v>
          </cell>
          <cell r="G191">
            <v>4543205.0647669341</v>
          </cell>
          <cell r="H191">
            <v>230974.19999999984</v>
          </cell>
          <cell r="I191">
            <v>414801.36475961527</v>
          </cell>
          <cell r="J191">
            <v>470882.827317763</v>
          </cell>
          <cell r="K191">
            <v>462739.90872898197</v>
          </cell>
          <cell r="L191">
            <v>153027.9711720825</v>
          </cell>
          <cell r="M191">
            <v>6275631.3367453758</v>
          </cell>
          <cell r="N191">
            <v>128000</v>
          </cell>
          <cell r="O191">
            <v>37529.761260713094</v>
          </cell>
          <cell r="P191">
            <v>0</v>
          </cell>
          <cell r="Q191">
            <v>0</v>
          </cell>
          <cell r="R191"/>
          <cell r="S191">
            <v>0</v>
          </cell>
          <cell r="T191">
            <v>0</v>
          </cell>
          <cell r="U191">
            <v>0</v>
          </cell>
          <cell r="V191">
            <v>0</v>
          </cell>
          <cell r="W191">
            <v>0</v>
          </cell>
          <cell r="X191">
            <v>0</v>
          </cell>
          <cell r="Y191">
            <v>7424</v>
          </cell>
          <cell r="Z191">
            <v>6448585.0980060901</v>
          </cell>
        </row>
        <row r="192">
          <cell r="D192"/>
          <cell r="F192">
            <v>0</v>
          </cell>
          <cell r="G192">
            <v>0</v>
          </cell>
          <cell r="H192">
            <v>0</v>
          </cell>
          <cell r="I192">
            <v>0</v>
          </cell>
          <cell r="J192">
            <v>0</v>
          </cell>
          <cell r="K192">
            <v>0</v>
          </cell>
          <cell r="L192">
            <v>0</v>
          </cell>
          <cell r="M192">
            <v>0</v>
          </cell>
          <cell r="N192">
            <v>0</v>
          </cell>
          <cell r="O192">
            <v>0</v>
          </cell>
          <cell r="P192"/>
          <cell r="Q192">
            <v>0</v>
          </cell>
          <cell r="R192"/>
          <cell r="S192">
            <v>0</v>
          </cell>
          <cell r="T192"/>
          <cell r="U192">
            <v>0</v>
          </cell>
          <cell r="V192">
            <v>0</v>
          </cell>
          <cell r="W192">
            <v>0</v>
          </cell>
          <cell r="X192">
            <v>0</v>
          </cell>
          <cell r="Y192">
            <v>0</v>
          </cell>
          <cell r="Z192">
            <v>0</v>
          </cell>
        </row>
        <row r="193">
          <cell r="D193">
            <v>4225</v>
          </cell>
          <cell r="E193" t="str">
            <v>Hinde House 3-16 - Pri</v>
          </cell>
          <cell r="F193">
            <v>419</v>
          </cell>
          <cell r="G193">
            <v>1450941.9347215851</v>
          </cell>
          <cell r="H193">
            <v>70454.400000000067</v>
          </cell>
          <cell r="I193">
            <v>112747.90999999987</v>
          </cell>
          <cell r="J193">
            <v>184686.09390984531</v>
          </cell>
          <cell r="K193">
            <v>166919.0547189503</v>
          </cell>
          <cell r="L193">
            <v>56185.682451253546</v>
          </cell>
          <cell r="M193">
            <v>2041935.0758016342</v>
          </cell>
          <cell r="N193">
            <v>40568.835098335854</v>
          </cell>
          <cell r="O193">
            <v>0</v>
          </cell>
          <cell r="P193">
            <v>0</v>
          </cell>
          <cell r="Q193">
            <v>0</v>
          </cell>
          <cell r="R193"/>
          <cell r="S193">
            <v>0</v>
          </cell>
          <cell r="U193">
            <v>0</v>
          </cell>
          <cell r="V193">
            <v>223306.03326649187</v>
          </cell>
          <cell r="W193">
            <v>61761.575012287925</v>
          </cell>
          <cell r="X193"/>
          <cell r="Y193">
            <v>8294</v>
          </cell>
          <cell r="Z193">
            <v>2375865.51917875</v>
          </cell>
        </row>
        <row r="194">
          <cell r="D194">
            <v>4225</v>
          </cell>
          <cell r="E194" t="str">
            <v>Hinde House 3-16 Sec</v>
          </cell>
          <cell r="F194">
            <v>903</v>
          </cell>
          <cell r="G194">
            <v>4518455</v>
          </cell>
          <cell r="H194">
            <v>202910.4000000002</v>
          </cell>
          <cell r="I194">
            <v>375975.75000000012</v>
          </cell>
          <cell r="J194">
            <v>436181.11830292211</v>
          </cell>
          <cell r="K194">
            <v>500750.01266502246</v>
          </cell>
          <cell r="L194">
            <v>57905.000000000044</v>
          </cell>
          <cell r="M194">
            <v>6092177.2809679443</v>
          </cell>
          <cell r="N194">
            <v>87431.164901664146</v>
          </cell>
          <cell r="O194">
            <v>0</v>
          </cell>
          <cell r="P194">
            <v>0</v>
          </cell>
          <cell r="Q194">
            <v>0</v>
          </cell>
          <cell r="R194"/>
          <cell r="S194">
            <v>0</v>
          </cell>
          <cell r="T194"/>
          <cell r="U194">
            <v>0</v>
          </cell>
          <cell r="V194">
            <v>703837.91339215322</v>
          </cell>
          <cell r="W194">
            <v>133104.30127946541</v>
          </cell>
          <cell r="X194"/>
          <cell r="Y194">
            <v>35429</v>
          </cell>
          <cell r="Z194">
            <v>7051979.6605412262</v>
          </cell>
        </row>
        <row r="195">
          <cell r="D195"/>
          <cell r="F195">
            <v>1322</v>
          </cell>
          <cell r="G195">
            <v>5969396.9347215854</v>
          </cell>
          <cell r="H195">
            <v>273364.80000000028</v>
          </cell>
          <cell r="I195">
            <v>488723.66</v>
          </cell>
          <cell r="J195">
            <v>620867.21221276745</v>
          </cell>
          <cell r="K195">
            <v>667669.0673839727</v>
          </cell>
          <cell r="L195">
            <v>114090.68245125358</v>
          </cell>
          <cell r="M195">
            <v>8134112.3567695804</v>
          </cell>
          <cell r="N195">
            <v>128000</v>
          </cell>
          <cell r="O195">
            <v>0</v>
          </cell>
          <cell r="P195">
            <v>0</v>
          </cell>
          <cell r="Q195">
            <v>0</v>
          </cell>
          <cell r="R195"/>
          <cell r="S195">
            <v>0</v>
          </cell>
          <cell r="U195">
            <v>0</v>
          </cell>
          <cell r="V195">
            <v>927143.94665864506</v>
          </cell>
          <cell r="W195">
            <v>194865.87629175332</v>
          </cell>
          <cell r="X195">
            <v>0</v>
          </cell>
          <cell r="Y195">
            <v>43723</v>
          </cell>
          <cell r="Z195">
            <v>9427845.1797199771</v>
          </cell>
        </row>
        <row r="196">
          <cell r="D196"/>
          <cell r="F196">
            <v>0</v>
          </cell>
          <cell r="G196">
            <v>0</v>
          </cell>
          <cell r="H196">
            <v>0</v>
          </cell>
          <cell r="I196">
            <v>0</v>
          </cell>
          <cell r="J196">
            <v>0</v>
          </cell>
          <cell r="K196">
            <v>0</v>
          </cell>
          <cell r="L196">
            <v>0</v>
          </cell>
          <cell r="M196">
            <v>0</v>
          </cell>
          <cell r="N196">
            <v>0</v>
          </cell>
          <cell r="O196">
            <v>0</v>
          </cell>
          <cell r="P196"/>
          <cell r="Q196">
            <v>0</v>
          </cell>
          <cell r="R196">
            <v>0</v>
          </cell>
          <cell r="S196">
            <v>0</v>
          </cell>
          <cell r="T196"/>
          <cell r="U196">
            <v>0</v>
          </cell>
          <cell r="V196">
            <v>0</v>
          </cell>
          <cell r="W196">
            <v>0</v>
          </cell>
          <cell r="X196">
            <v>0</v>
          </cell>
          <cell r="Y196">
            <v>0</v>
          </cell>
          <cell r="Z196">
            <v>0</v>
          </cell>
        </row>
        <row r="197">
          <cell r="D197">
            <v>4005</v>
          </cell>
          <cell r="E197" t="str">
            <v>Oasis Academy Don Valley</v>
          </cell>
          <cell r="F197">
            <v>414</v>
          </cell>
          <cell r="G197">
            <v>1433627.5918251462</v>
          </cell>
          <cell r="H197">
            <v>63763.199999999997</v>
          </cell>
          <cell r="I197">
            <v>102498.09999999987</v>
          </cell>
          <cell r="J197">
            <v>180150.32927430948</v>
          </cell>
          <cell r="K197">
            <v>101217.53665689148</v>
          </cell>
          <cell r="L197">
            <v>50913.696275071699</v>
          </cell>
          <cell r="M197">
            <v>1932170.4540314188</v>
          </cell>
          <cell r="N197">
            <v>49945.334590009428</v>
          </cell>
          <cell r="O197">
            <v>0</v>
          </cell>
          <cell r="P197">
            <v>0</v>
          </cell>
          <cell r="Q197">
            <v>0</v>
          </cell>
          <cell r="R197"/>
          <cell r="S197">
            <v>0</v>
          </cell>
          <cell r="U197">
            <v>0</v>
          </cell>
          <cell r="V197"/>
          <cell r="W197">
            <v>15847.201210287443</v>
          </cell>
          <cell r="X197">
            <v>0</v>
          </cell>
          <cell r="Y197">
            <v>11687.208294062206</v>
          </cell>
          <cell r="Z197">
            <v>2009650.198125778</v>
          </cell>
        </row>
        <row r="198">
          <cell r="D198">
            <v>4005</v>
          </cell>
          <cell r="E198" t="str">
            <v>Oasis Academy Don Valley</v>
          </cell>
          <cell r="F198">
            <v>647</v>
          </cell>
          <cell r="G198">
            <v>3242423</v>
          </cell>
          <cell r="H198">
            <v>161092.7999999999</v>
          </cell>
          <cell r="I198">
            <v>296737.8499999998</v>
          </cell>
          <cell r="J198">
            <v>372049.82325062249</v>
          </cell>
          <cell r="K198">
            <v>295405.82988189312</v>
          </cell>
          <cell r="L198">
            <v>45667.33281492997</v>
          </cell>
          <cell r="M198">
            <v>4413376.6359474454</v>
          </cell>
          <cell r="N198">
            <v>78054.665409990572</v>
          </cell>
          <cell r="O198">
            <v>4590.8869565217155</v>
          </cell>
          <cell r="P198">
            <v>0</v>
          </cell>
          <cell r="Q198">
            <v>0</v>
          </cell>
          <cell r="R198"/>
          <cell r="S198">
            <v>0</v>
          </cell>
          <cell r="T198"/>
          <cell r="U198">
            <v>0</v>
          </cell>
          <cell r="V198"/>
          <cell r="W198">
            <v>34152.798789712557</v>
          </cell>
          <cell r="X198">
            <v>0</v>
          </cell>
          <cell r="Y198">
            <v>18264.791705937794</v>
          </cell>
          <cell r="Z198">
            <v>4548439.778809607</v>
          </cell>
        </row>
        <row r="199">
          <cell r="F199">
            <v>1061</v>
          </cell>
          <cell r="G199">
            <v>4676050.5918251462</v>
          </cell>
          <cell r="H199">
            <v>224855.99999999988</v>
          </cell>
          <cell r="I199">
            <v>399235.94999999966</v>
          </cell>
          <cell r="J199">
            <v>552200.15252493194</v>
          </cell>
          <cell r="K199">
            <v>396623.36653878458</v>
          </cell>
          <cell r="L199">
            <v>96581.02909000167</v>
          </cell>
          <cell r="M199">
            <v>6345547.0899788635</v>
          </cell>
          <cell r="N199">
            <v>128000</v>
          </cell>
          <cell r="O199">
            <v>4590.8869565217155</v>
          </cell>
          <cell r="P199">
            <v>0</v>
          </cell>
          <cell r="Q199">
            <v>0</v>
          </cell>
          <cell r="R199"/>
          <cell r="S199">
            <v>0</v>
          </cell>
          <cell r="T199">
            <v>0</v>
          </cell>
          <cell r="U199">
            <v>0</v>
          </cell>
          <cell r="V199">
            <v>0</v>
          </cell>
          <cell r="W199">
            <v>50000</v>
          </cell>
          <cell r="X199">
            <v>0</v>
          </cell>
          <cell r="Y199">
            <v>29952</v>
          </cell>
          <cell r="Z199">
            <v>6558089.9769353857</v>
          </cell>
        </row>
        <row r="200">
          <cell r="F200">
            <v>0</v>
          </cell>
          <cell r="G200">
            <v>0</v>
          </cell>
          <cell r="H200">
            <v>0</v>
          </cell>
          <cell r="I200">
            <v>0</v>
          </cell>
          <cell r="J200">
            <v>0</v>
          </cell>
          <cell r="K200">
            <v>0</v>
          </cell>
          <cell r="L200">
            <v>0</v>
          </cell>
          <cell r="M200">
            <v>0</v>
          </cell>
          <cell r="N200">
            <v>0</v>
          </cell>
          <cell r="O200">
            <v>0</v>
          </cell>
          <cell r="P200"/>
          <cell r="Q200">
            <v>0</v>
          </cell>
          <cell r="R200"/>
          <cell r="S200">
            <v>0</v>
          </cell>
          <cell r="T200"/>
          <cell r="U200">
            <v>0</v>
          </cell>
          <cell r="V200">
            <v>0</v>
          </cell>
          <cell r="W200">
            <v>0</v>
          </cell>
          <cell r="X200">
            <v>0</v>
          </cell>
          <cell r="Y200">
            <v>0</v>
          </cell>
          <cell r="Z200">
            <v>0</v>
          </cell>
        </row>
        <row r="202">
          <cell r="F202" t="str">
            <v>AWPU Fund</v>
          </cell>
          <cell r="I202"/>
          <cell r="J202"/>
          <cell r="K202" t="str">
            <v>2022-23</v>
          </cell>
          <cell r="L202" t="str">
            <v>NOR</v>
          </cell>
          <cell r="R202" t="str">
            <v>Min</v>
          </cell>
          <cell r="S202" t="e">
            <v>#NUM!</v>
          </cell>
          <cell r="U202">
            <v>1137.0857142861439</v>
          </cell>
          <cell r="X202" t="str">
            <v>Pri</v>
          </cell>
          <cell r="Z202">
            <v>217052428.3488228</v>
          </cell>
        </row>
        <row r="203">
          <cell r="F203">
            <v>154052634.48677602</v>
          </cell>
          <cell r="G203">
            <v>154052634.48677605</v>
          </cell>
          <cell r="H203">
            <v>0</v>
          </cell>
          <cell r="I203">
            <v>0</v>
          </cell>
          <cell r="J203">
            <v>0.59528715944976718</v>
          </cell>
          <cell r="K203" t="str">
            <v>Primary</v>
          </cell>
          <cell r="L203">
            <v>44487</v>
          </cell>
          <cell r="R203" t="str">
            <v>Max</v>
          </cell>
          <cell r="S203">
            <v>0</v>
          </cell>
          <cell r="T203" t="e">
            <v>#REF!</v>
          </cell>
          <cell r="U203">
            <v>93791.116431599803</v>
          </cell>
          <cell r="X203" t="str">
            <v>Pri 3-16</v>
          </cell>
          <cell r="Z203">
            <v>5684313.521623523</v>
          </cell>
        </row>
        <row r="204">
          <cell r="F204">
            <v>151984885</v>
          </cell>
          <cell r="G204">
            <v>151984885</v>
          </cell>
          <cell r="H204">
            <v>0</v>
          </cell>
          <cell r="I204">
            <v>0</v>
          </cell>
          <cell r="J204">
            <v>0.40471284055023282</v>
          </cell>
          <cell r="K204" t="str">
            <v>Secondary</v>
          </cell>
          <cell r="L204">
            <v>30245</v>
          </cell>
          <cell r="R204" t="str">
            <v>Min</v>
          </cell>
          <cell r="S204" t="e">
            <v>#NUM!</v>
          </cell>
          <cell r="U204">
            <v>216.63570433214602</v>
          </cell>
          <cell r="Z204">
            <v>222736741.87044632</v>
          </cell>
        </row>
        <row r="205">
          <cell r="F205">
            <v>306037519.48677599</v>
          </cell>
          <cell r="G205">
            <v>306037519.48677605</v>
          </cell>
          <cell r="H205">
            <v>0</v>
          </cell>
          <cell r="I205"/>
          <cell r="J205"/>
          <cell r="K205"/>
          <cell r="L205">
            <v>74732</v>
          </cell>
          <cell r="M205">
            <v>0</v>
          </cell>
          <cell r="R205" t="str">
            <v>Max</v>
          </cell>
          <cell r="S205">
            <v>0</v>
          </cell>
          <cell r="U205">
            <v>977.8764769927983</v>
          </cell>
          <cell r="Z205"/>
        </row>
        <row r="206">
          <cell r="G206">
            <v>0</v>
          </cell>
          <cell r="H206">
            <v>0</v>
          </cell>
          <cell r="I206"/>
          <cell r="J206"/>
          <cell r="K206" t="str">
            <v>2021-22</v>
          </cell>
          <cell r="L206"/>
          <cell r="X206" t="str">
            <v>Sec</v>
          </cell>
          <cell r="Z206">
            <v>185968602.3965157</v>
          </cell>
        </row>
        <row r="207">
          <cell r="I207"/>
          <cell r="J207">
            <v>0.59528715944976718</v>
          </cell>
          <cell r="K207" t="str">
            <v>Primary</v>
          </cell>
          <cell r="L207">
            <v>44487</v>
          </cell>
          <cell r="S207" t="e">
            <v>#NUM!</v>
          </cell>
          <cell r="X207" t="str">
            <v>Sec 3-16</v>
          </cell>
          <cell r="Z207">
            <v>16750206.733037926</v>
          </cell>
        </row>
        <row r="208">
          <cell r="I208"/>
          <cell r="J208">
            <v>0.40471284055023282</v>
          </cell>
          <cell r="K208" t="str">
            <v>Secondary</v>
          </cell>
          <cell r="L208">
            <v>30245</v>
          </cell>
          <cell r="Z208">
            <v>202718809.12955362</v>
          </cell>
        </row>
        <row r="209">
          <cell r="I209"/>
          <cell r="J209"/>
          <cell r="K209"/>
          <cell r="L209">
            <v>74732</v>
          </cell>
          <cell r="Z209"/>
        </row>
        <row r="210">
          <cell r="X210" t="str">
            <v>Total</v>
          </cell>
          <cell r="Z210">
            <v>425455550.99999994</v>
          </cell>
        </row>
        <row r="211">
          <cell r="Z211">
            <v>0</v>
          </cell>
        </row>
        <row r="212">
          <cell r="M212">
            <v>0.91672622574161822</v>
          </cell>
        </row>
        <row r="213">
          <cell r="D213"/>
          <cell r="E213" t="str">
            <v>2023-24</v>
          </cell>
          <cell r="F213">
            <v>74732</v>
          </cell>
          <cell r="G213">
            <v>306037519.48677599</v>
          </cell>
          <cell r="H213">
            <v>10413377.399999999</v>
          </cell>
          <cell r="I213">
            <v>17808668.414759614</v>
          </cell>
          <cell r="J213">
            <v>19932856.379948657</v>
          </cell>
          <cell r="K213">
            <v>28076308.884312123</v>
          </cell>
          <cell r="L213">
            <v>5304808.8012365773</v>
          </cell>
          <cell r="M213">
            <v>387573539.36703306</v>
          </cell>
          <cell r="N213">
            <v>20864000</v>
          </cell>
          <cell r="O213">
            <v>776629.68718147371</v>
          </cell>
          <cell r="P213"/>
          <cell r="Q213">
            <v>2452722.1220174804</v>
          </cell>
          <cell r="R213"/>
          <cell r="S213">
            <v>0</v>
          </cell>
          <cell r="T213"/>
          <cell r="U213">
            <v>783574.07327317551</v>
          </cell>
          <cell r="V213">
            <v>9171817.1392130014</v>
          </cell>
          <cell r="W213">
            <v>730522.79619495641</v>
          </cell>
          <cell r="X213">
            <v>11570.815086782359</v>
          </cell>
          <cell r="Y213">
            <v>3091175</v>
          </cell>
          <cell r="Z213">
            <v>425455551</v>
          </cell>
        </row>
        <row r="214">
          <cell r="D214"/>
          <cell r="E214" t="str">
            <v>2022-23</v>
          </cell>
          <cell r="F214">
            <v>73809.25</v>
          </cell>
          <cell r="G214">
            <v>291938500.51237082</v>
          </cell>
          <cell r="H214">
            <v>9328405.5756494924</v>
          </cell>
          <cell r="I214">
            <v>11667068.093314715</v>
          </cell>
          <cell r="J214">
            <v>16909986.248684809</v>
          </cell>
          <cell r="K214">
            <v>26641854.377078548</v>
          </cell>
          <cell r="L214">
            <v>4501844.7096444163</v>
          </cell>
          <cell r="M214">
            <v>360987659.51674283</v>
          </cell>
          <cell r="N214">
            <v>19771900</v>
          </cell>
          <cell r="O214">
            <v>574069.77533013886</v>
          </cell>
          <cell r="P214"/>
          <cell r="Q214">
            <v>3102099.1906450111</v>
          </cell>
          <cell r="R214"/>
          <cell r="S214">
            <v>0</v>
          </cell>
          <cell r="T214"/>
          <cell r="U214">
            <v>673677.85486865521</v>
          </cell>
          <cell r="V214">
            <v>6835940.6748385346</v>
          </cell>
          <cell r="W214">
            <v>685338.06641122501</v>
          </cell>
          <cell r="X214">
            <v>20578.371161548726</v>
          </cell>
          <cell r="Y214">
            <v>3225162.55</v>
          </cell>
          <cell r="Z214">
            <v>395876425.99999791</v>
          </cell>
        </row>
        <row r="215">
          <cell r="D215"/>
          <cell r="E215" t="str">
            <v>£ Var</v>
          </cell>
          <cell r="F215">
            <v>922.75</v>
          </cell>
          <cell r="G215">
            <v>14099018.974405169</v>
          </cell>
          <cell r="H215">
            <v>1084971.8243505061</v>
          </cell>
          <cell r="I215">
            <v>6141600.3214448988</v>
          </cell>
          <cell r="J215">
            <v>3022870.1312638484</v>
          </cell>
          <cell r="K215">
            <v>1434454.507233575</v>
          </cell>
          <cell r="L215">
            <v>802964.09159216098</v>
          </cell>
          <cell r="M215">
            <v>26585879.850290239</v>
          </cell>
          <cell r="N215">
            <v>1092100</v>
          </cell>
          <cell r="O215">
            <v>202559.91185133485</v>
          </cell>
          <cell r="P215"/>
          <cell r="Q215">
            <v>-649377.06862753071</v>
          </cell>
          <cell r="R215"/>
          <cell r="S215">
            <v>0</v>
          </cell>
          <cell r="T215"/>
          <cell r="U215">
            <v>109896.2184045203</v>
          </cell>
          <cell r="V215">
            <v>2335876.4643744668</v>
          </cell>
          <cell r="W215">
            <v>45184.729783731396</v>
          </cell>
          <cell r="X215">
            <v>-9007.5560747663676</v>
          </cell>
          <cell r="Y215">
            <v>-133987.54999999981</v>
          </cell>
          <cell r="Z215">
            <v>29579125.000002086</v>
          </cell>
        </row>
        <row r="216">
          <cell r="D216"/>
          <cell r="E216" t="str">
            <v>% Var</v>
          </cell>
          <cell r="F216">
            <v>1.2501820571269862E-2</v>
          </cell>
          <cell r="G216">
            <v>4.8294483083459308E-2</v>
          </cell>
          <cell r="H216">
            <v>0.11630838899014793</v>
          </cell>
          <cell r="I216">
            <v>0.52640477216071657</v>
          </cell>
          <cell r="J216">
            <v>0.17876242397884595</v>
          </cell>
          <cell r="K216">
            <v>5.3842142027009765E-2</v>
          </cell>
          <cell r="L216">
            <v>0.17836334733447171</v>
          </cell>
          <cell r="M216">
            <v>7.364761412033026E-2</v>
          </cell>
          <cell r="N216">
            <v>5.5234954657873044E-2</v>
          </cell>
          <cell r="O216">
            <v>0.35284894024397245</v>
          </cell>
          <cell r="P216"/>
          <cell r="Q216">
            <v>-0.20933472101274347</v>
          </cell>
          <cell r="R216"/>
          <cell r="S216" t="e">
            <v>#DIV/0!</v>
          </cell>
          <cell r="T216"/>
          <cell r="U216">
            <v>0.1631287381799813</v>
          </cell>
          <cell r="V216">
            <v>0.34170519837485869</v>
          </cell>
          <cell r="W216">
            <v>6.5930570616544587E-2</v>
          </cell>
          <cell r="X216">
            <v>-0.43771958451197746</v>
          </cell>
          <cell r="Y216">
            <v>-4.15444331635315E-2</v>
          </cell>
          <cell r="Z216">
            <v>7.4718076291823046E-2</v>
          </cell>
        </row>
        <row r="217">
          <cell r="D217"/>
          <cell r="E217" t="str">
            <v>£m</v>
          </cell>
          <cell r="F217"/>
          <cell r="G217">
            <v>14.099018974405169</v>
          </cell>
          <cell r="H217">
            <v>1.084971824350506</v>
          </cell>
          <cell r="I217">
            <v>6.1416003214448986</v>
          </cell>
          <cell r="J217">
            <v>3.0228701312638484</v>
          </cell>
          <cell r="K217">
            <v>1.434454507233575</v>
          </cell>
          <cell r="L217">
            <v>0.80296409159216098</v>
          </cell>
          <cell r="M217">
            <v>26.58587985029024</v>
          </cell>
          <cell r="N217">
            <v>1.0921000000000001</v>
          </cell>
          <cell r="O217">
            <v>0.20255991185133485</v>
          </cell>
          <cell r="P217">
            <v>0</v>
          </cell>
          <cell r="Q217">
            <v>-0.64937706862753075</v>
          </cell>
          <cell r="R217">
            <v>0</v>
          </cell>
          <cell r="S217">
            <v>0</v>
          </cell>
          <cell r="T217">
            <v>0</v>
          </cell>
          <cell r="U217">
            <v>0.1098962184045203</v>
          </cell>
          <cell r="V217">
            <v>2.3358764643744667</v>
          </cell>
          <cell r="W217">
            <v>4.5184729783731399E-2</v>
          </cell>
          <cell r="X217">
            <v>-9.0075560747663683E-3</v>
          </cell>
          <cell r="Y217">
            <v>-0.13398754999999982</v>
          </cell>
          <cell r="Z217">
            <v>29.579125000002087</v>
          </cell>
        </row>
        <row r="218">
          <cell r="D218"/>
          <cell r="F218"/>
          <cell r="G218"/>
          <cell r="H218"/>
          <cell r="I218"/>
          <cell r="J218"/>
          <cell r="K218"/>
          <cell r="L218"/>
          <cell r="M218"/>
          <cell r="N218"/>
          <cell r="O218"/>
          <cell r="P218"/>
          <cell r="Q218"/>
          <cell r="R218"/>
          <cell r="S218"/>
          <cell r="T218"/>
          <cell r="U218"/>
          <cell r="V218"/>
          <cell r="W218"/>
          <cell r="X218"/>
          <cell r="Y218"/>
          <cell r="Z218"/>
        </row>
        <row r="219">
          <cell r="D219"/>
          <cell r="E219" t="str">
            <v>Primary Maintained</v>
          </cell>
          <cell r="F219">
            <v>20068</v>
          </cell>
          <cell r="G219">
            <v>69492846.649147421</v>
          </cell>
          <cell r="H219">
            <v>1980201.5999999999</v>
          </cell>
          <cell r="I219">
            <v>3125589.1199999996</v>
          </cell>
          <cell r="J219">
            <v>3386139.7757531554</v>
          </cell>
          <cell r="K219">
            <v>6362632.3872244786</v>
          </cell>
          <cell r="L219">
            <v>1315119.369896597</v>
          </cell>
          <cell r="M219">
            <v>85662528.902021661</v>
          </cell>
          <cell r="N219">
            <v>7808000</v>
          </cell>
          <cell r="O219">
            <v>169957.64482758637</v>
          </cell>
          <cell r="P219">
            <v>1508224.7105843076</v>
          </cell>
          <cell r="Q219">
            <v>1508224.7105843076</v>
          </cell>
          <cell r="R219">
            <v>0</v>
          </cell>
          <cell r="S219">
            <v>0</v>
          </cell>
          <cell r="T219">
            <v>392843.61065177928</v>
          </cell>
          <cell r="U219">
            <v>392843.61065177928</v>
          </cell>
          <cell r="V219">
            <v>382186.72116158961</v>
          </cell>
          <cell r="W219">
            <v>51653.212802696493</v>
          </cell>
          <cell r="X219">
            <v>0</v>
          </cell>
          <cell r="Y219">
            <v>1503821</v>
          </cell>
          <cell r="Z219">
            <v>97479215.802049622</v>
          </cell>
        </row>
        <row r="220">
          <cell r="D220"/>
          <cell r="E220" t="str">
            <v>Primary Academies</v>
          </cell>
          <cell r="F220">
            <v>24419</v>
          </cell>
          <cell r="G220">
            <v>84559787.837628618</v>
          </cell>
          <cell r="H220">
            <v>3845594.9999999995</v>
          </cell>
          <cell r="I220">
            <v>6050190.944759612</v>
          </cell>
          <cell r="J220">
            <v>7218815.9959597513</v>
          </cell>
          <cell r="K220">
            <v>9368578.2040308621</v>
          </cell>
          <cell r="L220">
            <v>2403043.5932276575</v>
          </cell>
          <cell r="M220">
            <v>113446011.5756065</v>
          </cell>
          <cell r="N220">
            <v>9338285.3647853844</v>
          </cell>
          <cell r="O220">
            <v>420268.8434037944</v>
          </cell>
          <cell r="P220">
            <v>679675.46043999726</v>
          </cell>
          <cell r="Q220">
            <v>679675.46043999726</v>
          </cell>
          <cell r="R220">
            <v>0</v>
          </cell>
          <cell r="S220">
            <v>0</v>
          </cell>
          <cell r="T220">
            <v>389535.95044007135</v>
          </cell>
          <cell r="U220">
            <v>389535.95044007135</v>
          </cell>
          <cell r="V220">
            <v>424814.96534422459</v>
          </cell>
          <cell r="W220">
            <v>125658.15568019204</v>
          </cell>
          <cell r="X220">
            <v>11570.815086782359</v>
          </cell>
          <cell r="Y220">
            <v>421704.93760969036</v>
          </cell>
          <cell r="Z220">
            <v>125257526.06839663</v>
          </cell>
        </row>
        <row r="221">
          <cell r="D221"/>
          <cell r="E221" t="str">
            <v>Primary Total</v>
          </cell>
          <cell r="F221">
            <v>44487</v>
          </cell>
          <cell r="G221">
            <v>154052634.48677605</v>
          </cell>
          <cell r="H221">
            <v>5825796.5999999996</v>
          </cell>
          <cell r="I221">
            <v>9175780.0647596121</v>
          </cell>
          <cell r="J221">
            <v>10604955.771712907</v>
          </cell>
          <cell r="K221">
            <v>15731210.591255341</v>
          </cell>
          <cell r="L221">
            <v>3718162.9631242547</v>
          </cell>
          <cell r="M221">
            <v>199108540.47762817</v>
          </cell>
          <cell r="N221">
            <v>17146285.364785384</v>
          </cell>
          <cell r="O221">
            <v>590226.4882313807</v>
          </cell>
          <cell r="P221">
            <v>2187900.1710243048</v>
          </cell>
          <cell r="Q221">
            <v>2187900.1710243048</v>
          </cell>
          <cell r="R221">
            <v>0</v>
          </cell>
          <cell r="S221">
            <v>0</v>
          </cell>
          <cell r="T221">
            <v>782379.56109185063</v>
          </cell>
          <cell r="U221">
            <v>782379.56109185063</v>
          </cell>
          <cell r="V221">
            <v>807001.6865058142</v>
          </cell>
          <cell r="W221">
            <v>177311.36848288853</v>
          </cell>
          <cell r="X221">
            <v>11570.815086782359</v>
          </cell>
          <cell r="Y221">
            <v>1925525.9376096902</v>
          </cell>
          <cell r="Z221">
            <v>222736741.87044626</v>
          </cell>
        </row>
        <row r="222">
          <cell r="D222"/>
          <cell r="F222">
            <v>0</v>
          </cell>
          <cell r="G222">
            <v>2.4680048227310181E-8</v>
          </cell>
          <cell r="H222">
            <v>1.2369127944111824E-10</v>
          </cell>
          <cell r="I222">
            <v>-4.0599843487143517E-9</v>
          </cell>
          <cell r="J222">
            <v>6.8394001573324203E-9</v>
          </cell>
          <cell r="K222">
            <v>2.8085196390748024E-9</v>
          </cell>
          <cell r="L222">
            <v>-1.3824319466948509E-10</v>
          </cell>
          <cell r="M222">
            <v>-1.0477378964424133E-8</v>
          </cell>
          <cell r="N222">
            <v>1.3096723705530167E-9</v>
          </cell>
          <cell r="O222">
            <v>-1.3824319466948509E-10</v>
          </cell>
          <cell r="P222">
            <v>4.6566128730773926E-10</v>
          </cell>
          <cell r="Q222">
            <v>4.6566128730773926E-10</v>
          </cell>
          <cell r="R222">
            <v>0</v>
          </cell>
          <cell r="S222">
            <v>0</v>
          </cell>
          <cell r="T222">
            <v>1.1641532182693481E-10</v>
          </cell>
          <cell r="U222">
            <v>1.1641532182693481E-10</v>
          </cell>
          <cell r="V222">
            <v>-2.9103830456733704E-11</v>
          </cell>
          <cell r="W222">
            <v>0</v>
          </cell>
          <cell r="X222">
            <v>0</v>
          </cell>
          <cell r="Z222">
            <v>-6.0303136706352234E-8</v>
          </cell>
        </row>
        <row r="223">
          <cell r="D223"/>
          <cell r="F223"/>
          <cell r="R223"/>
          <cell r="S223"/>
          <cell r="T223"/>
          <cell r="U223"/>
        </row>
        <row r="224">
          <cell r="D224"/>
          <cell r="E224" t="str">
            <v>Secondary Maintained</v>
          </cell>
          <cell r="F224">
            <v>1141</v>
          </cell>
          <cell r="G224">
            <v>5737541</v>
          </cell>
          <cell r="H224">
            <v>144936.0000000002</v>
          </cell>
          <cell r="I224">
            <v>278141.20000000007</v>
          </cell>
          <cell r="J224">
            <v>254540.26406069467</v>
          </cell>
          <cell r="K224">
            <v>365752.68856892991</v>
          </cell>
          <cell r="L224">
            <v>109549.99999999993</v>
          </cell>
          <cell r="M224">
            <v>6890461.1526296251</v>
          </cell>
          <cell r="N224">
            <v>128000</v>
          </cell>
          <cell r="O224">
            <v>0</v>
          </cell>
          <cell r="P224">
            <v>0</v>
          </cell>
          <cell r="Q224">
            <v>0</v>
          </cell>
          <cell r="R224">
            <v>0</v>
          </cell>
          <cell r="S224">
            <v>0</v>
          </cell>
          <cell r="T224">
            <v>0</v>
          </cell>
          <cell r="U224">
            <v>0</v>
          </cell>
          <cell r="V224">
            <v>574804.2287517325</v>
          </cell>
          <cell r="W224">
            <v>385954.32764288998</v>
          </cell>
          <cell r="X224">
            <v>0</v>
          </cell>
          <cell r="Y224">
            <v>268800</v>
          </cell>
          <cell r="Z224">
            <v>8248019.7090242468</v>
          </cell>
        </row>
        <row r="225">
          <cell r="D225"/>
          <cell r="E225" t="str">
            <v>Secondary Academies</v>
          </cell>
          <cell r="F225">
            <v>29104</v>
          </cell>
          <cell r="G225">
            <v>146247344</v>
          </cell>
          <cell r="H225">
            <v>4442644.7999999989</v>
          </cell>
          <cell r="I225">
            <v>8354747.1499999994</v>
          </cell>
          <cell r="J225">
            <v>9073360.3441750631</v>
          </cell>
          <cell r="K225">
            <v>11979345.604487853</v>
          </cell>
          <cell r="L225">
            <v>1477095.8381123221</v>
          </cell>
          <cell r="M225">
            <v>181574537.73677528</v>
          </cell>
          <cell r="N225">
            <v>3589714.635214617</v>
          </cell>
          <cell r="O225">
            <v>186403.19895009289</v>
          </cell>
          <cell r="P225">
            <v>264821.95099317626</v>
          </cell>
          <cell r="Q225">
            <v>264821.95099317626</v>
          </cell>
          <cell r="R225">
            <v>0</v>
          </cell>
          <cell r="S225">
            <v>0</v>
          </cell>
          <cell r="T225">
            <v>1194.5121813249443</v>
          </cell>
          <cell r="U225">
            <v>1194.5121813249443</v>
          </cell>
          <cell r="V225">
            <v>7790011.2239554543</v>
          </cell>
          <cell r="W225">
            <v>167257.10006917798</v>
          </cell>
          <cell r="X225">
            <v>0</v>
          </cell>
          <cell r="Y225">
            <v>896849.06239030964</v>
          </cell>
          <cell r="Z225">
            <v>194470789.42052945</v>
          </cell>
        </row>
        <row r="226">
          <cell r="D226"/>
          <cell r="E226" t="str">
            <v>Secondary Total</v>
          </cell>
          <cell r="F226">
            <v>30245</v>
          </cell>
          <cell r="G226">
            <v>151984885</v>
          </cell>
          <cell r="H226">
            <v>4587580.7999999989</v>
          </cell>
          <cell r="I226">
            <v>8632888.3499999996</v>
          </cell>
          <cell r="J226">
            <v>9327900.6082357578</v>
          </cell>
          <cell r="K226">
            <v>12345098.293056782</v>
          </cell>
          <cell r="L226">
            <v>1586645.8381123221</v>
          </cell>
          <cell r="M226">
            <v>188464998.88940489</v>
          </cell>
          <cell r="N226">
            <v>3717714.635214617</v>
          </cell>
          <cell r="O226">
            <v>186403.19895009289</v>
          </cell>
          <cell r="P226">
            <v>264821.95099317626</v>
          </cell>
          <cell r="Q226">
            <v>264821.95099317626</v>
          </cell>
          <cell r="R226">
            <v>0</v>
          </cell>
          <cell r="S226">
            <v>0</v>
          </cell>
          <cell r="T226">
            <v>1194.5121813249443</v>
          </cell>
          <cell r="U226">
            <v>1194.5121813249443</v>
          </cell>
          <cell r="V226">
            <v>8364815.4527071863</v>
          </cell>
          <cell r="W226">
            <v>553211.42771206796</v>
          </cell>
          <cell r="X226">
            <v>0</v>
          </cell>
          <cell r="Y226">
            <v>1165649.0623903098</v>
          </cell>
          <cell r="Z226">
            <v>202718809.12955371</v>
          </cell>
        </row>
        <row r="227">
          <cell r="D227"/>
          <cell r="F227">
            <v>0</v>
          </cell>
          <cell r="G227">
            <v>0</v>
          </cell>
          <cell r="H227">
            <v>-1.5425030142068863E-9</v>
          </cell>
          <cell r="I227">
            <v>-5.2386894822120667E-10</v>
          </cell>
          <cell r="J227">
            <v>1.0477378964424133E-9</v>
          </cell>
          <cell r="K227">
            <v>-2.3865140974521637E-9</v>
          </cell>
          <cell r="L227">
            <v>8.0035533756017685E-11</v>
          </cell>
          <cell r="M227">
            <v>8.3819031715393066E-9</v>
          </cell>
          <cell r="N227">
            <v>0</v>
          </cell>
          <cell r="O227">
            <v>0</v>
          </cell>
          <cell r="P227">
            <v>0</v>
          </cell>
          <cell r="Q227">
            <v>0</v>
          </cell>
          <cell r="R227">
            <v>0</v>
          </cell>
          <cell r="S227">
            <v>0</v>
          </cell>
          <cell r="T227">
            <v>0</v>
          </cell>
          <cell r="U227">
            <v>0</v>
          </cell>
          <cell r="V227">
            <v>-5.8207660913467407E-10</v>
          </cell>
          <cell r="W227">
            <v>0</v>
          </cell>
          <cell r="X227">
            <v>0</v>
          </cell>
          <cell r="Z227">
            <v>8.1025063991546631E-8</v>
          </cell>
        </row>
        <row r="228">
          <cell r="D228"/>
          <cell r="F228"/>
          <cell r="R228"/>
          <cell r="S228"/>
          <cell r="T228"/>
          <cell r="U228"/>
        </row>
        <row r="229">
          <cell r="D229"/>
          <cell r="E229" t="str">
            <v>Total Maintained</v>
          </cell>
          <cell r="F229">
            <v>21209</v>
          </cell>
          <cell r="G229">
            <v>75230387.649147421</v>
          </cell>
          <cell r="H229">
            <v>2125137.6</v>
          </cell>
          <cell r="I229">
            <v>3403730.32</v>
          </cell>
          <cell r="J229">
            <v>3640680.0398138501</v>
          </cell>
          <cell r="K229">
            <v>6728385.0757934088</v>
          </cell>
          <cell r="L229">
            <v>1424669.369896597</v>
          </cell>
          <cell r="M229">
            <v>92552990.05465129</v>
          </cell>
          <cell r="N229">
            <v>7936000</v>
          </cell>
          <cell r="O229">
            <v>169957.64482758637</v>
          </cell>
          <cell r="P229">
            <v>1508224.7105843076</v>
          </cell>
          <cell r="Q229">
            <v>1508224.7105843076</v>
          </cell>
          <cell r="R229">
            <v>0</v>
          </cell>
          <cell r="S229">
            <v>0</v>
          </cell>
          <cell r="T229">
            <v>392843.61065177928</v>
          </cell>
          <cell r="U229">
            <v>392843.61065177928</v>
          </cell>
          <cell r="V229">
            <v>956990.94991332211</v>
          </cell>
          <cell r="W229">
            <v>437607.54044558649</v>
          </cell>
          <cell r="X229">
            <v>0</v>
          </cell>
          <cell r="Y229">
            <v>1772621</v>
          </cell>
          <cell r="Z229">
            <v>105727235.51107387</v>
          </cell>
        </row>
        <row r="230">
          <cell r="D230"/>
          <cell r="E230" t="str">
            <v>Total Academies</v>
          </cell>
          <cell r="F230">
            <v>53523</v>
          </cell>
          <cell r="G230">
            <v>230807131.8376286</v>
          </cell>
          <cell r="H230">
            <v>8288239.7999999989</v>
          </cell>
          <cell r="I230">
            <v>14404938.094759611</v>
          </cell>
          <cell r="J230">
            <v>16292176.340134814</v>
          </cell>
          <cell r="K230">
            <v>21347923.808518715</v>
          </cell>
          <cell r="L230">
            <v>3880139.4313399796</v>
          </cell>
          <cell r="M230">
            <v>295020549.31238174</v>
          </cell>
          <cell r="N230">
            <v>12928000.000000002</v>
          </cell>
          <cell r="O230">
            <v>606672.04235388734</v>
          </cell>
          <cell r="P230">
            <v>944497.41143317358</v>
          </cell>
          <cell r="Q230">
            <v>944497.41143317358</v>
          </cell>
          <cell r="R230">
            <v>0</v>
          </cell>
          <cell r="S230">
            <v>0</v>
          </cell>
          <cell r="T230">
            <v>390730.46262139629</v>
          </cell>
          <cell r="U230">
            <v>390730.46262139629</v>
          </cell>
          <cell r="V230">
            <v>8214826.1892996784</v>
          </cell>
          <cell r="W230">
            <v>292915.25574937003</v>
          </cell>
          <cell r="X230">
            <v>11570.815086782359</v>
          </cell>
          <cell r="Y230">
            <v>1318554</v>
          </cell>
          <cell r="Z230">
            <v>319728315.48892605</v>
          </cell>
        </row>
        <row r="231">
          <cell r="D231"/>
          <cell r="E231" t="str">
            <v>Total All Schools</v>
          </cell>
          <cell r="F231">
            <v>74732</v>
          </cell>
          <cell r="G231">
            <v>306037519.48677605</v>
          </cell>
          <cell r="H231">
            <v>10413377.399999999</v>
          </cell>
          <cell r="I231">
            <v>17808668.414759614</v>
          </cell>
          <cell r="J231">
            <v>19932856.379948664</v>
          </cell>
          <cell r="K231">
            <v>28076308.884312123</v>
          </cell>
          <cell r="L231">
            <v>5304808.8012365773</v>
          </cell>
          <cell r="M231">
            <v>387573539.36703306</v>
          </cell>
          <cell r="N231">
            <v>20864000</v>
          </cell>
          <cell r="O231">
            <v>776629.68718147359</v>
          </cell>
          <cell r="P231">
            <v>2452722.1220174809</v>
          </cell>
          <cell r="Q231">
            <v>2452722.1220174809</v>
          </cell>
          <cell r="R231">
            <v>0</v>
          </cell>
          <cell r="S231">
            <v>0</v>
          </cell>
          <cell r="T231">
            <v>783574.07327317563</v>
          </cell>
          <cell r="U231">
            <v>783574.07327317563</v>
          </cell>
          <cell r="V231">
            <v>9171817.1392130014</v>
          </cell>
          <cell r="W231">
            <v>730522.79619495652</v>
          </cell>
          <cell r="X231">
            <v>11570.815086782359</v>
          </cell>
          <cell r="Y231">
            <v>3091175</v>
          </cell>
          <cell r="Z231">
            <v>425455551</v>
          </cell>
        </row>
        <row r="232">
          <cell r="D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4">
          <cell r="G234" t="str">
            <v>£m</v>
          </cell>
        </row>
        <row r="235">
          <cell r="F235" t="str">
            <v>Min Fund</v>
          </cell>
          <cell r="G235">
            <v>-0.6</v>
          </cell>
        </row>
        <row r="236">
          <cell r="F236" t="str">
            <v>MFG</v>
          </cell>
          <cell r="G236">
            <v>0.1</v>
          </cell>
        </row>
        <row r="237">
          <cell r="F237" t="str">
            <v>AWPU</v>
          </cell>
          <cell r="G237">
            <v>14.1</v>
          </cell>
        </row>
        <row r="238">
          <cell r="F238" t="str">
            <v>SD</v>
          </cell>
          <cell r="G238">
            <v>10.199999999999999</v>
          </cell>
        </row>
        <row r="239">
          <cell r="F239" t="str">
            <v>Prior Att</v>
          </cell>
          <cell r="G239">
            <v>1.4</v>
          </cell>
        </row>
        <row r="240">
          <cell r="F240" t="str">
            <v>Lump Sum</v>
          </cell>
          <cell r="G240">
            <v>1.1000000000000001</v>
          </cell>
        </row>
        <row r="241">
          <cell r="F241" t="str">
            <v>EAL/Mob</v>
          </cell>
          <cell r="G241">
            <v>1</v>
          </cell>
        </row>
        <row r="242">
          <cell r="G242">
            <v>27.299999999999997</v>
          </cell>
        </row>
      </sheetData>
      <sheetData sheetId="40">
        <row r="1">
          <cell r="C1" t="str">
            <v>Sheffield Indicative School Budget Shares 2023-24</v>
          </cell>
        </row>
      </sheetData>
      <sheetData sheetId="41"/>
      <sheetData sheetId="42"/>
      <sheetData sheetId="43">
        <row r="5">
          <cell r="E5">
            <v>3462.8685792877927</v>
          </cell>
        </row>
        <row r="6">
          <cell r="E6">
            <v>4785</v>
          </cell>
        </row>
        <row r="7">
          <cell r="E7">
            <v>5393</v>
          </cell>
        </row>
        <row r="8">
          <cell r="E8">
            <v>393.59999999999997</v>
          </cell>
        </row>
        <row r="9">
          <cell r="E9">
            <v>475.2</v>
          </cell>
        </row>
        <row r="10">
          <cell r="E10">
            <v>602.92999999999995</v>
          </cell>
        </row>
        <row r="11">
          <cell r="E11">
            <v>808.55000000000007</v>
          </cell>
        </row>
        <row r="12">
          <cell r="E12">
            <v>210.32779559944768</v>
          </cell>
        </row>
        <row r="13">
          <cell r="E13">
            <v>256.05122942541453</v>
          </cell>
        </row>
        <row r="14">
          <cell r="E14">
            <v>402.36621766850863</v>
          </cell>
        </row>
        <row r="15">
          <cell r="E15">
            <v>438.94496472928211</v>
          </cell>
        </row>
        <row r="16">
          <cell r="E16">
            <v>466.37902502486224</v>
          </cell>
        </row>
        <row r="17">
          <cell r="E17">
            <v>612.69401326795628</v>
          </cell>
        </row>
        <row r="18">
          <cell r="E18">
            <v>281.75716514780794</v>
          </cell>
        </row>
        <row r="19">
          <cell r="E19">
            <v>374.27444325604341</v>
          </cell>
        </row>
        <row r="20">
          <cell r="E20">
            <v>521.46102206459977</v>
          </cell>
        </row>
        <row r="21">
          <cell r="E21">
            <v>571.92499194181914</v>
          </cell>
        </row>
        <row r="22">
          <cell r="E22">
            <v>613.97830017283525</v>
          </cell>
        </row>
        <row r="23">
          <cell r="E23">
            <v>782.19153309689966</v>
          </cell>
        </row>
        <row r="24">
          <cell r="E24">
            <v>945</v>
          </cell>
        </row>
        <row r="25">
          <cell r="E25">
            <v>1360</v>
          </cell>
        </row>
        <row r="27">
          <cell r="E27">
            <v>1155</v>
          </cell>
        </row>
        <row r="28">
          <cell r="E28">
            <v>1750</v>
          </cell>
        </row>
        <row r="29">
          <cell r="E29">
            <v>580</v>
          </cell>
        </row>
        <row r="30">
          <cell r="E30">
            <v>1565</v>
          </cell>
        </row>
      </sheetData>
      <sheetData sheetId="44"/>
      <sheetData sheetId="45"/>
      <sheetData sheetId="4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meline"/>
      <sheetName val="Schedule - to do"/>
      <sheetName val="Localities"/>
      <sheetName val="Schools List"/>
      <sheetName val="Impact"/>
      <sheetName val="DSG 24-25"/>
      <sheetName val="DSG"/>
      <sheetName val="Oct23 Census"/>
      <sheetName val="Growth New Sch"/>
      <sheetName val="APT Data Source"/>
      <sheetName val="DataSource"/>
      <sheetName val="NFF Factor Range"/>
      <sheetName val="Local_authority_data"/>
      <sheetName val="Pupils"/>
      <sheetName val="IR 2024"/>
      <sheetName val="New Del"/>
      <sheetName val="Add Deleg"/>
      <sheetName val="AWPU Fund"/>
      <sheetName val="AWPU"/>
      <sheetName val="Attain"/>
      <sheetName val="EAL"/>
      <sheetName val="Mobility"/>
      <sheetName val="Split Site"/>
      <sheetName val="Floor"/>
      <sheetName val="A4 Floor"/>
      <sheetName val="MFG NFF"/>
      <sheetName val="Sparsity"/>
      <sheetName val="FSM"/>
      <sheetName val="IDACI"/>
      <sheetName val="Min Fund"/>
      <sheetName val="MFG Baseline Adj"/>
      <sheetName val="MFG"/>
      <sheetName val="MFG-Gains A4"/>
      <sheetName val="Balancing Sheet"/>
      <sheetName val="Budget"/>
      <sheetName val="Dash"/>
      <sheetName val="pro-forma check"/>
      <sheetName val="Budget Share"/>
      <sheetName val="NFF Rates to Use"/>
      <sheetName val="NFF Rates"/>
      <sheetName val="MSAG 2324"/>
      <sheetName val="Schls Forum"/>
      <sheetName val="A4 Sheet"/>
      <sheetName val="23-24 claims NNDR"/>
      <sheetName val="Pivot NNDR"/>
      <sheetName val="MSAG Roll In"/>
      <sheetName val="NFF Spend"/>
      <sheetName val="LA estimate of NNDR 23-24"/>
      <sheetName val="Sheet1"/>
      <sheetName val="23-24 submitted baselines"/>
      <sheetName val="Multiplier Summary"/>
      <sheetName val="£pup 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v>4</v>
          </cell>
          <cell r="E2">
            <v>5</v>
          </cell>
          <cell r="F2">
            <v>6</v>
          </cell>
          <cell r="G2">
            <v>7</v>
          </cell>
          <cell r="H2">
            <v>8</v>
          </cell>
          <cell r="I2">
            <v>9</v>
          </cell>
        </row>
        <row r="3">
          <cell r="D3">
            <v>1</v>
          </cell>
          <cell r="E3">
            <v>2</v>
          </cell>
          <cell r="F3">
            <v>3</v>
          </cell>
          <cell r="G3">
            <v>4</v>
          </cell>
          <cell r="H3">
            <v>5</v>
          </cell>
          <cell r="I3">
            <v>6</v>
          </cell>
        </row>
        <row r="4">
          <cell r="H4" t="str">
            <v>2023-24</v>
          </cell>
          <cell r="I4" t="str">
            <v>2024-25</v>
          </cell>
        </row>
        <row r="5">
          <cell r="D5" t="str">
            <v>DfE</v>
          </cell>
          <cell r="E5" t="str">
            <v>School_Name</v>
          </cell>
          <cell r="F5" t="str">
            <v>Phase</v>
          </cell>
          <cell r="G5" t="str">
            <v xml:space="preserve">Academy Type </v>
          </cell>
          <cell r="H5" t="str">
            <v>NOR 23-24</v>
          </cell>
          <cell r="I5" t="str">
            <v>NOR 24-25</v>
          </cell>
        </row>
        <row r="6">
          <cell r="D6">
            <v>2001</v>
          </cell>
          <cell r="E6" t="str">
            <v>Abbey Lane Primary School</v>
          </cell>
          <cell r="F6" t="str">
            <v>Primary</v>
          </cell>
          <cell r="G6">
            <v>0</v>
          </cell>
          <cell r="H6">
            <v>546</v>
          </cell>
          <cell r="I6">
            <v>542</v>
          </cell>
        </row>
        <row r="7">
          <cell r="D7">
            <v>2046</v>
          </cell>
          <cell r="E7" t="str">
            <v>Abbeyfield Primary Academy</v>
          </cell>
          <cell r="F7" t="str">
            <v>Primary</v>
          </cell>
          <cell r="G7" t="str">
            <v>Recoupment Academy</v>
          </cell>
          <cell r="H7">
            <v>372</v>
          </cell>
          <cell r="I7">
            <v>383</v>
          </cell>
        </row>
        <row r="8">
          <cell r="D8">
            <v>2048</v>
          </cell>
          <cell r="E8" t="str">
            <v>Acres Hill Community Primary School</v>
          </cell>
          <cell r="F8" t="str">
            <v>Primary</v>
          </cell>
          <cell r="G8" t="str">
            <v>Recoupment Academy</v>
          </cell>
          <cell r="H8">
            <v>205</v>
          </cell>
          <cell r="I8">
            <v>204</v>
          </cell>
        </row>
        <row r="9">
          <cell r="D9">
            <v>2342</v>
          </cell>
          <cell r="E9" t="str">
            <v>Angram Bank Primary School</v>
          </cell>
          <cell r="F9" t="str">
            <v>Primary</v>
          </cell>
          <cell r="G9">
            <v>0</v>
          </cell>
          <cell r="H9">
            <v>184</v>
          </cell>
          <cell r="I9">
            <v>185</v>
          </cell>
        </row>
        <row r="10">
          <cell r="D10">
            <v>2343</v>
          </cell>
          <cell r="E10" t="str">
            <v>Anns Grove Primary School</v>
          </cell>
          <cell r="F10" t="str">
            <v>Primary</v>
          </cell>
          <cell r="G10" t="str">
            <v>Recoupment Academy</v>
          </cell>
          <cell r="H10">
            <v>334</v>
          </cell>
          <cell r="I10">
            <v>354</v>
          </cell>
        </row>
        <row r="11">
          <cell r="D11">
            <v>3429</v>
          </cell>
          <cell r="E11" t="str">
            <v>Arbourthorne Community Primary School</v>
          </cell>
          <cell r="F11" t="str">
            <v>Primary</v>
          </cell>
          <cell r="G11">
            <v>0</v>
          </cell>
          <cell r="H11">
            <v>420</v>
          </cell>
          <cell r="I11">
            <v>417</v>
          </cell>
        </row>
        <row r="12">
          <cell r="D12">
            <v>2340</v>
          </cell>
          <cell r="E12" t="str">
            <v>Athelstan Primary School</v>
          </cell>
          <cell r="F12" t="str">
            <v>Primary</v>
          </cell>
          <cell r="G12">
            <v>0</v>
          </cell>
          <cell r="H12">
            <v>614</v>
          </cell>
          <cell r="I12">
            <v>618</v>
          </cell>
        </row>
        <row r="13">
          <cell r="D13">
            <v>2281</v>
          </cell>
          <cell r="E13" t="str">
            <v>Ballifield Primary School</v>
          </cell>
          <cell r="F13" t="str">
            <v>Primary</v>
          </cell>
          <cell r="G13">
            <v>0</v>
          </cell>
          <cell r="H13">
            <v>415</v>
          </cell>
          <cell r="I13">
            <v>414</v>
          </cell>
        </row>
        <row r="14">
          <cell r="D14">
            <v>2052</v>
          </cell>
          <cell r="E14" t="str">
            <v>Bankwood Community Primary School</v>
          </cell>
          <cell r="F14" t="str">
            <v>Primary</v>
          </cell>
          <cell r="G14" t="str">
            <v>Recoupment Academy</v>
          </cell>
          <cell r="H14">
            <v>384</v>
          </cell>
          <cell r="I14">
            <v>381</v>
          </cell>
        </row>
        <row r="15">
          <cell r="D15">
            <v>2274</v>
          </cell>
          <cell r="E15" t="str">
            <v>Beck Primary School</v>
          </cell>
          <cell r="F15" t="str">
            <v>Primary</v>
          </cell>
          <cell r="G15" t="str">
            <v>Recoupment Academy</v>
          </cell>
          <cell r="H15">
            <v>615</v>
          </cell>
          <cell r="I15">
            <v>622</v>
          </cell>
        </row>
        <row r="16">
          <cell r="D16">
            <v>2241</v>
          </cell>
          <cell r="E16" t="str">
            <v>Beighton Nursery Infant School</v>
          </cell>
          <cell r="F16" t="str">
            <v>Primary</v>
          </cell>
          <cell r="G16">
            <v>0</v>
          </cell>
          <cell r="H16">
            <v>242</v>
          </cell>
          <cell r="I16">
            <v>224</v>
          </cell>
        </row>
        <row r="17">
          <cell r="D17">
            <v>2353</v>
          </cell>
          <cell r="E17" t="str">
            <v>Birley Primary Academy</v>
          </cell>
          <cell r="F17" t="str">
            <v>Primary</v>
          </cell>
          <cell r="G17" t="str">
            <v>Recoupment Academy</v>
          </cell>
          <cell r="H17">
            <v>528</v>
          </cell>
          <cell r="I17">
            <v>527</v>
          </cell>
        </row>
        <row r="18">
          <cell r="D18">
            <v>2323</v>
          </cell>
          <cell r="E18" t="str">
            <v>Birley Spa Primary Academy</v>
          </cell>
          <cell r="F18" t="str">
            <v>Primary</v>
          </cell>
          <cell r="G18" t="str">
            <v>Recoupment Academy</v>
          </cell>
          <cell r="H18">
            <v>337</v>
          </cell>
          <cell r="I18">
            <v>318</v>
          </cell>
        </row>
        <row r="19">
          <cell r="D19">
            <v>2328</v>
          </cell>
          <cell r="E19" t="str">
            <v>Bradfield Dungworth Primary School</v>
          </cell>
          <cell r="F19" t="str">
            <v>Primary</v>
          </cell>
          <cell r="G19" t="str">
            <v>Recoupment Academy</v>
          </cell>
          <cell r="H19">
            <v>137</v>
          </cell>
          <cell r="I19">
            <v>133</v>
          </cell>
        </row>
        <row r="20">
          <cell r="D20">
            <v>2233</v>
          </cell>
          <cell r="E20" t="str">
            <v>Bradway Primary School</v>
          </cell>
          <cell r="F20" t="str">
            <v>Primary</v>
          </cell>
          <cell r="G20">
            <v>0</v>
          </cell>
          <cell r="H20">
            <v>414</v>
          </cell>
          <cell r="I20">
            <v>407</v>
          </cell>
        </row>
        <row r="21">
          <cell r="D21">
            <v>2014</v>
          </cell>
          <cell r="E21" t="str">
            <v>Brightside Nursery and Infant School</v>
          </cell>
          <cell r="F21" t="str">
            <v>Primary</v>
          </cell>
          <cell r="G21">
            <v>0</v>
          </cell>
          <cell r="H21">
            <v>173</v>
          </cell>
          <cell r="I21">
            <v>174</v>
          </cell>
        </row>
        <row r="22">
          <cell r="D22">
            <v>2246</v>
          </cell>
          <cell r="E22" t="str">
            <v>Brook House Junior</v>
          </cell>
          <cell r="F22" t="str">
            <v>Primary</v>
          </cell>
          <cell r="G22" t="str">
            <v>Recoupment Academy</v>
          </cell>
          <cell r="H22">
            <v>340</v>
          </cell>
          <cell r="I22">
            <v>331</v>
          </cell>
        </row>
        <row r="23">
          <cell r="D23">
            <v>5204</v>
          </cell>
          <cell r="E23" t="str">
            <v>Broomhill Infant School</v>
          </cell>
          <cell r="F23" t="str">
            <v>Primary</v>
          </cell>
          <cell r="G23">
            <v>0</v>
          </cell>
          <cell r="H23">
            <v>119</v>
          </cell>
          <cell r="I23">
            <v>111</v>
          </cell>
        </row>
        <row r="24">
          <cell r="D24">
            <v>2325</v>
          </cell>
          <cell r="E24" t="str">
            <v>Brunswick Community Primary School</v>
          </cell>
          <cell r="F24" t="str">
            <v>Primary</v>
          </cell>
          <cell r="G24">
            <v>0</v>
          </cell>
          <cell r="H24">
            <v>417</v>
          </cell>
          <cell r="I24">
            <v>415</v>
          </cell>
        </row>
        <row r="25">
          <cell r="D25">
            <v>2095</v>
          </cell>
          <cell r="E25" t="str">
            <v>Byron Wood Primary Academy</v>
          </cell>
          <cell r="F25" t="str">
            <v>Primary</v>
          </cell>
          <cell r="G25" t="str">
            <v>Recoupment Academy</v>
          </cell>
          <cell r="H25">
            <v>395</v>
          </cell>
          <cell r="I25">
            <v>393</v>
          </cell>
        </row>
        <row r="26">
          <cell r="D26">
            <v>2344</v>
          </cell>
          <cell r="E26" t="str">
            <v>Carfield Primary School</v>
          </cell>
          <cell r="F26" t="str">
            <v>Primary</v>
          </cell>
          <cell r="G26">
            <v>0</v>
          </cell>
          <cell r="H26">
            <v>570</v>
          </cell>
          <cell r="I26">
            <v>559</v>
          </cell>
        </row>
        <row r="27">
          <cell r="D27">
            <v>2023</v>
          </cell>
          <cell r="E27" t="str">
            <v>Carter Knowle Junior School</v>
          </cell>
          <cell r="F27" t="str">
            <v>Primary</v>
          </cell>
          <cell r="G27">
            <v>0</v>
          </cell>
          <cell r="H27">
            <v>236</v>
          </cell>
          <cell r="I27">
            <v>235</v>
          </cell>
        </row>
        <row r="28">
          <cell r="D28">
            <v>2354</v>
          </cell>
          <cell r="E28" t="str">
            <v>Charnock Hall Primary Academy</v>
          </cell>
          <cell r="F28" t="str">
            <v>Primary</v>
          </cell>
          <cell r="G28" t="str">
            <v>Recoupment Academy</v>
          </cell>
          <cell r="H28">
            <v>407</v>
          </cell>
          <cell r="I28">
            <v>394</v>
          </cell>
        </row>
        <row r="29">
          <cell r="D29">
            <v>5200</v>
          </cell>
          <cell r="E29" t="str">
            <v>Clifford All Saints CofE Primary School</v>
          </cell>
          <cell r="F29" t="str">
            <v>Primary</v>
          </cell>
          <cell r="G29">
            <v>0</v>
          </cell>
          <cell r="H29">
            <v>184</v>
          </cell>
          <cell r="I29">
            <v>181</v>
          </cell>
        </row>
        <row r="30">
          <cell r="D30">
            <v>2312</v>
          </cell>
          <cell r="E30" t="str">
            <v>Coit Primary School</v>
          </cell>
          <cell r="F30" t="str">
            <v>Primary</v>
          </cell>
          <cell r="G30">
            <v>0</v>
          </cell>
          <cell r="H30">
            <v>205</v>
          </cell>
          <cell r="I30">
            <v>205</v>
          </cell>
        </row>
        <row r="31">
          <cell r="D31">
            <v>2026</v>
          </cell>
          <cell r="E31" t="str">
            <v>Concord Junior Academy</v>
          </cell>
          <cell r="F31" t="str">
            <v>Primary</v>
          </cell>
          <cell r="G31" t="str">
            <v>Recoupment Academy</v>
          </cell>
          <cell r="H31">
            <v>198</v>
          </cell>
          <cell r="I31">
            <v>189</v>
          </cell>
        </row>
        <row r="32">
          <cell r="D32">
            <v>3422</v>
          </cell>
          <cell r="E32" t="str">
            <v>Deepcar St John's Church of England Junior School</v>
          </cell>
          <cell r="F32" t="str">
            <v>Primary</v>
          </cell>
          <cell r="G32">
            <v>0</v>
          </cell>
          <cell r="H32">
            <v>175</v>
          </cell>
          <cell r="I32">
            <v>177</v>
          </cell>
        </row>
        <row r="33">
          <cell r="D33">
            <v>2283</v>
          </cell>
          <cell r="E33" t="str">
            <v>Dobcroft Infant School</v>
          </cell>
          <cell r="F33" t="str">
            <v>Primary</v>
          </cell>
          <cell r="G33">
            <v>0</v>
          </cell>
          <cell r="H33">
            <v>269</v>
          </cell>
          <cell r="I33">
            <v>267</v>
          </cell>
        </row>
        <row r="34">
          <cell r="D34">
            <v>2239</v>
          </cell>
          <cell r="E34" t="str">
            <v>Dobcroft Junior School</v>
          </cell>
          <cell r="F34" t="str">
            <v>Primary</v>
          </cell>
          <cell r="G34">
            <v>0</v>
          </cell>
          <cell r="H34">
            <v>382</v>
          </cell>
          <cell r="I34">
            <v>380</v>
          </cell>
        </row>
        <row r="35">
          <cell r="D35">
            <v>2364</v>
          </cell>
          <cell r="E35" t="str">
            <v>Dore Primary School</v>
          </cell>
          <cell r="F35" t="str">
            <v>Primary</v>
          </cell>
          <cell r="G35">
            <v>0</v>
          </cell>
          <cell r="H35">
            <v>448</v>
          </cell>
          <cell r="I35">
            <v>449</v>
          </cell>
        </row>
        <row r="36">
          <cell r="D36">
            <v>2016</v>
          </cell>
          <cell r="E36" t="str">
            <v>E-ACT Pathways Academy</v>
          </cell>
          <cell r="F36" t="str">
            <v>Primary</v>
          </cell>
          <cell r="G36" t="str">
            <v>Recoupment Academy</v>
          </cell>
          <cell r="H36">
            <v>365</v>
          </cell>
          <cell r="I36">
            <v>366</v>
          </cell>
        </row>
        <row r="37">
          <cell r="D37">
            <v>2206</v>
          </cell>
          <cell r="E37" t="str">
            <v>Ecclesall Primary School</v>
          </cell>
          <cell r="F37" t="str">
            <v>Primary</v>
          </cell>
          <cell r="G37">
            <v>0</v>
          </cell>
          <cell r="H37">
            <v>620</v>
          </cell>
          <cell r="I37">
            <v>619</v>
          </cell>
        </row>
        <row r="38">
          <cell r="D38">
            <v>2080</v>
          </cell>
          <cell r="E38" t="str">
            <v>Ecclesfield Primary School</v>
          </cell>
          <cell r="F38" t="str">
            <v>Primary</v>
          </cell>
          <cell r="G38">
            <v>0</v>
          </cell>
          <cell r="H38">
            <v>395</v>
          </cell>
          <cell r="I38">
            <v>396</v>
          </cell>
        </row>
        <row r="39">
          <cell r="D39">
            <v>2024</v>
          </cell>
          <cell r="E39" t="str">
            <v>Emmanuel Anglican/Methodist Junior School</v>
          </cell>
          <cell r="F39" t="str">
            <v>Primary</v>
          </cell>
          <cell r="G39" t="str">
            <v>Recoupment Academy</v>
          </cell>
          <cell r="H39">
            <v>173</v>
          </cell>
          <cell r="I39">
            <v>164</v>
          </cell>
        </row>
        <row r="40">
          <cell r="D40">
            <v>2028</v>
          </cell>
          <cell r="E40" t="str">
            <v>Emmaus Catholic and CofE Primary School</v>
          </cell>
          <cell r="F40" t="str">
            <v>Primary</v>
          </cell>
          <cell r="G40" t="str">
            <v>Recoupment Academy</v>
          </cell>
          <cell r="H40">
            <v>293</v>
          </cell>
          <cell r="I40">
            <v>292</v>
          </cell>
        </row>
        <row r="41">
          <cell r="D41">
            <v>2010</v>
          </cell>
          <cell r="E41" t="str">
            <v>Fox Hill Primary</v>
          </cell>
          <cell r="F41" t="str">
            <v>Primary</v>
          </cell>
          <cell r="G41" t="str">
            <v>Recoupment Academy</v>
          </cell>
          <cell r="H41">
            <v>274</v>
          </cell>
          <cell r="I41">
            <v>278</v>
          </cell>
        </row>
        <row r="42">
          <cell r="D42">
            <v>2036</v>
          </cell>
          <cell r="E42" t="str">
            <v>Gleadless Primary School</v>
          </cell>
          <cell r="F42" t="str">
            <v>Primary</v>
          </cell>
          <cell r="G42">
            <v>0</v>
          </cell>
          <cell r="H42">
            <v>398</v>
          </cell>
          <cell r="I42">
            <v>393</v>
          </cell>
        </row>
        <row r="43">
          <cell r="D43">
            <v>2305</v>
          </cell>
          <cell r="E43" t="str">
            <v>Greengate Lane Academy</v>
          </cell>
          <cell r="F43" t="str">
            <v>Primary</v>
          </cell>
          <cell r="G43" t="str">
            <v>Recoupment Academy</v>
          </cell>
          <cell r="H43">
            <v>190</v>
          </cell>
          <cell r="I43">
            <v>191</v>
          </cell>
        </row>
        <row r="44">
          <cell r="D44">
            <v>2341</v>
          </cell>
          <cell r="E44" t="str">
            <v>Greenhill Primary School</v>
          </cell>
          <cell r="F44" t="str">
            <v>Primary</v>
          </cell>
          <cell r="G44" t="str">
            <v>Recoupment Academy</v>
          </cell>
          <cell r="H44">
            <v>468</v>
          </cell>
          <cell r="I44">
            <v>463</v>
          </cell>
        </row>
        <row r="45">
          <cell r="D45">
            <v>2296</v>
          </cell>
          <cell r="E45" t="str">
            <v>Grenoside Community Primary School</v>
          </cell>
          <cell r="F45" t="str">
            <v>Primary</v>
          </cell>
          <cell r="G45">
            <v>0</v>
          </cell>
          <cell r="H45">
            <v>322</v>
          </cell>
          <cell r="I45">
            <v>323</v>
          </cell>
        </row>
        <row r="46">
          <cell r="D46">
            <v>2356</v>
          </cell>
          <cell r="E46" t="str">
            <v>Greystones Primary School</v>
          </cell>
          <cell r="F46" t="str">
            <v>Primary</v>
          </cell>
          <cell r="G46">
            <v>0</v>
          </cell>
          <cell r="H46">
            <v>613</v>
          </cell>
          <cell r="I46">
            <v>631</v>
          </cell>
        </row>
        <row r="47">
          <cell r="D47">
            <v>2279</v>
          </cell>
          <cell r="E47" t="str">
            <v>Halfway Junior School</v>
          </cell>
          <cell r="F47" t="str">
            <v>Primary</v>
          </cell>
          <cell r="G47">
            <v>0</v>
          </cell>
          <cell r="H47">
            <v>206</v>
          </cell>
          <cell r="I47">
            <v>188</v>
          </cell>
        </row>
        <row r="48">
          <cell r="D48">
            <v>2252</v>
          </cell>
          <cell r="E48" t="str">
            <v>Halfway Nursery Infant School</v>
          </cell>
          <cell r="F48" t="str">
            <v>Primary</v>
          </cell>
          <cell r="G48">
            <v>0</v>
          </cell>
          <cell r="H48">
            <v>157</v>
          </cell>
          <cell r="I48">
            <v>149</v>
          </cell>
        </row>
        <row r="49">
          <cell r="D49">
            <v>2357</v>
          </cell>
          <cell r="E49" t="str">
            <v>Hallam Primary School</v>
          </cell>
          <cell r="F49" t="str">
            <v>Primary</v>
          </cell>
          <cell r="G49" t="str">
            <v>Recoupment Academy</v>
          </cell>
          <cell r="H49">
            <v>633</v>
          </cell>
          <cell r="I49">
            <v>613</v>
          </cell>
        </row>
        <row r="50">
          <cell r="D50">
            <v>2050</v>
          </cell>
          <cell r="E50" t="str">
            <v>Hartley Brook Primary School</v>
          </cell>
          <cell r="F50" t="str">
            <v>Primary</v>
          </cell>
          <cell r="G50" t="str">
            <v>Recoupment Academy</v>
          </cell>
          <cell r="H50">
            <v>570</v>
          </cell>
          <cell r="I50">
            <v>562</v>
          </cell>
        </row>
        <row r="51">
          <cell r="D51">
            <v>2049</v>
          </cell>
          <cell r="E51" t="str">
            <v>Hatfield Academy</v>
          </cell>
          <cell r="F51" t="str">
            <v>Primary</v>
          </cell>
          <cell r="G51" t="str">
            <v>Recoupment Academy</v>
          </cell>
          <cell r="H51">
            <v>374</v>
          </cell>
          <cell r="I51">
            <v>369</v>
          </cell>
        </row>
        <row r="52">
          <cell r="D52">
            <v>2297</v>
          </cell>
          <cell r="E52" t="str">
            <v>High Green Primary School</v>
          </cell>
          <cell r="F52" t="str">
            <v>Primary</v>
          </cell>
          <cell r="G52">
            <v>0</v>
          </cell>
          <cell r="H52">
            <v>194</v>
          </cell>
          <cell r="I52">
            <v>195</v>
          </cell>
        </row>
        <row r="53">
          <cell r="D53">
            <v>2042</v>
          </cell>
          <cell r="E53" t="str">
            <v>High Hazels Junior School</v>
          </cell>
          <cell r="F53" t="str">
            <v>Primary</v>
          </cell>
          <cell r="G53" t="str">
            <v>Recoupment Academy</v>
          </cell>
          <cell r="H53">
            <v>356</v>
          </cell>
          <cell r="I53">
            <v>350</v>
          </cell>
        </row>
        <row r="54">
          <cell r="D54">
            <v>2039</v>
          </cell>
          <cell r="E54" t="str">
            <v>High Hazels Nursery Infant Academy</v>
          </cell>
          <cell r="F54" t="str">
            <v>Primary</v>
          </cell>
          <cell r="G54" t="str">
            <v>Recoupment Academy</v>
          </cell>
          <cell r="H54">
            <v>248</v>
          </cell>
          <cell r="I54">
            <v>256</v>
          </cell>
        </row>
        <row r="55">
          <cell r="D55">
            <v>2339</v>
          </cell>
          <cell r="E55" t="str">
            <v>Hillsborough Primary School</v>
          </cell>
          <cell r="F55" t="str">
            <v>Primary</v>
          </cell>
          <cell r="G55" t="str">
            <v>Recoupment Academy</v>
          </cell>
          <cell r="H55">
            <v>340</v>
          </cell>
          <cell r="I55">
            <v>339</v>
          </cell>
        </row>
        <row r="56">
          <cell r="D56">
            <v>2213</v>
          </cell>
          <cell r="E56" t="str">
            <v>Holt House Infant School</v>
          </cell>
          <cell r="F56" t="str">
            <v>Primary</v>
          </cell>
          <cell r="G56">
            <v>0</v>
          </cell>
          <cell r="H56">
            <v>179</v>
          </cell>
          <cell r="I56">
            <v>176</v>
          </cell>
        </row>
        <row r="57">
          <cell r="D57">
            <v>2337</v>
          </cell>
          <cell r="E57" t="str">
            <v>Hucklow Primary School</v>
          </cell>
          <cell r="F57" t="str">
            <v>Primary</v>
          </cell>
          <cell r="G57" t="str">
            <v>Recoupment Academy</v>
          </cell>
          <cell r="H57">
            <v>407</v>
          </cell>
          <cell r="I57">
            <v>414</v>
          </cell>
        </row>
        <row r="58">
          <cell r="D58">
            <v>2060</v>
          </cell>
          <cell r="E58" t="str">
            <v>Hunter's Bar Infant School</v>
          </cell>
          <cell r="F58" t="str">
            <v>Primary</v>
          </cell>
          <cell r="G58">
            <v>0</v>
          </cell>
          <cell r="H58">
            <v>269</v>
          </cell>
          <cell r="I58">
            <v>268</v>
          </cell>
        </row>
        <row r="59">
          <cell r="D59">
            <v>2058</v>
          </cell>
          <cell r="E59" t="str">
            <v>Hunter's Bar Junior School</v>
          </cell>
          <cell r="F59" t="str">
            <v>Primary</v>
          </cell>
          <cell r="G59">
            <v>0</v>
          </cell>
          <cell r="H59">
            <v>362</v>
          </cell>
          <cell r="I59">
            <v>361</v>
          </cell>
        </row>
        <row r="60">
          <cell r="D60">
            <v>2063</v>
          </cell>
          <cell r="E60" t="str">
            <v>Intake Primary School</v>
          </cell>
          <cell r="F60" t="str">
            <v>Primary</v>
          </cell>
          <cell r="G60">
            <v>0</v>
          </cell>
          <cell r="H60">
            <v>413</v>
          </cell>
          <cell r="I60">
            <v>416</v>
          </cell>
        </row>
        <row r="61">
          <cell r="D61">
            <v>2261</v>
          </cell>
          <cell r="E61" t="str">
            <v>Limpsfield Junior School</v>
          </cell>
          <cell r="F61" t="str">
            <v>Primary</v>
          </cell>
          <cell r="G61">
            <v>0</v>
          </cell>
          <cell r="H61">
            <v>225</v>
          </cell>
          <cell r="I61">
            <v>225</v>
          </cell>
        </row>
        <row r="62">
          <cell r="D62">
            <v>2315</v>
          </cell>
          <cell r="E62" t="str">
            <v>Lound Infant School</v>
          </cell>
          <cell r="F62" t="str">
            <v>Primary</v>
          </cell>
          <cell r="G62" t="str">
            <v>Recoupment Academy</v>
          </cell>
          <cell r="H62">
            <v>148</v>
          </cell>
          <cell r="I62">
            <v>143</v>
          </cell>
        </row>
        <row r="63">
          <cell r="D63">
            <v>2298</v>
          </cell>
          <cell r="E63" t="str">
            <v>Lound Junior School</v>
          </cell>
          <cell r="F63" t="str">
            <v>Primary</v>
          </cell>
          <cell r="G63" t="str">
            <v>Recoupment Academy</v>
          </cell>
          <cell r="H63">
            <v>211</v>
          </cell>
          <cell r="I63">
            <v>207</v>
          </cell>
        </row>
        <row r="64">
          <cell r="D64">
            <v>2029</v>
          </cell>
          <cell r="E64" t="str">
            <v>Lowedges Junior Academy</v>
          </cell>
          <cell r="F64" t="str">
            <v>Primary</v>
          </cell>
          <cell r="G64" t="str">
            <v>Recoupment Academy</v>
          </cell>
          <cell r="H64">
            <v>299</v>
          </cell>
          <cell r="I64">
            <v>297</v>
          </cell>
        </row>
        <row r="65">
          <cell r="D65">
            <v>2045</v>
          </cell>
          <cell r="E65" t="str">
            <v>Lower Meadow Primary School</v>
          </cell>
          <cell r="F65" t="str">
            <v>Primary</v>
          </cell>
          <cell r="G65" t="str">
            <v>Recoupment Academy</v>
          </cell>
          <cell r="H65">
            <v>259</v>
          </cell>
          <cell r="I65">
            <v>252</v>
          </cell>
        </row>
        <row r="66">
          <cell r="D66">
            <v>2070</v>
          </cell>
          <cell r="E66" t="str">
            <v>Lowfield Community Primary School</v>
          </cell>
          <cell r="F66" t="str">
            <v>Primary</v>
          </cell>
          <cell r="G66">
            <v>0</v>
          </cell>
          <cell r="H66">
            <v>379</v>
          </cell>
          <cell r="I66">
            <v>395</v>
          </cell>
        </row>
        <row r="67">
          <cell r="D67">
            <v>2292</v>
          </cell>
          <cell r="E67" t="str">
            <v>Loxley Primary School</v>
          </cell>
          <cell r="F67" t="str">
            <v>Primary</v>
          </cell>
          <cell r="G67" t="str">
            <v>Recoupment Academy</v>
          </cell>
          <cell r="H67">
            <v>210</v>
          </cell>
          <cell r="I67">
            <v>206</v>
          </cell>
        </row>
        <row r="68">
          <cell r="D68">
            <v>2072</v>
          </cell>
          <cell r="E68" t="str">
            <v>Lydgate Infant School</v>
          </cell>
          <cell r="F68" t="str">
            <v>Primary</v>
          </cell>
          <cell r="G68">
            <v>0</v>
          </cell>
          <cell r="H68">
            <v>344</v>
          </cell>
          <cell r="I68">
            <v>356</v>
          </cell>
        </row>
        <row r="69">
          <cell r="D69">
            <v>2071</v>
          </cell>
          <cell r="E69" t="str">
            <v>Lydgate Junior School</v>
          </cell>
          <cell r="F69" t="str">
            <v>Primary</v>
          </cell>
          <cell r="G69">
            <v>0</v>
          </cell>
          <cell r="H69">
            <v>479</v>
          </cell>
          <cell r="I69">
            <v>479</v>
          </cell>
        </row>
        <row r="70">
          <cell r="D70">
            <v>2358</v>
          </cell>
          <cell r="E70" t="str">
            <v>Malin Bridge Primary School</v>
          </cell>
          <cell r="F70" t="str">
            <v>Primary</v>
          </cell>
          <cell r="G70" t="str">
            <v>Recoupment Academy</v>
          </cell>
          <cell r="H70">
            <v>517</v>
          </cell>
          <cell r="I70">
            <v>538</v>
          </cell>
        </row>
        <row r="71">
          <cell r="D71">
            <v>2359</v>
          </cell>
          <cell r="E71" t="str">
            <v>Manor Lodge Community Primary and Nursery School</v>
          </cell>
          <cell r="F71" t="str">
            <v>Primary</v>
          </cell>
          <cell r="G71" t="str">
            <v>Recoupment Academy</v>
          </cell>
          <cell r="H71">
            <v>333</v>
          </cell>
          <cell r="I71">
            <v>332</v>
          </cell>
        </row>
        <row r="72">
          <cell r="D72">
            <v>2012</v>
          </cell>
          <cell r="E72" t="str">
            <v>Mansel Primary</v>
          </cell>
          <cell r="F72" t="str">
            <v>Primary</v>
          </cell>
          <cell r="G72" t="str">
            <v>Recoupment Academy</v>
          </cell>
          <cell r="H72">
            <v>399</v>
          </cell>
          <cell r="I72">
            <v>391</v>
          </cell>
        </row>
        <row r="73">
          <cell r="D73">
            <v>2079</v>
          </cell>
          <cell r="E73" t="str">
            <v>Marlcliffe Community Primary School</v>
          </cell>
          <cell r="F73" t="str">
            <v>Primary</v>
          </cell>
          <cell r="G73">
            <v>0</v>
          </cell>
          <cell r="H73">
            <v>501</v>
          </cell>
          <cell r="I73">
            <v>476</v>
          </cell>
        </row>
        <row r="74">
          <cell r="D74">
            <v>2081</v>
          </cell>
          <cell r="E74" t="str">
            <v>Meersbrook Bank Primary School</v>
          </cell>
          <cell r="F74" t="str">
            <v>Primary</v>
          </cell>
          <cell r="G74">
            <v>0</v>
          </cell>
          <cell r="H74">
            <v>207</v>
          </cell>
          <cell r="I74">
            <v>206</v>
          </cell>
        </row>
        <row r="75">
          <cell r="D75">
            <v>2013</v>
          </cell>
          <cell r="E75" t="str">
            <v>Meynell Community Primary School</v>
          </cell>
          <cell r="F75" t="str">
            <v>Primary</v>
          </cell>
          <cell r="G75" t="str">
            <v>Recoupment Academy</v>
          </cell>
          <cell r="H75">
            <v>368</v>
          </cell>
          <cell r="I75">
            <v>382</v>
          </cell>
        </row>
        <row r="76">
          <cell r="D76">
            <v>2346</v>
          </cell>
          <cell r="E76" t="str">
            <v>Monteney Primary School</v>
          </cell>
          <cell r="F76" t="str">
            <v>Primary</v>
          </cell>
          <cell r="G76" t="str">
            <v>Recoupment Academy</v>
          </cell>
          <cell r="H76">
            <v>404</v>
          </cell>
          <cell r="I76">
            <v>401</v>
          </cell>
        </row>
        <row r="77">
          <cell r="D77">
            <v>2257</v>
          </cell>
          <cell r="E77" t="str">
            <v>Mosborough Primary School</v>
          </cell>
          <cell r="F77" t="str">
            <v>Primary</v>
          </cell>
          <cell r="G77">
            <v>0</v>
          </cell>
          <cell r="H77">
            <v>418</v>
          </cell>
          <cell r="I77">
            <v>415</v>
          </cell>
        </row>
        <row r="78">
          <cell r="D78">
            <v>2092</v>
          </cell>
          <cell r="E78" t="str">
            <v>Mundella Primary School</v>
          </cell>
          <cell r="F78" t="str">
            <v>Primary</v>
          </cell>
          <cell r="G78">
            <v>0</v>
          </cell>
          <cell r="H78">
            <v>416</v>
          </cell>
          <cell r="I78">
            <v>419</v>
          </cell>
        </row>
        <row r="79">
          <cell r="D79">
            <v>2002</v>
          </cell>
          <cell r="E79" t="str">
            <v>Nether Edge Primary School</v>
          </cell>
          <cell r="F79" t="str">
            <v>Primary</v>
          </cell>
          <cell r="G79" t="str">
            <v>Recoupment Academy</v>
          </cell>
          <cell r="H79">
            <v>419</v>
          </cell>
          <cell r="I79">
            <v>416</v>
          </cell>
        </row>
        <row r="80">
          <cell r="D80">
            <v>2221</v>
          </cell>
          <cell r="E80" t="str">
            <v>Nether Green Infant School</v>
          </cell>
          <cell r="F80" t="str">
            <v>Primary</v>
          </cell>
          <cell r="G80">
            <v>0</v>
          </cell>
          <cell r="H80">
            <v>223</v>
          </cell>
          <cell r="I80">
            <v>201</v>
          </cell>
        </row>
        <row r="81">
          <cell r="D81">
            <v>2087</v>
          </cell>
          <cell r="E81" t="str">
            <v>Nether Green Junior School</v>
          </cell>
          <cell r="F81" t="str">
            <v>Primary</v>
          </cell>
          <cell r="G81">
            <v>0</v>
          </cell>
          <cell r="H81">
            <v>377</v>
          </cell>
          <cell r="I81">
            <v>377</v>
          </cell>
        </row>
        <row r="82">
          <cell r="D82">
            <v>2272</v>
          </cell>
          <cell r="E82" t="str">
            <v>Netherthorpe Primary School</v>
          </cell>
          <cell r="F82" t="str">
            <v>Primary</v>
          </cell>
          <cell r="G82">
            <v>0</v>
          </cell>
          <cell r="H82">
            <v>217</v>
          </cell>
          <cell r="I82">
            <v>216</v>
          </cell>
        </row>
        <row r="83">
          <cell r="D83">
            <v>2309</v>
          </cell>
          <cell r="E83" t="str">
            <v>Nook Lane Junior School</v>
          </cell>
          <cell r="F83" t="str">
            <v>Primary</v>
          </cell>
          <cell r="G83" t="str">
            <v>Recoupment Academy</v>
          </cell>
          <cell r="H83">
            <v>243</v>
          </cell>
          <cell r="I83">
            <v>240</v>
          </cell>
        </row>
        <row r="84">
          <cell r="D84">
            <v>2051</v>
          </cell>
          <cell r="E84" t="str">
            <v>Norfolk Community Primary School</v>
          </cell>
          <cell r="F84" t="str">
            <v>Primary</v>
          </cell>
          <cell r="G84" t="str">
            <v>Recoupment Academy</v>
          </cell>
          <cell r="H84">
            <v>384</v>
          </cell>
          <cell r="I84">
            <v>407</v>
          </cell>
        </row>
        <row r="85">
          <cell r="D85">
            <v>3010</v>
          </cell>
          <cell r="E85" t="str">
            <v>Norton Free Church of England Primary School</v>
          </cell>
          <cell r="F85" t="str">
            <v>Primary</v>
          </cell>
          <cell r="G85">
            <v>0</v>
          </cell>
          <cell r="H85">
            <v>213</v>
          </cell>
          <cell r="I85">
            <v>215</v>
          </cell>
        </row>
        <row r="86">
          <cell r="D86">
            <v>2018</v>
          </cell>
          <cell r="E86" t="str">
            <v>Oasis Academy Fir Vale</v>
          </cell>
          <cell r="F86" t="str">
            <v>Primary</v>
          </cell>
          <cell r="G86" t="str">
            <v>Recoupment Academy</v>
          </cell>
          <cell r="H86">
            <v>407</v>
          </cell>
          <cell r="I86">
            <v>412</v>
          </cell>
        </row>
        <row r="87">
          <cell r="D87">
            <v>2019</v>
          </cell>
          <cell r="E87" t="str">
            <v>Oasis Academy Watermead</v>
          </cell>
          <cell r="F87" t="str">
            <v>Primary</v>
          </cell>
          <cell r="G87" t="str">
            <v>Recoupment Academy</v>
          </cell>
          <cell r="H87">
            <v>380</v>
          </cell>
          <cell r="I87">
            <v>385</v>
          </cell>
        </row>
        <row r="88">
          <cell r="D88">
            <v>2313</v>
          </cell>
          <cell r="E88" t="str">
            <v>Oughtibridge Primary School</v>
          </cell>
          <cell r="F88" t="str">
            <v>Primary</v>
          </cell>
          <cell r="G88" t="str">
            <v>Recoupment Academy</v>
          </cell>
          <cell r="H88">
            <v>417</v>
          </cell>
          <cell r="I88">
            <v>414</v>
          </cell>
        </row>
        <row r="89">
          <cell r="D89">
            <v>2093</v>
          </cell>
          <cell r="E89" t="str">
            <v>Owler Brook Primary School</v>
          </cell>
          <cell r="F89" t="str">
            <v>Primary</v>
          </cell>
          <cell r="G89" t="str">
            <v>Recoupment Academy</v>
          </cell>
          <cell r="H89">
            <v>400</v>
          </cell>
          <cell r="I89">
            <v>409</v>
          </cell>
        </row>
        <row r="90">
          <cell r="D90">
            <v>3428</v>
          </cell>
          <cell r="E90" t="str">
            <v>Parson Cross Church of England Primary School</v>
          </cell>
          <cell r="F90" t="str">
            <v>Primary</v>
          </cell>
          <cell r="G90">
            <v>0</v>
          </cell>
          <cell r="H90">
            <v>203</v>
          </cell>
          <cell r="I90">
            <v>208</v>
          </cell>
        </row>
        <row r="91">
          <cell r="D91">
            <v>2332</v>
          </cell>
          <cell r="E91" t="str">
            <v>Phillimore Community Primary School</v>
          </cell>
          <cell r="F91" t="str">
            <v>Primary</v>
          </cell>
          <cell r="G91" t="str">
            <v>Recoupment Academy</v>
          </cell>
          <cell r="H91">
            <v>388</v>
          </cell>
          <cell r="I91">
            <v>389</v>
          </cell>
        </row>
        <row r="92">
          <cell r="D92">
            <v>3433</v>
          </cell>
          <cell r="E92" t="str">
            <v>Pipworth Community Primary School</v>
          </cell>
          <cell r="F92" t="str">
            <v>Primary</v>
          </cell>
          <cell r="G92">
            <v>0</v>
          </cell>
          <cell r="H92">
            <v>394</v>
          </cell>
          <cell r="I92">
            <v>384</v>
          </cell>
        </row>
        <row r="93">
          <cell r="D93">
            <v>3427</v>
          </cell>
          <cell r="E93" t="str">
            <v>Porter Croft Church of England Primary Academy</v>
          </cell>
          <cell r="F93" t="str">
            <v>Primary</v>
          </cell>
          <cell r="G93" t="str">
            <v>Recoupment Academy</v>
          </cell>
          <cell r="H93">
            <v>214</v>
          </cell>
          <cell r="I93">
            <v>215</v>
          </cell>
        </row>
        <row r="94">
          <cell r="D94">
            <v>2347</v>
          </cell>
          <cell r="E94" t="str">
            <v>Prince Edward Primary School</v>
          </cell>
          <cell r="F94" t="str">
            <v>Primary</v>
          </cell>
          <cell r="G94">
            <v>0</v>
          </cell>
          <cell r="H94">
            <v>407</v>
          </cell>
          <cell r="I94">
            <v>412</v>
          </cell>
        </row>
        <row r="95">
          <cell r="D95">
            <v>2366</v>
          </cell>
          <cell r="E95" t="str">
            <v>Pye Bank CofE Primary School</v>
          </cell>
          <cell r="F95" t="str">
            <v>Primary</v>
          </cell>
          <cell r="G95" t="str">
            <v>Recoupment Academy</v>
          </cell>
          <cell r="H95">
            <v>423</v>
          </cell>
          <cell r="I95">
            <v>430</v>
          </cell>
        </row>
        <row r="96">
          <cell r="D96">
            <v>2363</v>
          </cell>
          <cell r="E96" t="str">
            <v>Rainbow Forge Primary Academy</v>
          </cell>
          <cell r="F96" t="str">
            <v>Primary</v>
          </cell>
          <cell r="G96" t="str">
            <v>Recoupment Academy</v>
          </cell>
          <cell r="H96">
            <v>297</v>
          </cell>
          <cell r="I96">
            <v>292</v>
          </cell>
        </row>
        <row r="97">
          <cell r="D97">
            <v>2334</v>
          </cell>
          <cell r="E97" t="str">
            <v>Reignhead Primary School</v>
          </cell>
          <cell r="F97" t="str">
            <v>Primary</v>
          </cell>
          <cell r="G97">
            <v>0</v>
          </cell>
          <cell r="H97">
            <v>244</v>
          </cell>
          <cell r="I97">
            <v>240</v>
          </cell>
        </row>
        <row r="98">
          <cell r="D98">
            <v>2338</v>
          </cell>
          <cell r="E98" t="str">
            <v>Rivelin Primary School</v>
          </cell>
          <cell r="F98" t="str">
            <v>Primary</v>
          </cell>
          <cell r="G98">
            <v>0</v>
          </cell>
          <cell r="H98">
            <v>351</v>
          </cell>
          <cell r="I98">
            <v>375</v>
          </cell>
        </row>
        <row r="99">
          <cell r="D99">
            <v>2306</v>
          </cell>
          <cell r="E99" t="str">
            <v>Royd Nursery and Infant School</v>
          </cell>
          <cell r="F99" t="str">
            <v>Primary</v>
          </cell>
          <cell r="G99">
            <v>0</v>
          </cell>
          <cell r="H99">
            <v>122</v>
          </cell>
          <cell r="I99">
            <v>127</v>
          </cell>
        </row>
        <row r="100">
          <cell r="D100">
            <v>3401</v>
          </cell>
          <cell r="E100" t="str">
            <v>Sacred Heart School, A Catholic Voluntary Academy</v>
          </cell>
          <cell r="F100" t="str">
            <v>Primary</v>
          </cell>
          <cell r="G100" t="str">
            <v>Recoupment Academy</v>
          </cell>
          <cell r="H100">
            <v>200</v>
          </cell>
          <cell r="I100">
            <v>201</v>
          </cell>
        </row>
        <row r="101">
          <cell r="D101">
            <v>2369</v>
          </cell>
          <cell r="E101" t="str">
            <v>Sharrow Nursery, Infant and Junior School</v>
          </cell>
          <cell r="F101" t="str">
            <v>Primary</v>
          </cell>
          <cell r="G101">
            <v>0</v>
          </cell>
          <cell r="H101">
            <v>417</v>
          </cell>
          <cell r="I101">
            <v>427</v>
          </cell>
        </row>
        <row r="102">
          <cell r="D102">
            <v>2349</v>
          </cell>
          <cell r="E102" t="str">
            <v>Shooter's Grove Primary School</v>
          </cell>
          <cell r="F102" t="str">
            <v>Primary</v>
          </cell>
          <cell r="G102">
            <v>0</v>
          </cell>
          <cell r="H102">
            <v>359</v>
          </cell>
          <cell r="I102">
            <v>356</v>
          </cell>
        </row>
        <row r="103">
          <cell r="D103">
            <v>2360</v>
          </cell>
          <cell r="E103" t="str">
            <v>Shortbrook Primary School</v>
          </cell>
          <cell r="F103" t="str">
            <v>Primary</v>
          </cell>
          <cell r="G103">
            <v>0</v>
          </cell>
          <cell r="H103">
            <v>84</v>
          </cell>
          <cell r="I103">
            <v>85</v>
          </cell>
        </row>
        <row r="104">
          <cell r="D104">
            <v>2009</v>
          </cell>
          <cell r="E104" t="str">
            <v>Southey Green Primary School and Nurseries</v>
          </cell>
          <cell r="F104" t="str">
            <v>Primary</v>
          </cell>
          <cell r="G104" t="str">
            <v>Recoupment Academy</v>
          </cell>
          <cell r="H104">
            <v>611</v>
          </cell>
          <cell r="I104">
            <v>620</v>
          </cell>
        </row>
        <row r="105">
          <cell r="D105">
            <v>2329</v>
          </cell>
          <cell r="E105" t="str">
            <v>Springfield Primary School</v>
          </cell>
          <cell r="F105" t="str">
            <v>Primary</v>
          </cell>
          <cell r="G105">
            <v>0</v>
          </cell>
          <cell r="H105">
            <v>208</v>
          </cell>
          <cell r="I105">
            <v>200</v>
          </cell>
        </row>
        <row r="106">
          <cell r="D106">
            <v>5202</v>
          </cell>
          <cell r="E106" t="str">
            <v>St Ann's Catholic Primary School, A Voluntary Academy</v>
          </cell>
          <cell r="F106" t="str">
            <v>Primary</v>
          </cell>
          <cell r="G106" t="str">
            <v>Recoupment Academy</v>
          </cell>
          <cell r="H106">
            <v>99</v>
          </cell>
          <cell r="I106">
            <v>101</v>
          </cell>
        </row>
        <row r="107">
          <cell r="D107">
            <v>3402</v>
          </cell>
          <cell r="E107" t="str">
            <v>St Catherine's Catholic Primary School (Hallam)</v>
          </cell>
          <cell r="F107" t="str">
            <v>Primary</v>
          </cell>
          <cell r="G107" t="str">
            <v>Recoupment Academy</v>
          </cell>
          <cell r="H107">
            <v>421</v>
          </cell>
          <cell r="I107">
            <v>427</v>
          </cell>
        </row>
        <row r="108">
          <cell r="D108">
            <v>2017</v>
          </cell>
          <cell r="E108" t="str">
            <v>St John Fisher Primary, A Catholic Voluntary Academy</v>
          </cell>
          <cell r="F108" t="str">
            <v>Primary</v>
          </cell>
          <cell r="G108" t="str">
            <v>Recoupment Academy</v>
          </cell>
          <cell r="H108">
            <v>208</v>
          </cell>
          <cell r="I108">
            <v>209</v>
          </cell>
        </row>
        <row r="109">
          <cell r="D109">
            <v>5203</v>
          </cell>
          <cell r="E109" t="str">
            <v>St Joseph's Primary School</v>
          </cell>
          <cell r="F109" t="str">
            <v>Primary</v>
          </cell>
          <cell r="G109" t="str">
            <v>Recoupment Academy</v>
          </cell>
          <cell r="H109">
            <v>207</v>
          </cell>
          <cell r="I109">
            <v>209</v>
          </cell>
        </row>
        <row r="110">
          <cell r="D110">
            <v>3406</v>
          </cell>
          <cell r="E110" t="str">
            <v>St Marie's School, A Catholic Voluntary Academy</v>
          </cell>
          <cell r="F110" t="str">
            <v>Primary</v>
          </cell>
          <cell r="G110" t="str">
            <v>Recoupment Academy</v>
          </cell>
          <cell r="H110">
            <v>216</v>
          </cell>
          <cell r="I110">
            <v>213</v>
          </cell>
        </row>
        <row r="111">
          <cell r="D111">
            <v>2020</v>
          </cell>
          <cell r="E111" t="str">
            <v>St Mary's Church of England Primary School</v>
          </cell>
          <cell r="F111" t="str">
            <v>Primary</v>
          </cell>
          <cell r="G111" t="str">
            <v>Recoupment Academy</v>
          </cell>
          <cell r="H111">
            <v>204</v>
          </cell>
          <cell r="I111">
            <v>210</v>
          </cell>
        </row>
        <row r="112">
          <cell r="D112">
            <v>3423</v>
          </cell>
          <cell r="E112" t="str">
            <v>St Mary's Primary School, A Catholic Voluntary Academy</v>
          </cell>
          <cell r="F112" t="str">
            <v>Primary</v>
          </cell>
          <cell r="G112" t="str">
            <v>Recoupment Academy</v>
          </cell>
          <cell r="H112">
            <v>176</v>
          </cell>
          <cell r="I112">
            <v>176</v>
          </cell>
        </row>
        <row r="113">
          <cell r="D113">
            <v>5207</v>
          </cell>
          <cell r="E113" t="str">
            <v>St Patrick's Catholic Voluntary Academy</v>
          </cell>
          <cell r="F113" t="str">
            <v>Primary</v>
          </cell>
          <cell r="G113" t="str">
            <v>Recoupment Academy</v>
          </cell>
          <cell r="H113">
            <v>279</v>
          </cell>
          <cell r="I113">
            <v>279</v>
          </cell>
        </row>
        <row r="114">
          <cell r="D114">
            <v>5208</v>
          </cell>
          <cell r="E114" t="str">
            <v>St Theresa's Catholic Primary School</v>
          </cell>
          <cell r="F114" t="str">
            <v>Primary</v>
          </cell>
          <cell r="G114">
            <v>0</v>
          </cell>
          <cell r="H114">
            <v>207</v>
          </cell>
          <cell r="I114">
            <v>207</v>
          </cell>
        </row>
        <row r="115">
          <cell r="D115">
            <v>3424</v>
          </cell>
          <cell r="E115" t="str">
            <v>St Thomas More Catholic Primary, A Voluntary Academy</v>
          </cell>
          <cell r="F115" t="str">
            <v>Primary</v>
          </cell>
          <cell r="G115" t="str">
            <v>Recoupment Academy</v>
          </cell>
          <cell r="H115">
            <v>208</v>
          </cell>
          <cell r="I115">
            <v>206</v>
          </cell>
        </row>
        <row r="116">
          <cell r="D116">
            <v>3414</v>
          </cell>
          <cell r="E116" t="str">
            <v>St Thomas of Canterbury School, a Catholic Voluntary Academy</v>
          </cell>
          <cell r="F116" t="str">
            <v>Primary</v>
          </cell>
          <cell r="G116" t="str">
            <v>Recoupment Academy</v>
          </cell>
          <cell r="H116">
            <v>210</v>
          </cell>
          <cell r="I116">
            <v>203</v>
          </cell>
        </row>
        <row r="117">
          <cell r="D117">
            <v>3412</v>
          </cell>
          <cell r="E117" t="str">
            <v>St Wilfrid's Catholic Primary School</v>
          </cell>
          <cell r="F117" t="str">
            <v>Primary</v>
          </cell>
          <cell r="G117" t="str">
            <v>Recoupment Academy</v>
          </cell>
          <cell r="H117">
            <v>297</v>
          </cell>
          <cell r="I117">
            <v>291</v>
          </cell>
        </row>
        <row r="118">
          <cell r="D118">
            <v>2294</v>
          </cell>
          <cell r="E118" t="str">
            <v>Stannington Infant School</v>
          </cell>
          <cell r="F118" t="str">
            <v>Primary</v>
          </cell>
          <cell r="G118" t="str">
            <v>Recoupment Academy</v>
          </cell>
          <cell r="H118">
            <v>181</v>
          </cell>
          <cell r="I118">
            <v>174</v>
          </cell>
        </row>
        <row r="119">
          <cell r="D119">
            <v>2303</v>
          </cell>
          <cell r="E119" t="str">
            <v>Stocksbridge Junior School</v>
          </cell>
          <cell r="F119" t="str">
            <v>Primary</v>
          </cell>
          <cell r="G119">
            <v>0</v>
          </cell>
          <cell r="H119">
            <v>295</v>
          </cell>
          <cell r="I119">
            <v>278</v>
          </cell>
        </row>
        <row r="120">
          <cell r="D120">
            <v>2302</v>
          </cell>
          <cell r="E120" t="str">
            <v>Stocksbridge Nursery Infant School</v>
          </cell>
          <cell r="F120" t="str">
            <v>Primary</v>
          </cell>
          <cell r="G120" t="str">
            <v>Recoupment Academy</v>
          </cell>
          <cell r="H120">
            <v>198</v>
          </cell>
          <cell r="I120">
            <v>198</v>
          </cell>
        </row>
        <row r="121">
          <cell r="D121">
            <v>2350</v>
          </cell>
          <cell r="E121" t="str">
            <v>Stradbroke Primary School</v>
          </cell>
          <cell r="F121" t="str">
            <v>Primary</v>
          </cell>
          <cell r="G121">
            <v>0</v>
          </cell>
          <cell r="H121">
            <v>411</v>
          </cell>
          <cell r="I121">
            <v>416</v>
          </cell>
        </row>
        <row r="122">
          <cell r="D122">
            <v>2230</v>
          </cell>
          <cell r="E122" t="str">
            <v>Tinsley Meadows Primary School</v>
          </cell>
          <cell r="F122" t="str">
            <v>Primary</v>
          </cell>
          <cell r="G122" t="str">
            <v>Recoupment Academy</v>
          </cell>
          <cell r="H122">
            <v>545</v>
          </cell>
          <cell r="I122">
            <v>529</v>
          </cell>
        </row>
        <row r="123">
          <cell r="D123">
            <v>5206</v>
          </cell>
          <cell r="E123" t="str">
            <v>Totley All Saints Church of England Voluntary Aided Primary School</v>
          </cell>
          <cell r="F123" t="str">
            <v>Primary</v>
          </cell>
          <cell r="G123" t="str">
            <v>Recoupment Academy</v>
          </cell>
          <cell r="H123">
            <v>211</v>
          </cell>
          <cell r="I123">
            <v>210</v>
          </cell>
        </row>
        <row r="124">
          <cell r="D124">
            <v>2203</v>
          </cell>
          <cell r="E124" t="str">
            <v>Totley Primary School</v>
          </cell>
          <cell r="F124" t="str">
            <v>Primary</v>
          </cell>
          <cell r="G124" t="str">
            <v>Recoupment Academy</v>
          </cell>
          <cell r="H124">
            <v>423</v>
          </cell>
          <cell r="I124">
            <v>423</v>
          </cell>
        </row>
        <row r="125">
          <cell r="D125">
            <v>2351</v>
          </cell>
          <cell r="E125" t="str">
            <v>Walkley Primary School</v>
          </cell>
          <cell r="F125" t="str">
            <v>Primary</v>
          </cell>
          <cell r="G125">
            <v>0</v>
          </cell>
          <cell r="H125">
            <v>377</v>
          </cell>
          <cell r="I125">
            <v>386</v>
          </cell>
        </row>
        <row r="126">
          <cell r="D126">
            <v>3432</v>
          </cell>
          <cell r="E126" t="str">
            <v>Watercliffe Meadow Community Primary School</v>
          </cell>
          <cell r="F126" t="str">
            <v>Primary</v>
          </cell>
          <cell r="G126">
            <v>0</v>
          </cell>
          <cell r="H126">
            <v>417</v>
          </cell>
          <cell r="I126">
            <v>412</v>
          </cell>
        </row>
        <row r="127">
          <cell r="D127">
            <v>2319</v>
          </cell>
          <cell r="E127" t="str">
            <v>Waterthorpe Infant School</v>
          </cell>
          <cell r="F127" t="str">
            <v>Primary</v>
          </cell>
          <cell r="G127">
            <v>0</v>
          </cell>
          <cell r="H127">
            <v>134</v>
          </cell>
          <cell r="I127">
            <v>124</v>
          </cell>
        </row>
        <row r="128">
          <cell r="D128">
            <v>2352</v>
          </cell>
          <cell r="E128" t="str">
            <v>Westways Primary School</v>
          </cell>
          <cell r="F128" t="str">
            <v>Primary</v>
          </cell>
          <cell r="G128">
            <v>0</v>
          </cell>
          <cell r="H128">
            <v>580</v>
          </cell>
          <cell r="I128">
            <v>582</v>
          </cell>
        </row>
        <row r="129">
          <cell r="D129">
            <v>2311</v>
          </cell>
          <cell r="E129" t="str">
            <v>Wharncliffe Side Primary School</v>
          </cell>
          <cell r="F129" t="str">
            <v>Primary</v>
          </cell>
          <cell r="G129" t="str">
            <v>Recoupment Academy</v>
          </cell>
          <cell r="H129">
            <v>142</v>
          </cell>
          <cell r="I129">
            <v>131</v>
          </cell>
        </row>
        <row r="130">
          <cell r="D130">
            <v>2040</v>
          </cell>
          <cell r="E130" t="str">
            <v>Whiteways Primary School</v>
          </cell>
          <cell r="F130" t="str">
            <v>Primary</v>
          </cell>
          <cell r="G130" t="str">
            <v>Recoupment Academy</v>
          </cell>
          <cell r="H130">
            <v>406</v>
          </cell>
          <cell r="I130">
            <v>386</v>
          </cell>
        </row>
        <row r="131">
          <cell r="D131">
            <v>2027</v>
          </cell>
          <cell r="E131" t="str">
            <v>Wincobank Nursery and Infant Academy</v>
          </cell>
          <cell r="F131" t="str">
            <v>Primary</v>
          </cell>
          <cell r="G131" t="str">
            <v>Recoupment Academy</v>
          </cell>
          <cell r="H131">
            <v>137</v>
          </cell>
          <cell r="I131">
            <v>123</v>
          </cell>
        </row>
        <row r="132">
          <cell r="D132">
            <v>2361</v>
          </cell>
          <cell r="E132" t="str">
            <v>Windmill Hill Primary School</v>
          </cell>
          <cell r="F132" t="str">
            <v>Primary</v>
          </cell>
          <cell r="G132" t="str">
            <v>Recoupment Academy</v>
          </cell>
          <cell r="H132">
            <v>315</v>
          </cell>
          <cell r="I132">
            <v>301</v>
          </cell>
        </row>
        <row r="133">
          <cell r="D133">
            <v>2043</v>
          </cell>
          <cell r="E133" t="str">
            <v>Wisewood Community Primary School</v>
          </cell>
          <cell r="F133" t="str">
            <v>Primary</v>
          </cell>
          <cell r="G133" t="str">
            <v>Recoupment Academy</v>
          </cell>
          <cell r="H133">
            <v>156</v>
          </cell>
          <cell r="I133">
            <v>165</v>
          </cell>
        </row>
        <row r="134">
          <cell r="D134">
            <v>2139</v>
          </cell>
          <cell r="E134" t="str">
            <v>Woodhouse West Primary School</v>
          </cell>
          <cell r="F134" t="str">
            <v>Primary</v>
          </cell>
          <cell r="G134" t="str">
            <v>Recoupment Academy</v>
          </cell>
          <cell r="H134">
            <v>360</v>
          </cell>
          <cell r="I134">
            <v>361</v>
          </cell>
        </row>
        <row r="135">
          <cell r="D135">
            <v>2034</v>
          </cell>
          <cell r="E135" t="str">
            <v>Woodlands Primary School</v>
          </cell>
          <cell r="F135" t="str">
            <v>Primary</v>
          </cell>
          <cell r="G135" t="str">
            <v>Recoupment Academy</v>
          </cell>
          <cell r="H135">
            <v>395</v>
          </cell>
          <cell r="I135">
            <v>403</v>
          </cell>
        </row>
        <row r="136">
          <cell r="D136">
            <v>2324</v>
          </cell>
          <cell r="E136" t="str">
            <v>Woodseats Primary School</v>
          </cell>
          <cell r="F136" t="str">
            <v>Primary</v>
          </cell>
          <cell r="G136" t="str">
            <v>Recoupment Academy</v>
          </cell>
          <cell r="H136">
            <v>363</v>
          </cell>
          <cell r="I136">
            <v>369</v>
          </cell>
        </row>
        <row r="137">
          <cell r="D137">
            <v>2327</v>
          </cell>
          <cell r="E137" t="str">
            <v>Woodthorpe Primary School</v>
          </cell>
          <cell r="F137" t="str">
            <v>Primary</v>
          </cell>
          <cell r="G137" t="str">
            <v>Recoupment Academy</v>
          </cell>
          <cell r="H137">
            <v>406</v>
          </cell>
          <cell r="I137">
            <v>398</v>
          </cell>
        </row>
        <row r="138">
          <cell r="D138">
            <v>2321</v>
          </cell>
          <cell r="E138" t="str">
            <v>Wybourn Community Primary &amp; Nursery School</v>
          </cell>
          <cell r="F138" t="str">
            <v>Primary</v>
          </cell>
          <cell r="G138" t="str">
            <v>Recoupment Academy</v>
          </cell>
          <cell r="H138">
            <v>424</v>
          </cell>
          <cell r="I138">
            <v>420</v>
          </cell>
        </row>
        <row r="140">
          <cell r="E140" t="str">
            <v>Total Primary</v>
          </cell>
          <cell r="H140">
            <v>43411</v>
          </cell>
          <cell r="I140">
            <v>43254</v>
          </cell>
        </row>
        <row r="142">
          <cell r="D142" t="str">
            <v/>
          </cell>
          <cell r="E142" t="str">
            <v>Secondary</v>
          </cell>
        </row>
        <row r="144">
          <cell r="D144">
            <v>5401</v>
          </cell>
          <cell r="E144" t="str">
            <v>All Saints' Catholic High School</v>
          </cell>
          <cell r="F144" t="str">
            <v>Secondary</v>
          </cell>
          <cell r="G144" t="str">
            <v>Recoupment Academy</v>
          </cell>
          <cell r="H144">
            <v>1034</v>
          </cell>
          <cell r="I144">
            <v>1040</v>
          </cell>
        </row>
        <row r="145">
          <cell r="D145">
            <v>4017</v>
          </cell>
          <cell r="E145" t="str">
            <v>Bradfield School</v>
          </cell>
          <cell r="F145" t="str">
            <v>Secondary</v>
          </cell>
          <cell r="G145" t="str">
            <v>Recoupment Academy</v>
          </cell>
          <cell r="H145">
            <v>1065</v>
          </cell>
          <cell r="I145">
            <v>1086</v>
          </cell>
        </row>
        <row r="146">
          <cell r="D146">
            <v>4000</v>
          </cell>
          <cell r="E146" t="str">
            <v>Chaucer School</v>
          </cell>
          <cell r="F146" t="str">
            <v>Secondary</v>
          </cell>
          <cell r="G146" t="str">
            <v>Recoupment Academy</v>
          </cell>
          <cell r="H146">
            <v>842</v>
          </cell>
          <cell r="I146">
            <v>822</v>
          </cell>
        </row>
        <row r="147">
          <cell r="D147">
            <v>4012</v>
          </cell>
          <cell r="E147" t="str">
            <v>Ecclesfield School</v>
          </cell>
          <cell r="F147" t="str">
            <v>Secondary</v>
          </cell>
          <cell r="G147" t="str">
            <v>Recoupment Academy</v>
          </cell>
          <cell r="H147">
            <v>1701</v>
          </cell>
          <cell r="I147">
            <v>1718</v>
          </cell>
        </row>
        <row r="148">
          <cell r="D148">
            <v>4280</v>
          </cell>
          <cell r="E148" t="str">
            <v>Fir Vale School</v>
          </cell>
          <cell r="F148" t="str">
            <v>Secondary</v>
          </cell>
          <cell r="G148" t="str">
            <v>Recoupment Academy</v>
          </cell>
          <cell r="H148">
            <v>1025</v>
          </cell>
          <cell r="I148">
            <v>1026</v>
          </cell>
        </row>
        <row r="149">
          <cell r="D149">
            <v>4003</v>
          </cell>
          <cell r="E149" t="str">
            <v>Firth Park Academy</v>
          </cell>
          <cell r="F149" t="str">
            <v>Secondary</v>
          </cell>
          <cell r="G149" t="str">
            <v>Recoupment Academy</v>
          </cell>
          <cell r="H149">
            <v>1166</v>
          </cell>
          <cell r="I149">
            <v>1177</v>
          </cell>
        </row>
        <row r="150">
          <cell r="D150">
            <v>4007</v>
          </cell>
          <cell r="E150" t="str">
            <v>Forge Valley School</v>
          </cell>
          <cell r="F150" t="str">
            <v>Secondary</v>
          </cell>
          <cell r="G150" t="str">
            <v>Recoupment Academy</v>
          </cell>
          <cell r="H150">
            <v>1243</v>
          </cell>
          <cell r="I150">
            <v>1275</v>
          </cell>
        </row>
        <row r="151">
          <cell r="D151">
            <v>4278</v>
          </cell>
          <cell r="E151" t="str">
            <v>Handsworth Grange Community Sports College</v>
          </cell>
          <cell r="F151" t="str">
            <v>Secondary</v>
          </cell>
          <cell r="G151" t="str">
            <v>Recoupment Academy</v>
          </cell>
          <cell r="H151">
            <v>1015</v>
          </cell>
          <cell r="I151">
            <v>992</v>
          </cell>
        </row>
        <row r="152">
          <cell r="D152">
            <v>4257</v>
          </cell>
          <cell r="E152" t="str">
            <v>High Storrs School</v>
          </cell>
          <cell r="F152" t="str">
            <v>Secondary</v>
          </cell>
          <cell r="G152" t="str">
            <v>Recoupment Academy</v>
          </cell>
          <cell r="H152">
            <v>1214</v>
          </cell>
          <cell r="I152">
            <v>1208</v>
          </cell>
        </row>
        <row r="153">
          <cell r="D153">
            <v>4230</v>
          </cell>
          <cell r="E153" t="str">
            <v>King Ecgbert School</v>
          </cell>
          <cell r="F153" t="str">
            <v>Secondary</v>
          </cell>
          <cell r="G153" t="str">
            <v>Recoupment Academy</v>
          </cell>
          <cell r="H153">
            <v>1030</v>
          </cell>
          <cell r="I153">
            <v>1069</v>
          </cell>
        </row>
        <row r="154">
          <cell r="D154">
            <v>4259</v>
          </cell>
          <cell r="E154" t="str">
            <v>King Edward VII School</v>
          </cell>
          <cell r="F154" t="str">
            <v>Secondary</v>
          </cell>
          <cell r="G154">
            <v>0</v>
          </cell>
          <cell r="H154">
            <v>1141</v>
          </cell>
          <cell r="I154">
            <v>1145</v>
          </cell>
        </row>
        <row r="155">
          <cell r="D155">
            <v>4279</v>
          </cell>
          <cell r="E155" t="str">
            <v>Meadowhead School Academy Trust</v>
          </cell>
          <cell r="F155" t="str">
            <v>Secondary</v>
          </cell>
          <cell r="G155" t="str">
            <v>Recoupment Academy</v>
          </cell>
          <cell r="H155">
            <v>1640</v>
          </cell>
          <cell r="I155">
            <v>1636</v>
          </cell>
        </row>
        <row r="156">
          <cell r="D156">
            <v>4015</v>
          </cell>
          <cell r="E156" t="str">
            <v>Mercia School</v>
          </cell>
          <cell r="F156" t="str">
            <v>Secondary</v>
          </cell>
          <cell r="G156" t="str">
            <v>Recoupment Academy</v>
          </cell>
          <cell r="H156">
            <v>786</v>
          </cell>
          <cell r="I156">
            <v>844</v>
          </cell>
        </row>
        <row r="157">
          <cell r="D157">
            <v>4008</v>
          </cell>
          <cell r="E157" t="str">
            <v>Newfield Secondary School</v>
          </cell>
          <cell r="F157" t="str">
            <v>Secondary</v>
          </cell>
          <cell r="G157" t="str">
            <v>Recoupment Academy</v>
          </cell>
          <cell r="H157">
            <v>1055</v>
          </cell>
          <cell r="I157">
            <v>1041</v>
          </cell>
        </row>
        <row r="158">
          <cell r="D158">
            <v>5400</v>
          </cell>
          <cell r="E158" t="str">
            <v>Notre Dame High School</v>
          </cell>
          <cell r="F158" t="str">
            <v>Secondary</v>
          </cell>
          <cell r="G158" t="str">
            <v>Recoupment Academy</v>
          </cell>
          <cell r="H158">
            <v>1067</v>
          </cell>
          <cell r="I158">
            <v>1065</v>
          </cell>
        </row>
        <row r="159">
          <cell r="D159">
            <v>4006</v>
          </cell>
          <cell r="E159" t="str">
            <v>Outwood Academy City</v>
          </cell>
          <cell r="F159" t="str">
            <v>Secondary</v>
          </cell>
          <cell r="G159" t="str">
            <v>Recoupment Academy</v>
          </cell>
          <cell r="H159">
            <v>1126</v>
          </cell>
          <cell r="I159">
            <v>1177</v>
          </cell>
        </row>
        <row r="160">
          <cell r="D160">
            <v>6907</v>
          </cell>
          <cell r="E160" t="str">
            <v>Parkwood E-ACT Academy</v>
          </cell>
          <cell r="F160" t="str">
            <v>Secondary</v>
          </cell>
          <cell r="G160" t="str">
            <v>Recoupment Academy</v>
          </cell>
          <cell r="H160">
            <v>793</v>
          </cell>
          <cell r="I160">
            <v>813</v>
          </cell>
        </row>
        <row r="161">
          <cell r="D161">
            <v>6905</v>
          </cell>
          <cell r="E161" t="str">
            <v>Sheffield Park Academy</v>
          </cell>
          <cell r="F161" t="str">
            <v>Secondary</v>
          </cell>
          <cell r="G161" t="str">
            <v>Recoupment Academy</v>
          </cell>
          <cell r="H161">
            <v>1029</v>
          </cell>
          <cell r="I161">
            <v>1060</v>
          </cell>
        </row>
        <row r="162">
          <cell r="D162">
            <v>6906</v>
          </cell>
          <cell r="E162" t="str">
            <v>Sheffield Springs Academy</v>
          </cell>
          <cell r="F162" t="str">
            <v>Secondary</v>
          </cell>
          <cell r="G162" t="str">
            <v>Recoupment Academy</v>
          </cell>
          <cell r="H162">
            <v>981</v>
          </cell>
          <cell r="I162">
            <v>1054</v>
          </cell>
        </row>
        <row r="163">
          <cell r="D163">
            <v>4229</v>
          </cell>
          <cell r="E163" t="str">
            <v>Silverdale School</v>
          </cell>
          <cell r="F163" t="str">
            <v>Secondary</v>
          </cell>
          <cell r="G163" t="str">
            <v>Recoupment Academy</v>
          </cell>
          <cell r="H163">
            <v>1021</v>
          </cell>
          <cell r="I163">
            <v>1020</v>
          </cell>
        </row>
        <row r="164">
          <cell r="D164">
            <v>4271</v>
          </cell>
          <cell r="E164" t="str">
            <v>Stocksbridge High School</v>
          </cell>
          <cell r="F164" t="str">
            <v>Secondary</v>
          </cell>
          <cell r="G164" t="str">
            <v>Recoupment Academy</v>
          </cell>
          <cell r="H164">
            <v>793</v>
          </cell>
          <cell r="I164">
            <v>799</v>
          </cell>
        </row>
        <row r="165">
          <cell r="D165">
            <v>4234</v>
          </cell>
          <cell r="E165" t="str">
            <v>Tapton School</v>
          </cell>
          <cell r="F165" t="str">
            <v>Secondary</v>
          </cell>
          <cell r="G165" t="str">
            <v>Recoupment Academy</v>
          </cell>
          <cell r="H165">
            <v>1357</v>
          </cell>
          <cell r="I165">
            <v>1334</v>
          </cell>
        </row>
        <row r="166">
          <cell r="D166">
            <v>4276</v>
          </cell>
          <cell r="E166" t="str">
            <v>The Birley Academy</v>
          </cell>
          <cell r="F166" t="str">
            <v>Secondary</v>
          </cell>
          <cell r="G166" t="str">
            <v>Recoupment Academy</v>
          </cell>
          <cell r="H166">
            <v>1076</v>
          </cell>
          <cell r="I166">
            <v>1075</v>
          </cell>
        </row>
        <row r="167">
          <cell r="D167">
            <v>4004</v>
          </cell>
          <cell r="E167" t="str">
            <v>UTC Sheffield City Centre</v>
          </cell>
          <cell r="F167" t="str">
            <v>Secondary</v>
          </cell>
          <cell r="G167" t="str">
            <v>Recoupment Academy</v>
          </cell>
          <cell r="H167">
            <v>312</v>
          </cell>
          <cell r="I167">
            <v>301</v>
          </cell>
        </row>
        <row r="168">
          <cell r="D168">
            <v>4010</v>
          </cell>
          <cell r="E168" t="str">
            <v>UTC Sheffield Olympic Legacy Park</v>
          </cell>
          <cell r="F168" t="str">
            <v>Secondary</v>
          </cell>
          <cell r="G168" t="str">
            <v>Recoupment Academy</v>
          </cell>
          <cell r="H168">
            <v>301</v>
          </cell>
          <cell r="I168">
            <v>298</v>
          </cell>
        </row>
        <row r="169">
          <cell r="D169">
            <v>4013</v>
          </cell>
          <cell r="E169" t="str">
            <v>Westfield School</v>
          </cell>
          <cell r="F169" t="str">
            <v>Secondary</v>
          </cell>
          <cell r="G169" t="str">
            <v>Recoupment Academy</v>
          </cell>
          <cell r="H169">
            <v>1245</v>
          </cell>
          <cell r="I169">
            <v>1311</v>
          </cell>
        </row>
        <row r="170">
          <cell r="D170">
            <v>4016</v>
          </cell>
          <cell r="E170" t="str">
            <v>Yewlands Academy</v>
          </cell>
          <cell r="F170" t="str">
            <v>Secondary</v>
          </cell>
          <cell r="G170" t="str">
            <v>Recoupment Academy</v>
          </cell>
          <cell r="H170">
            <v>901</v>
          </cell>
          <cell r="I170">
            <v>944</v>
          </cell>
        </row>
        <row r="172">
          <cell r="E172" t="str">
            <v>Total Secondary</v>
          </cell>
          <cell r="H172">
            <v>27959</v>
          </cell>
          <cell r="I172">
            <v>28330</v>
          </cell>
        </row>
        <row r="174">
          <cell r="D174" t="str">
            <v/>
          </cell>
          <cell r="E174" t="str">
            <v>Middle Deemed Secondary</v>
          </cell>
        </row>
        <row r="176">
          <cell r="D176">
            <v>4014</v>
          </cell>
          <cell r="E176" t="str">
            <v>Astrea Academy Sheffield</v>
          </cell>
          <cell r="F176" t="str">
            <v>All-through</v>
          </cell>
          <cell r="H176">
            <v>979</v>
          </cell>
          <cell r="I176">
            <v>999</v>
          </cell>
        </row>
        <row r="177">
          <cell r="D177">
            <v>4225</v>
          </cell>
          <cell r="E177" t="str">
            <v>Hinde House 2-16 Academy</v>
          </cell>
          <cell r="F177" t="str">
            <v>All-through</v>
          </cell>
          <cell r="H177">
            <v>1322</v>
          </cell>
          <cell r="I177">
            <v>1345</v>
          </cell>
        </row>
        <row r="178">
          <cell r="D178">
            <v>4005</v>
          </cell>
          <cell r="E178" t="str">
            <v>Oasis Academy Don Valley</v>
          </cell>
          <cell r="F178" t="str">
            <v>All-through</v>
          </cell>
          <cell r="H178">
            <v>1061</v>
          </cell>
          <cell r="I178">
            <v>1081</v>
          </cell>
        </row>
        <row r="180">
          <cell r="E180" t="str">
            <v>Total Middle Deemed Secondary</v>
          </cell>
          <cell r="H180">
            <v>3362</v>
          </cell>
          <cell r="I180">
            <v>3425</v>
          </cell>
        </row>
        <row r="182">
          <cell r="E182" t="str">
            <v>Total All Schools</v>
          </cell>
          <cell r="H182">
            <v>74732</v>
          </cell>
          <cell r="I182">
            <v>75009</v>
          </cell>
        </row>
        <row r="183">
          <cell r="I183">
            <v>277</v>
          </cell>
        </row>
        <row r="185">
          <cell r="D185">
            <v>4014</v>
          </cell>
          <cell r="E185" t="str">
            <v>Astrea 3-16 Academy - Woodside Pye Bank</v>
          </cell>
          <cell r="F185" t="str">
            <v>Primary</v>
          </cell>
          <cell r="G185" t="str">
            <v>Recoupment Academy</v>
          </cell>
          <cell r="H185">
            <v>243</v>
          </cell>
          <cell r="I185">
            <v>261</v>
          </cell>
        </row>
        <row r="186">
          <cell r="D186">
            <v>4014</v>
          </cell>
          <cell r="E186" t="str">
            <v>Astrea 3-16 Academy - Woodside Pye Bank</v>
          </cell>
          <cell r="F186" t="str">
            <v>Secondary</v>
          </cell>
          <cell r="G186" t="str">
            <v>Recoupment Academy</v>
          </cell>
          <cell r="H186">
            <v>736</v>
          </cell>
          <cell r="I186">
            <v>738</v>
          </cell>
        </row>
        <row r="187">
          <cell r="H187">
            <v>979</v>
          </cell>
          <cell r="I187">
            <v>999</v>
          </cell>
        </row>
        <row r="188">
          <cell r="H188">
            <v>0</v>
          </cell>
        </row>
        <row r="189">
          <cell r="D189">
            <v>4225</v>
          </cell>
          <cell r="E189" t="str">
            <v>Hinde House (Brigantia) School - Pri Phase</v>
          </cell>
          <cell r="F189" t="str">
            <v>Primary</v>
          </cell>
          <cell r="G189" t="str">
            <v>Recoupment Academy</v>
          </cell>
          <cell r="H189">
            <v>419</v>
          </cell>
          <cell r="I189">
            <v>415</v>
          </cell>
        </row>
        <row r="190">
          <cell r="D190">
            <v>4225</v>
          </cell>
          <cell r="E190" t="str">
            <v>Hinde House (Brigantia) School - Sec Phase</v>
          </cell>
          <cell r="F190" t="str">
            <v>Secondary</v>
          </cell>
          <cell r="G190" t="str">
            <v>Recoupment Academy</v>
          </cell>
          <cell r="H190">
            <v>903</v>
          </cell>
          <cell r="I190">
            <v>930</v>
          </cell>
        </row>
        <row r="191">
          <cell r="H191">
            <v>1322</v>
          </cell>
          <cell r="I191">
            <v>1345</v>
          </cell>
        </row>
        <row r="192">
          <cell r="H192">
            <v>0</v>
          </cell>
        </row>
        <row r="193">
          <cell r="D193">
            <v>4005</v>
          </cell>
          <cell r="E193" t="str">
            <v>Oasis Academy Don Valley</v>
          </cell>
          <cell r="F193" t="str">
            <v>Primary</v>
          </cell>
          <cell r="G193" t="str">
            <v>Recoupment Academy</v>
          </cell>
          <cell r="H193">
            <v>414</v>
          </cell>
          <cell r="I193">
            <v>410</v>
          </cell>
        </row>
        <row r="194">
          <cell r="D194">
            <v>4005</v>
          </cell>
          <cell r="E194" t="str">
            <v>Oasis Academy Don Valley</v>
          </cell>
          <cell r="F194" t="str">
            <v>Secondary</v>
          </cell>
          <cell r="G194" t="str">
            <v>Recoupment Academy</v>
          </cell>
          <cell r="H194">
            <v>647</v>
          </cell>
          <cell r="I194">
            <v>671</v>
          </cell>
        </row>
        <row r="195">
          <cell r="H195">
            <v>1061</v>
          </cell>
          <cell r="I195">
            <v>1081</v>
          </cell>
        </row>
        <row r="197">
          <cell r="F197" t="str">
            <v>Sum of NOR 24-25</v>
          </cell>
        </row>
        <row r="198">
          <cell r="E198">
            <v>0</v>
          </cell>
          <cell r="F198">
            <v>20419</v>
          </cell>
          <cell r="I198" t="str">
            <v>Funded Pupils FTE</v>
          </cell>
        </row>
        <row r="199">
          <cell r="E199" t="str">
            <v>Primary</v>
          </cell>
          <cell r="F199">
            <v>19274</v>
          </cell>
          <cell r="H199" t="str">
            <v>NOR APT</v>
          </cell>
        </row>
        <row r="200">
          <cell r="E200" t="str">
            <v>Secondary</v>
          </cell>
          <cell r="F200">
            <v>1145</v>
          </cell>
        </row>
        <row r="201">
          <cell r="E201" t="str">
            <v>Recoupment Academy</v>
          </cell>
          <cell r="F201">
            <v>54590</v>
          </cell>
        </row>
        <row r="202">
          <cell r="E202" t="str">
            <v>Primary</v>
          </cell>
          <cell r="F202">
            <v>25066</v>
          </cell>
          <cell r="H202" t="str">
            <v>Plus Oasis FYE</v>
          </cell>
        </row>
        <row r="203">
          <cell r="E203" t="str">
            <v>Secondary</v>
          </cell>
          <cell r="F203">
            <v>29524</v>
          </cell>
        </row>
        <row r="204">
          <cell r="E204" t="str">
            <v>Grand Total</v>
          </cell>
          <cell r="F204">
            <v>75009</v>
          </cell>
          <cell r="I204">
            <v>0</v>
          </cell>
        </row>
        <row r="205">
          <cell r="I205">
            <v>75009</v>
          </cell>
        </row>
        <row r="206">
          <cell r="F206">
            <v>75009</v>
          </cell>
        </row>
        <row r="207">
          <cell r="F207">
            <v>0</v>
          </cell>
        </row>
        <row r="208">
          <cell r="F208" t="str">
            <v>24-25</v>
          </cell>
          <cell r="G208" t="str">
            <v>23-24</v>
          </cell>
          <cell r="H208" t="str">
            <v>Var</v>
          </cell>
          <cell r="I208" t="str">
            <v>% Var</v>
          </cell>
        </row>
        <row r="209">
          <cell r="E209" t="str">
            <v>Primary</v>
          </cell>
          <cell r="F209">
            <v>44340</v>
          </cell>
          <cell r="G209">
            <v>44487</v>
          </cell>
          <cell r="H209">
            <v>-147</v>
          </cell>
          <cell r="I209">
            <v>-3.3043360981859869E-3</v>
          </cell>
        </row>
        <row r="210">
          <cell r="E210" t="str">
            <v>Secondary</v>
          </cell>
          <cell r="F210">
            <v>30669</v>
          </cell>
          <cell r="G210">
            <v>30245</v>
          </cell>
          <cell r="H210">
            <v>424</v>
          </cell>
          <cell r="I210">
            <v>1.4018846090262854E-2</v>
          </cell>
        </row>
        <row r="211">
          <cell r="E211" t="str">
            <v>Total</v>
          </cell>
          <cell r="F211">
            <v>75009</v>
          </cell>
          <cell r="G211">
            <v>74732</v>
          </cell>
          <cell r="H211">
            <v>277</v>
          </cell>
          <cell r="I211">
            <v>3.7065781726703419E-3</v>
          </cell>
        </row>
      </sheetData>
      <sheetData sheetId="14"/>
      <sheetData sheetId="15"/>
      <sheetData sheetId="16">
        <row r="2">
          <cell r="C2">
            <v>1</v>
          </cell>
          <cell r="D2">
            <v>2</v>
          </cell>
          <cell r="E2">
            <v>3</v>
          </cell>
          <cell r="F2">
            <v>4</v>
          </cell>
          <cell r="G2">
            <v>5</v>
          </cell>
          <cell r="H2">
            <v>6</v>
          </cell>
        </row>
        <row r="5">
          <cell r="G5">
            <v>98.119999999999976</v>
          </cell>
          <cell r="H5">
            <v>28</v>
          </cell>
        </row>
        <row r="6">
          <cell r="C6" t="str">
            <v>DfE</v>
          </cell>
          <cell r="D6" t="str">
            <v>School_Name</v>
          </cell>
          <cell r="E6" t="str">
            <v xml:space="preserve">Academy Type </v>
          </cell>
          <cell r="F6" t="str">
            <v>Pupil Number Oct 23</v>
          </cell>
          <cell r="G6" t="str">
            <v>Additional Delegation £</v>
          </cell>
          <cell r="H6" t="str">
            <v>De-delegated £</v>
          </cell>
        </row>
        <row r="7">
          <cell r="F7">
            <v>3</v>
          </cell>
          <cell r="G7">
            <v>4</v>
          </cell>
          <cell r="H7">
            <v>5</v>
          </cell>
        </row>
        <row r="8">
          <cell r="C8">
            <v>2001</v>
          </cell>
          <cell r="D8" t="str">
            <v>Abbey Lane Primary School</v>
          </cell>
          <cell r="E8">
            <v>0</v>
          </cell>
          <cell r="F8">
            <v>542</v>
          </cell>
          <cell r="G8">
            <v>53181.039999999986</v>
          </cell>
          <cell r="H8">
            <v>15176</v>
          </cell>
        </row>
        <row r="9">
          <cell r="C9">
            <v>2046</v>
          </cell>
          <cell r="D9" t="str">
            <v>Abbeyfield Primary Academy</v>
          </cell>
          <cell r="E9" t="str">
            <v>Recoupment Academy</v>
          </cell>
          <cell r="F9">
            <v>383</v>
          </cell>
          <cell r="G9">
            <v>37579.959999999992</v>
          </cell>
          <cell r="H9">
            <v>10724</v>
          </cell>
        </row>
        <row r="10">
          <cell r="C10">
            <v>2048</v>
          </cell>
          <cell r="D10" t="str">
            <v>Acres Hill Community Primary School</v>
          </cell>
          <cell r="E10" t="str">
            <v>Recoupment Academy</v>
          </cell>
          <cell r="F10">
            <v>204</v>
          </cell>
          <cell r="G10">
            <v>20016.479999999996</v>
          </cell>
          <cell r="H10">
            <v>5712</v>
          </cell>
        </row>
        <row r="11">
          <cell r="C11">
            <v>2342</v>
          </cell>
          <cell r="D11" t="str">
            <v>Angram Bank Primary School</v>
          </cell>
          <cell r="E11">
            <v>0</v>
          </cell>
          <cell r="F11">
            <v>185</v>
          </cell>
          <cell r="G11">
            <v>18152.199999999997</v>
          </cell>
          <cell r="H11">
            <v>5180</v>
          </cell>
        </row>
        <row r="12">
          <cell r="C12">
            <v>2343</v>
          </cell>
          <cell r="D12" t="str">
            <v>Anns Grove Primary School</v>
          </cell>
          <cell r="E12" t="str">
            <v>Recoupment Academy</v>
          </cell>
          <cell r="F12">
            <v>354</v>
          </cell>
          <cell r="G12">
            <v>34734.479999999989</v>
          </cell>
          <cell r="H12">
            <v>9912</v>
          </cell>
        </row>
        <row r="13">
          <cell r="C13">
            <v>3429</v>
          </cell>
          <cell r="D13" t="str">
            <v>Arbourthorne Community Primary School</v>
          </cell>
          <cell r="E13">
            <v>0</v>
          </cell>
          <cell r="F13">
            <v>417</v>
          </cell>
          <cell r="G13">
            <v>40916.039999999994</v>
          </cell>
          <cell r="H13">
            <v>11676</v>
          </cell>
        </row>
        <row r="14">
          <cell r="C14">
            <v>2340</v>
          </cell>
          <cell r="D14" t="str">
            <v>Athelstan Primary School</v>
          </cell>
          <cell r="E14">
            <v>0</v>
          </cell>
          <cell r="F14">
            <v>618</v>
          </cell>
          <cell r="G14">
            <v>60638.159999999982</v>
          </cell>
          <cell r="H14">
            <v>17304</v>
          </cell>
        </row>
        <row r="15">
          <cell r="C15">
            <v>2281</v>
          </cell>
          <cell r="D15" t="str">
            <v>Ballifield Primary School</v>
          </cell>
          <cell r="E15">
            <v>0</v>
          </cell>
          <cell r="F15">
            <v>414</v>
          </cell>
          <cell r="G15">
            <v>40621.679999999993</v>
          </cell>
          <cell r="H15">
            <v>11592</v>
          </cell>
        </row>
        <row r="16">
          <cell r="C16">
            <v>2052</v>
          </cell>
          <cell r="D16" t="str">
            <v>Bankwood Community Primary School</v>
          </cell>
          <cell r="E16" t="str">
            <v>Recoupment Academy</v>
          </cell>
          <cell r="F16">
            <v>381</v>
          </cell>
          <cell r="G16">
            <v>37383.719999999994</v>
          </cell>
          <cell r="H16">
            <v>10668</v>
          </cell>
        </row>
        <row r="17">
          <cell r="C17">
            <v>2274</v>
          </cell>
          <cell r="D17" t="str">
            <v>Beck Primary School</v>
          </cell>
          <cell r="E17" t="str">
            <v>Recoupment Academy</v>
          </cell>
          <cell r="F17">
            <v>622</v>
          </cell>
          <cell r="G17">
            <v>61030.639999999985</v>
          </cell>
          <cell r="H17">
            <v>17416</v>
          </cell>
        </row>
        <row r="18">
          <cell r="C18">
            <v>2241</v>
          </cell>
          <cell r="D18" t="str">
            <v>Beighton Nursery Infant School</v>
          </cell>
          <cell r="E18">
            <v>0</v>
          </cell>
          <cell r="F18">
            <v>224</v>
          </cell>
          <cell r="G18">
            <v>21978.879999999994</v>
          </cell>
          <cell r="H18">
            <v>6272</v>
          </cell>
        </row>
        <row r="19">
          <cell r="C19">
            <v>2353</v>
          </cell>
          <cell r="D19" t="str">
            <v>Birley Primary Academy</v>
          </cell>
          <cell r="E19" t="str">
            <v>Recoupment Academy</v>
          </cell>
          <cell r="F19">
            <v>527</v>
          </cell>
          <cell r="G19">
            <v>51709.239999999991</v>
          </cell>
          <cell r="H19">
            <v>14756</v>
          </cell>
        </row>
        <row r="20">
          <cell r="C20">
            <v>2323</v>
          </cell>
          <cell r="D20" t="str">
            <v>Birley Spa Primary Academy</v>
          </cell>
          <cell r="E20" t="str">
            <v>Recoupment Academy</v>
          </cell>
          <cell r="F20">
            <v>318</v>
          </cell>
          <cell r="G20">
            <v>31202.159999999993</v>
          </cell>
          <cell r="H20">
            <v>8904</v>
          </cell>
        </row>
        <row r="21">
          <cell r="C21">
            <v>2328</v>
          </cell>
          <cell r="D21" t="str">
            <v>Bradfield Dungworth Primary School</v>
          </cell>
          <cell r="E21" t="str">
            <v>Recoupment Academy</v>
          </cell>
          <cell r="F21">
            <v>133</v>
          </cell>
          <cell r="G21">
            <v>13049.959999999997</v>
          </cell>
          <cell r="H21">
            <v>3724</v>
          </cell>
        </row>
        <row r="22">
          <cell r="C22">
            <v>2233</v>
          </cell>
          <cell r="D22" t="str">
            <v>Bradway Primary School</v>
          </cell>
          <cell r="E22">
            <v>0</v>
          </cell>
          <cell r="F22">
            <v>407</v>
          </cell>
          <cell r="G22">
            <v>39934.839999999989</v>
          </cell>
          <cell r="H22">
            <v>11396</v>
          </cell>
        </row>
        <row r="23">
          <cell r="C23">
            <v>2014</v>
          </cell>
          <cell r="D23" t="str">
            <v>Brightside Nursery and Infant School</v>
          </cell>
          <cell r="E23">
            <v>0</v>
          </cell>
          <cell r="F23">
            <v>174</v>
          </cell>
          <cell r="G23">
            <v>17072.879999999997</v>
          </cell>
          <cell r="H23">
            <v>4872</v>
          </cell>
        </row>
        <row r="24">
          <cell r="C24">
            <v>2246</v>
          </cell>
          <cell r="D24" t="str">
            <v>Brook House Junior</v>
          </cell>
          <cell r="E24" t="str">
            <v>Recoupment Academy</v>
          </cell>
          <cell r="F24">
            <v>331</v>
          </cell>
          <cell r="G24">
            <v>32477.719999999994</v>
          </cell>
          <cell r="H24">
            <v>9268</v>
          </cell>
        </row>
        <row r="25">
          <cell r="C25">
            <v>5204</v>
          </cell>
          <cell r="D25" t="str">
            <v>Broomhill Infant School</v>
          </cell>
          <cell r="E25">
            <v>0</v>
          </cell>
          <cell r="F25">
            <v>111</v>
          </cell>
          <cell r="G25">
            <v>10891.319999999998</v>
          </cell>
          <cell r="H25">
            <v>3108</v>
          </cell>
        </row>
        <row r="26">
          <cell r="C26">
            <v>2325</v>
          </cell>
          <cell r="D26" t="str">
            <v>Brunswick Community Primary School</v>
          </cell>
          <cell r="E26">
            <v>0</v>
          </cell>
          <cell r="F26">
            <v>415</v>
          </cell>
          <cell r="G26">
            <v>40719.799999999988</v>
          </cell>
          <cell r="H26">
            <v>11620</v>
          </cell>
        </row>
        <row r="27">
          <cell r="C27">
            <v>2095</v>
          </cell>
          <cell r="D27" t="str">
            <v>Byron Wood Primary Academy</v>
          </cell>
          <cell r="E27" t="str">
            <v>Recoupment Academy</v>
          </cell>
          <cell r="F27">
            <v>393</v>
          </cell>
          <cell r="G27">
            <v>38561.159999999989</v>
          </cell>
          <cell r="H27">
            <v>11004</v>
          </cell>
        </row>
        <row r="28">
          <cell r="C28">
            <v>2344</v>
          </cell>
          <cell r="D28" t="str">
            <v>Carfield Primary School</v>
          </cell>
          <cell r="E28">
            <v>0</v>
          </cell>
          <cell r="F28">
            <v>559</v>
          </cell>
          <cell r="G28">
            <v>54849.079999999987</v>
          </cell>
          <cell r="H28">
            <v>15652</v>
          </cell>
        </row>
        <row r="29">
          <cell r="C29">
            <v>2023</v>
          </cell>
          <cell r="D29" t="str">
            <v>Carter Knowle Junior School</v>
          </cell>
          <cell r="E29">
            <v>0</v>
          </cell>
          <cell r="F29">
            <v>235</v>
          </cell>
          <cell r="G29">
            <v>23058.199999999993</v>
          </cell>
          <cell r="H29">
            <v>6580</v>
          </cell>
        </row>
        <row r="30">
          <cell r="C30">
            <v>2354</v>
          </cell>
          <cell r="D30" t="str">
            <v>Charnock Hall Primary Academy</v>
          </cell>
          <cell r="E30" t="str">
            <v>Recoupment Academy</v>
          </cell>
          <cell r="F30">
            <v>394</v>
          </cell>
          <cell r="G30">
            <v>38659.279999999992</v>
          </cell>
          <cell r="H30">
            <v>11032</v>
          </cell>
        </row>
        <row r="31">
          <cell r="C31">
            <v>5200</v>
          </cell>
          <cell r="D31" t="str">
            <v>Clifford All Saints CofE Primary School</v>
          </cell>
          <cell r="E31">
            <v>0</v>
          </cell>
          <cell r="F31">
            <v>181</v>
          </cell>
          <cell r="G31">
            <v>17759.719999999994</v>
          </cell>
          <cell r="H31">
            <v>5068</v>
          </cell>
        </row>
        <row r="32">
          <cell r="C32">
            <v>2312</v>
          </cell>
          <cell r="D32" t="str">
            <v>Coit Primary School</v>
          </cell>
          <cell r="E32">
            <v>0</v>
          </cell>
          <cell r="F32">
            <v>205</v>
          </cell>
          <cell r="G32">
            <v>20114.599999999995</v>
          </cell>
          <cell r="H32">
            <v>5740</v>
          </cell>
        </row>
        <row r="33">
          <cell r="C33">
            <v>2026</v>
          </cell>
          <cell r="D33" t="str">
            <v>Concord Junior Academy</v>
          </cell>
          <cell r="E33" t="str">
            <v>Recoupment Academy</v>
          </cell>
          <cell r="F33">
            <v>189</v>
          </cell>
          <cell r="G33">
            <v>18544.679999999997</v>
          </cell>
          <cell r="H33">
            <v>5292</v>
          </cell>
        </row>
        <row r="34">
          <cell r="C34">
            <v>3422</v>
          </cell>
          <cell r="D34" t="str">
            <v>Deepcar St John's Church of England Junior School</v>
          </cell>
          <cell r="E34">
            <v>0</v>
          </cell>
          <cell r="F34">
            <v>177</v>
          </cell>
          <cell r="G34">
            <v>17367.239999999994</v>
          </cell>
          <cell r="H34">
            <v>4956</v>
          </cell>
        </row>
        <row r="35">
          <cell r="C35">
            <v>2283</v>
          </cell>
          <cell r="D35" t="str">
            <v>Dobcroft Infant School</v>
          </cell>
          <cell r="E35">
            <v>0</v>
          </cell>
          <cell r="F35">
            <v>267</v>
          </cell>
          <cell r="G35">
            <v>26198.039999999994</v>
          </cell>
          <cell r="H35">
            <v>7476</v>
          </cell>
        </row>
        <row r="36">
          <cell r="C36">
            <v>2239</v>
          </cell>
          <cell r="D36" t="str">
            <v>Dobcroft Junior School</v>
          </cell>
          <cell r="E36">
            <v>0</v>
          </cell>
          <cell r="F36">
            <v>380</v>
          </cell>
          <cell r="G36">
            <v>37285.599999999991</v>
          </cell>
          <cell r="H36">
            <v>10640</v>
          </cell>
        </row>
        <row r="37">
          <cell r="C37">
            <v>2364</v>
          </cell>
          <cell r="D37" t="str">
            <v>Dore Primary School</v>
          </cell>
          <cell r="E37">
            <v>0</v>
          </cell>
          <cell r="F37">
            <v>449</v>
          </cell>
          <cell r="G37">
            <v>44055.87999999999</v>
          </cell>
          <cell r="H37">
            <v>12572</v>
          </cell>
        </row>
        <row r="38">
          <cell r="C38">
            <v>2016</v>
          </cell>
          <cell r="D38" t="str">
            <v>E-ACT Pathways Academy</v>
          </cell>
          <cell r="E38" t="str">
            <v>Recoupment Academy</v>
          </cell>
          <cell r="F38">
            <v>366</v>
          </cell>
          <cell r="G38">
            <v>35911.919999999991</v>
          </cell>
          <cell r="H38">
            <v>10248</v>
          </cell>
        </row>
        <row r="39">
          <cell r="C39">
            <v>2206</v>
          </cell>
          <cell r="D39" t="str">
            <v>Ecclesall Primary School</v>
          </cell>
          <cell r="E39">
            <v>0</v>
          </cell>
          <cell r="F39">
            <v>619</v>
          </cell>
          <cell r="G39">
            <v>60736.279999999984</v>
          </cell>
          <cell r="H39">
            <v>17332</v>
          </cell>
        </row>
        <row r="40">
          <cell r="C40">
            <v>2080</v>
          </cell>
          <cell r="D40" t="str">
            <v>Ecclesfield Primary School</v>
          </cell>
          <cell r="E40">
            <v>0</v>
          </cell>
          <cell r="F40">
            <v>396</v>
          </cell>
          <cell r="G40">
            <v>38855.51999999999</v>
          </cell>
          <cell r="H40">
            <v>11088</v>
          </cell>
        </row>
        <row r="41">
          <cell r="C41">
            <v>2024</v>
          </cell>
          <cell r="D41" t="str">
            <v>Emmanuel Anglican/Methodist Junior School</v>
          </cell>
          <cell r="E41" t="str">
            <v>Recoupment Academy</v>
          </cell>
          <cell r="F41">
            <v>164</v>
          </cell>
          <cell r="G41">
            <v>16091.679999999997</v>
          </cell>
          <cell r="H41">
            <v>4592</v>
          </cell>
        </row>
        <row r="42">
          <cell r="C42">
            <v>2028</v>
          </cell>
          <cell r="D42" t="str">
            <v>Emmaus Catholic and CofE Primary School</v>
          </cell>
          <cell r="E42" t="str">
            <v>Recoupment Academy</v>
          </cell>
          <cell r="F42">
            <v>292</v>
          </cell>
          <cell r="G42">
            <v>28651.039999999994</v>
          </cell>
          <cell r="H42">
            <v>8176</v>
          </cell>
        </row>
        <row r="43">
          <cell r="C43">
            <v>2010</v>
          </cell>
          <cell r="D43" t="str">
            <v>Fox Hill Primary</v>
          </cell>
          <cell r="E43" t="str">
            <v>Recoupment Academy</v>
          </cell>
          <cell r="F43">
            <v>278</v>
          </cell>
          <cell r="G43">
            <v>27277.359999999993</v>
          </cell>
          <cell r="H43">
            <v>7784</v>
          </cell>
        </row>
        <row r="44">
          <cell r="C44">
            <v>2036</v>
          </cell>
          <cell r="D44" t="str">
            <v>Gleadless Primary School</v>
          </cell>
          <cell r="E44">
            <v>0</v>
          </cell>
          <cell r="F44">
            <v>393</v>
          </cell>
          <cell r="G44">
            <v>38561.159999999989</v>
          </cell>
          <cell r="H44">
            <v>11004</v>
          </cell>
        </row>
        <row r="45">
          <cell r="C45">
            <v>2305</v>
          </cell>
          <cell r="D45" t="str">
            <v>Greengate Lane Academy</v>
          </cell>
          <cell r="E45" t="str">
            <v>Recoupment Academy</v>
          </cell>
          <cell r="F45">
            <v>191</v>
          </cell>
          <cell r="G45">
            <v>18740.919999999995</v>
          </cell>
          <cell r="H45">
            <v>5348</v>
          </cell>
        </row>
        <row r="46">
          <cell r="C46">
            <v>2341</v>
          </cell>
          <cell r="D46" t="str">
            <v>Greenhill Primary School</v>
          </cell>
          <cell r="E46" t="str">
            <v>Recoupment Academy</v>
          </cell>
          <cell r="F46">
            <v>463</v>
          </cell>
          <cell r="G46">
            <v>45429.55999999999</v>
          </cell>
          <cell r="H46">
            <v>12964</v>
          </cell>
        </row>
        <row r="47">
          <cell r="C47">
            <v>2296</v>
          </cell>
          <cell r="D47" t="str">
            <v>Grenoside Community Primary School</v>
          </cell>
          <cell r="E47">
            <v>0</v>
          </cell>
          <cell r="F47">
            <v>323</v>
          </cell>
          <cell r="G47">
            <v>31692.759999999991</v>
          </cell>
          <cell r="H47">
            <v>9044</v>
          </cell>
        </row>
        <row r="48">
          <cell r="C48">
            <v>2356</v>
          </cell>
          <cell r="D48" t="str">
            <v>Greystones Primary School</v>
          </cell>
          <cell r="E48">
            <v>0</v>
          </cell>
          <cell r="F48">
            <v>631</v>
          </cell>
          <cell r="G48">
            <v>61913.719999999987</v>
          </cell>
          <cell r="H48">
            <v>17668</v>
          </cell>
        </row>
        <row r="49">
          <cell r="C49">
            <v>2279</v>
          </cell>
          <cell r="D49" t="str">
            <v>Halfway Junior School</v>
          </cell>
          <cell r="E49">
            <v>0</v>
          </cell>
          <cell r="F49">
            <v>188</v>
          </cell>
          <cell r="G49">
            <v>18446.559999999994</v>
          </cell>
          <cell r="H49">
            <v>5264</v>
          </cell>
        </row>
        <row r="50">
          <cell r="C50">
            <v>2252</v>
          </cell>
          <cell r="D50" t="str">
            <v>Halfway Nursery Infant School</v>
          </cell>
          <cell r="E50">
            <v>0</v>
          </cell>
          <cell r="F50">
            <v>149</v>
          </cell>
          <cell r="G50">
            <v>14619.879999999996</v>
          </cell>
          <cell r="H50">
            <v>4172</v>
          </cell>
        </row>
        <row r="51">
          <cell r="C51">
            <v>2357</v>
          </cell>
          <cell r="D51" t="str">
            <v>Hallam Primary School</v>
          </cell>
          <cell r="E51" t="str">
            <v>Recoupment Academy</v>
          </cell>
          <cell r="F51">
            <v>613</v>
          </cell>
          <cell r="G51">
            <v>60147.559999999983</v>
          </cell>
          <cell r="H51">
            <v>17164</v>
          </cell>
        </row>
        <row r="52">
          <cell r="C52">
            <v>2050</v>
          </cell>
          <cell r="D52" t="str">
            <v>Hartley Brook Primary School</v>
          </cell>
          <cell r="E52" t="str">
            <v>Recoupment Academy</v>
          </cell>
          <cell r="F52">
            <v>562</v>
          </cell>
          <cell r="G52">
            <v>55143.439999999988</v>
          </cell>
          <cell r="H52">
            <v>15736</v>
          </cell>
        </row>
        <row r="53">
          <cell r="C53">
            <v>2049</v>
          </cell>
          <cell r="D53" t="str">
            <v>Hatfield Academy</v>
          </cell>
          <cell r="E53" t="str">
            <v>Recoupment Academy</v>
          </cell>
          <cell r="F53">
            <v>369</v>
          </cell>
          <cell r="G53">
            <v>36206.279999999992</v>
          </cell>
          <cell r="H53">
            <v>10332</v>
          </cell>
        </row>
        <row r="54">
          <cell r="C54">
            <v>2297</v>
          </cell>
          <cell r="D54" t="str">
            <v>High Green Primary School</v>
          </cell>
          <cell r="E54">
            <v>0</v>
          </cell>
          <cell r="F54">
            <v>195</v>
          </cell>
          <cell r="G54">
            <v>19133.399999999994</v>
          </cell>
          <cell r="H54">
            <v>5460</v>
          </cell>
        </row>
        <row r="55">
          <cell r="C55">
            <v>2042</v>
          </cell>
          <cell r="D55" t="str">
            <v>High Hazels Junior School</v>
          </cell>
          <cell r="E55" t="str">
            <v>Recoupment Academy</v>
          </cell>
          <cell r="F55">
            <v>350</v>
          </cell>
          <cell r="G55">
            <v>34341.999999999993</v>
          </cell>
          <cell r="H55">
            <v>9800</v>
          </cell>
        </row>
        <row r="56">
          <cell r="C56">
            <v>2039</v>
          </cell>
          <cell r="D56" t="str">
            <v>High Hazels Nursery Infant Academy</v>
          </cell>
          <cell r="E56" t="str">
            <v>Recoupment Academy</v>
          </cell>
          <cell r="F56">
            <v>256</v>
          </cell>
          <cell r="G56">
            <v>25118.719999999994</v>
          </cell>
          <cell r="H56">
            <v>7168</v>
          </cell>
        </row>
        <row r="57">
          <cell r="C57">
            <v>2339</v>
          </cell>
          <cell r="D57" t="str">
            <v>Hillsborough Primary School</v>
          </cell>
          <cell r="E57" t="str">
            <v>Recoupment Academy</v>
          </cell>
          <cell r="F57">
            <v>339</v>
          </cell>
          <cell r="G57">
            <v>33262.679999999993</v>
          </cell>
          <cell r="H57">
            <v>9492</v>
          </cell>
        </row>
        <row r="58">
          <cell r="C58">
            <v>2213</v>
          </cell>
          <cell r="D58" t="str">
            <v>Holt House Infant School</v>
          </cell>
          <cell r="E58">
            <v>0</v>
          </cell>
          <cell r="F58">
            <v>176</v>
          </cell>
          <cell r="G58">
            <v>17269.119999999995</v>
          </cell>
          <cell r="H58">
            <v>4928</v>
          </cell>
        </row>
        <row r="59">
          <cell r="C59">
            <v>2337</v>
          </cell>
          <cell r="D59" t="str">
            <v>Hucklow Primary School</v>
          </cell>
          <cell r="E59" t="str">
            <v>Recoupment Academy</v>
          </cell>
          <cell r="F59">
            <v>414</v>
          </cell>
          <cell r="G59">
            <v>40621.679999999993</v>
          </cell>
          <cell r="H59">
            <v>11592</v>
          </cell>
        </row>
        <row r="60">
          <cell r="C60">
            <v>2060</v>
          </cell>
          <cell r="D60" t="str">
            <v>Hunter's Bar Infant School</v>
          </cell>
          <cell r="E60">
            <v>0</v>
          </cell>
          <cell r="F60">
            <v>268</v>
          </cell>
          <cell r="G60">
            <v>26296.159999999993</v>
          </cell>
          <cell r="H60">
            <v>7504</v>
          </cell>
        </row>
        <row r="61">
          <cell r="C61">
            <v>2058</v>
          </cell>
          <cell r="D61" t="str">
            <v>Hunter's Bar Junior School</v>
          </cell>
          <cell r="E61">
            <v>0</v>
          </cell>
          <cell r="F61">
            <v>361</v>
          </cell>
          <cell r="G61">
            <v>35421.319999999992</v>
          </cell>
          <cell r="H61">
            <v>10108</v>
          </cell>
        </row>
        <row r="62">
          <cell r="C62">
            <v>2063</v>
          </cell>
          <cell r="D62" t="str">
            <v>Intake Primary School</v>
          </cell>
          <cell r="E62">
            <v>0</v>
          </cell>
          <cell r="F62">
            <v>416</v>
          </cell>
          <cell r="G62">
            <v>40817.919999999991</v>
          </cell>
          <cell r="H62">
            <v>11648</v>
          </cell>
        </row>
        <row r="63">
          <cell r="C63">
            <v>2261</v>
          </cell>
          <cell r="D63" t="str">
            <v>Limpsfield Junior School</v>
          </cell>
          <cell r="E63">
            <v>0</v>
          </cell>
          <cell r="F63">
            <v>225</v>
          </cell>
          <cell r="G63">
            <v>22076.999999999996</v>
          </cell>
          <cell r="H63">
            <v>6300</v>
          </cell>
        </row>
        <row r="64">
          <cell r="C64">
            <v>2315</v>
          </cell>
          <cell r="D64" t="str">
            <v>Lound Infant School</v>
          </cell>
          <cell r="E64" t="str">
            <v>Recoupment Academy</v>
          </cell>
          <cell r="F64">
            <v>143</v>
          </cell>
          <cell r="G64">
            <v>14031.159999999996</v>
          </cell>
          <cell r="H64">
            <v>4004</v>
          </cell>
        </row>
        <row r="65">
          <cell r="C65">
            <v>2298</v>
          </cell>
          <cell r="D65" t="str">
            <v>Lound Junior School</v>
          </cell>
          <cell r="E65" t="str">
            <v>Recoupment Academy</v>
          </cell>
          <cell r="F65">
            <v>207</v>
          </cell>
          <cell r="G65">
            <v>20310.839999999997</v>
          </cell>
          <cell r="H65">
            <v>5796</v>
          </cell>
        </row>
        <row r="66">
          <cell r="C66">
            <v>2029</v>
          </cell>
          <cell r="D66" t="str">
            <v>Lowedges Junior Academy</v>
          </cell>
          <cell r="E66" t="str">
            <v>Recoupment Academy</v>
          </cell>
          <cell r="F66">
            <v>297</v>
          </cell>
          <cell r="G66">
            <v>29141.639999999992</v>
          </cell>
          <cell r="H66">
            <v>8316</v>
          </cell>
        </row>
        <row r="67">
          <cell r="C67">
            <v>2045</v>
          </cell>
          <cell r="D67" t="str">
            <v>Lower Meadow Primary School</v>
          </cell>
          <cell r="E67" t="str">
            <v>Recoupment Academy</v>
          </cell>
          <cell r="F67">
            <v>252</v>
          </cell>
          <cell r="G67">
            <v>24726.239999999994</v>
          </cell>
          <cell r="H67">
            <v>7056</v>
          </cell>
        </row>
        <row r="68">
          <cell r="C68">
            <v>2070</v>
          </cell>
          <cell r="D68" t="str">
            <v>Lowfield Community Primary School</v>
          </cell>
          <cell r="E68">
            <v>0</v>
          </cell>
          <cell r="F68">
            <v>395</v>
          </cell>
          <cell r="G68">
            <v>38757.399999999994</v>
          </cell>
          <cell r="H68">
            <v>11060</v>
          </cell>
        </row>
        <row r="69">
          <cell r="C69">
            <v>2292</v>
          </cell>
          <cell r="D69" t="str">
            <v>Loxley Primary School</v>
          </cell>
          <cell r="E69" t="str">
            <v>Recoupment Academy</v>
          </cell>
          <cell r="F69">
            <v>206</v>
          </cell>
          <cell r="G69">
            <v>20212.719999999994</v>
          </cell>
          <cell r="H69">
            <v>5768</v>
          </cell>
        </row>
        <row r="70">
          <cell r="C70">
            <v>2072</v>
          </cell>
          <cell r="D70" t="str">
            <v>Lydgate Infant School</v>
          </cell>
          <cell r="E70">
            <v>0</v>
          </cell>
          <cell r="F70">
            <v>356</v>
          </cell>
          <cell r="G70">
            <v>34930.719999999994</v>
          </cell>
          <cell r="H70">
            <v>9968</v>
          </cell>
        </row>
        <row r="71">
          <cell r="C71">
            <v>2071</v>
          </cell>
          <cell r="D71" t="str">
            <v>Lydgate Junior School</v>
          </cell>
          <cell r="E71">
            <v>0</v>
          </cell>
          <cell r="F71">
            <v>479</v>
          </cell>
          <cell r="G71">
            <v>46999.479999999989</v>
          </cell>
          <cell r="H71">
            <v>13412</v>
          </cell>
        </row>
        <row r="72">
          <cell r="C72">
            <v>2358</v>
          </cell>
          <cell r="D72" t="str">
            <v>Malin Bridge Primary School</v>
          </cell>
          <cell r="E72" t="str">
            <v>Recoupment Academy</v>
          </cell>
          <cell r="F72">
            <v>538</v>
          </cell>
          <cell r="G72">
            <v>52788.55999999999</v>
          </cell>
          <cell r="H72">
            <v>15064</v>
          </cell>
        </row>
        <row r="73">
          <cell r="C73">
            <v>2359</v>
          </cell>
          <cell r="D73" t="str">
            <v>Manor Lodge Community Primary and Nursery School</v>
          </cell>
          <cell r="E73" t="str">
            <v>Recoupment Academy</v>
          </cell>
          <cell r="F73">
            <v>332</v>
          </cell>
          <cell r="G73">
            <v>32575.839999999993</v>
          </cell>
          <cell r="H73">
            <v>9296</v>
          </cell>
        </row>
        <row r="74">
          <cell r="C74">
            <v>2012</v>
          </cell>
          <cell r="D74" t="str">
            <v>Mansel Primary</v>
          </cell>
          <cell r="E74" t="str">
            <v>Recoupment Academy</v>
          </cell>
          <cell r="F74">
            <v>391</v>
          </cell>
          <cell r="G74">
            <v>38364.919999999991</v>
          </cell>
          <cell r="H74">
            <v>10948</v>
          </cell>
        </row>
        <row r="75">
          <cell r="C75">
            <v>2079</v>
          </cell>
          <cell r="D75" t="str">
            <v>Marlcliffe Community Primary School</v>
          </cell>
          <cell r="E75">
            <v>0</v>
          </cell>
          <cell r="F75">
            <v>476</v>
          </cell>
          <cell r="G75">
            <v>46705.119999999988</v>
          </cell>
          <cell r="H75">
            <v>13328</v>
          </cell>
        </row>
        <row r="76">
          <cell r="C76">
            <v>2081</v>
          </cell>
          <cell r="D76" t="str">
            <v>Meersbrook Bank Primary School</v>
          </cell>
          <cell r="E76">
            <v>0</v>
          </cell>
          <cell r="F76">
            <v>206</v>
          </cell>
          <cell r="G76">
            <v>20212.719999999994</v>
          </cell>
          <cell r="H76">
            <v>5768</v>
          </cell>
        </row>
        <row r="77">
          <cell r="C77">
            <v>2013</v>
          </cell>
          <cell r="D77" t="str">
            <v>Meynell Community Primary School</v>
          </cell>
          <cell r="E77" t="str">
            <v>Recoupment Academy</v>
          </cell>
          <cell r="F77">
            <v>382</v>
          </cell>
          <cell r="G77">
            <v>37481.839999999989</v>
          </cell>
          <cell r="H77">
            <v>10696</v>
          </cell>
        </row>
        <row r="78">
          <cell r="C78">
            <v>2346</v>
          </cell>
          <cell r="D78" t="str">
            <v>Monteney Primary School</v>
          </cell>
          <cell r="E78" t="str">
            <v>Recoupment Academy</v>
          </cell>
          <cell r="F78">
            <v>401</v>
          </cell>
          <cell r="G78">
            <v>39346.119999999988</v>
          </cell>
          <cell r="H78">
            <v>11228</v>
          </cell>
        </row>
        <row r="79">
          <cell r="C79">
            <v>2257</v>
          </cell>
          <cell r="D79" t="str">
            <v>Mosborough Primary School</v>
          </cell>
          <cell r="E79">
            <v>0</v>
          </cell>
          <cell r="F79">
            <v>415</v>
          </cell>
          <cell r="G79">
            <v>40719.799999999988</v>
          </cell>
          <cell r="H79">
            <v>11620</v>
          </cell>
        </row>
        <row r="80">
          <cell r="C80">
            <v>2092</v>
          </cell>
          <cell r="D80" t="str">
            <v>Mundella Primary School</v>
          </cell>
          <cell r="E80">
            <v>0</v>
          </cell>
          <cell r="F80">
            <v>419</v>
          </cell>
          <cell r="G80">
            <v>41112.279999999992</v>
          </cell>
          <cell r="H80">
            <v>11732</v>
          </cell>
        </row>
        <row r="81">
          <cell r="C81">
            <v>2002</v>
          </cell>
          <cell r="D81" t="str">
            <v>Nether Edge Primary School</v>
          </cell>
          <cell r="E81" t="str">
            <v>Recoupment Academy</v>
          </cell>
          <cell r="F81">
            <v>416</v>
          </cell>
          <cell r="G81">
            <v>40817.919999999991</v>
          </cell>
          <cell r="H81">
            <v>11648</v>
          </cell>
        </row>
        <row r="82">
          <cell r="C82">
            <v>2221</v>
          </cell>
          <cell r="D82" t="str">
            <v>Nether Green Infant School</v>
          </cell>
          <cell r="E82">
            <v>0</v>
          </cell>
          <cell r="F82">
            <v>201</v>
          </cell>
          <cell r="G82">
            <v>19722.119999999995</v>
          </cell>
          <cell r="H82">
            <v>5628</v>
          </cell>
        </row>
        <row r="83">
          <cell r="C83">
            <v>2087</v>
          </cell>
          <cell r="D83" t="str">
            <v>Nether Green Junior School</v>
          </cell>
          <cell r="E83">
            <v>0</v>
          </cell>
          <cell r="F83">
            <v>377</v>
          </cell>
          <cell r="G83">
            <v>36991.239999999991</v>
          </cell>
          <cell r="H83">
            <v>10556</v>
          </cell>
        </row>
        <row r="84">
          <cell r="C84">
            <v>2272</v>
          </cell>
          <cell r="D84" t="str">
            <v>Netherthorpe Primary School</v>
          </cell>
          <cell r="E84">
            <v>0</v>
          </cell>
          <cell r="F84">
            <v>216</v>
          </cell>
          <cell r="G84">
            <v>21193.919999999995</v>
          </cell>
          <cell r="H84">
            <v>6048</v>
          </cell>
        </row>
        <row r="85">
          <cell r="C85">
            <v>2309</v>
          </cell>
          <cell r="D85" t="str">
            <v>Nook Lane Junior School</v>
          </cell>
          <cell r="E85" t="str">
            <v>Recoupment Academy</v>
          </cell>
          <cell r="F85">
            <v>240</v>
          </cell>
          <cell r="G85">
            <v>23548.799999999996</v>
          </cell>
          <cell r="H85">
            <v>6720</v>
          </cell>
        </row>
        <row r="86">
          <cell r="C86">
            <v>2051</v>
          </cell>
          <cell r="D86" t="str">
            <v>Norfolk Community Primary School</v>
          </cell>
          <cell r="E86" t="str">
            <v>Recoupment Academy</v>
          </cell>
          <cell r="F86">
            <v>407</v>
          </cell>
          <cell r="G86">
            <v>39934.839999999989</v>
          </cell>
          <cell r="H86">
            <v>11396</v>
          </cell>
        </row>
        <row r="87">
          <cell r="C87">
            <v>3010</v>
          </cell>
          <cell r="D87" t="str">
            <v>Norton Free Church of England Primary School</v>
          </cell>
          <cell r="E87">
            <v>0</v>
          </cell>
          <cell r="F87">
            <v>215</v>
          </cell>
          <cell r="G87">
            <v>21095.799999999996</v>
          </cell>
          <cell r="H87">
            <v>6020</v>
          </cell>
        </row>
        <row r="88">
          <cell r="C88">
            <v>2018</v>
          </cell>
          <cell r="D88" t="str">
            <v>Oasis Academy Fir Vale</v>
          </cell>
          <cell r="E88" t="str">
            <v>Recoupment Academy</v>
          </cell>
          <cell r="F88">
            <v>412</v>
          </cell>
          <cell r="G88">
            <v>40425.439999999988</v>
          </cell>
          <cell r="H88">
            <v>11536</v>
          </cell>
        </row>
        <row r="89">
          <cell r="C89">
            <v>2019</v>
          </cell>
          <cell r="D89" t="str">
            <v>Oasis Academy Watermead</v>
          </cell>
          <cell r="E89" t="str">
            <v>Recoupment Academy</v>
          </cell>
          <cell r="F89">
            <v>385</v>
          </cell>
          <cell r="G89">
            <v>37776.19999999999</v>
          </cell>
          <cell r="H89">
            <v>10780</v>
          </cell>
        </row>
        <row r="90">
          <cell r="C90">
            <v>2313</v>
          </cell>
          <cell r="D90" t="str">
            <v>Oughtibridge Primary School</v>
          </cell>
          <cell r="E90" t="str">
            <v>Recoupment Academy</v>
          </cell>
          <cell r="F90">
            <v>414</v>
          </cell>
          <cell r="G90">
            <v>40621.679999999993</v>
          </cell>
          <cell r="H90">
            <v>11592</v>
          </cell>
        </row>
        <row r="91">
          <cell r="C91">
            <v>2093</v>
          </cell>
          <cell r="D91" t="str">
            <v>Owler Brook Primary School</v>
          </cell>
          <cell r="E91" t="str">
            <v>Recoupment Academy</v>
          </cell>
          <cell r="F91">
            <v>409</v>
          </cell>
          <cell r="G91">
            <v>40131.079999999987</v>
          </cell>
          <cell r="H91">
            <v>11452</v>
          </cell>
        </row>
        <row r="92">
          <cell r="C92">
            <v>3428</v>
          </cell>
          <cell r="D92" t="str">
            <v>Parson Cross Church of England Primary School</v>
          </cell>
          <cell r="E92">
            <v>0</v>
          </cell>
          <cell r="F92">
            <v>208</v>
          </cell>
          <cell r="G92">
            <v>20408.959999999995</v>
          </cell>
          <cell r="H92">
            <v>5824</v>
          </cell>
        </row>
        <row r="93">
          <cell r="C93">
            <v>2332</v>
          </cell>
          <cell r="D93" t="str">
            <v>Phillimore Community Primary School</v>
          </cell>
          <cell r="E93" t="str">
            <v>Recoupment Academy</v>
          </cell>
          <cell r="F93">
            <v>389</v>
          </cell>
          <cell r="G93">
            <v>38168.679999999993</v>
          </cell>
          <cell r="H93">
            <v>10892</v>
          </cell>
        </row>
        <row r="94">
          <cell r="C94">
            <v>3433</v>
          </cell>
          <cell r="D94" t="str">
            <v>Pipworth Community Primary School</v>
          </cell>
          <cell r="E94">
            <v>0</v>
          </cell>
          <cell r="F94">
            <v>384</v>
          </cell>
          <cell r="G94">
            <v>37678.079999999987</v>
          </cell>
          <cell r="H94">
            <v>10752</v>
          </cell>
        </row>
        <row r="95">
          <cell r="C95">
            <v>3427</v>
          </cell>
          <cell r="D95" t="str">
            <v>Porter Croft Church of England Primary Academy</v>
          </cell>
          <cell r="E95" t="str">
            <v>Recoupment Academy</v>
          </cell>
          <cell r="F95">
            <v>215</v>
          </cell>
          <cell r="G95">
            <v>21095.799999999996</v>
          </cell>
          <cell r="H95">
            <v>6020</v>
          </cell>
        </row>
        <row r="96">
          <cell r="C96">
            <v>2347</v>
          </cell>
          <cell r="D96" t="str">
            <v>Prince Edward Primary School</v>
          </cell>
          <cell r="E96">
            <v>0</v>
          </cell>
          <cell r="F96">
            <v>412</v>
          </cell>
          <cell r="G96">
            <v>40425.439999999988</v>
          </cell>
          <cell r="H96">
            <v>11536</v>
          </cell>
        </row>
        <row r="97">
          <cell r="C97">
            <v>2366</v>
          </cell>
          <cell r="D97" t="str">
            <v>Pye Bank CofE Primary School</v>
          </cell>
          <cell r="E97" t="str">
            <v>Recoupment Academy</v>
          </cell>
          <cell r="F97">
            <v>430</v>
          </cell>
          <cell r="G97">
            <v>42191.599999999991</v>
          </cell>
          <cell r="H97">
            <v>12040</v>
          </cell>
        </row>
        <row r="98">
          <cell r="C98">
            <v>2363</v>
          </cell>
          <cell r="D98" t="str">
            <v>Rainbow Forge Primary Academy</v>
          </cell>
          <cell r="E98" t="str">
            <v>Recoupment Academy</v>
          </cell>
          <cell r="F98">
            <v>292</v>
          </cell>
          <cell r="G98">
            <v>28651.039999999994</v>
          </cell>
          <cell r="H98">
            <v>8176</v>
          </cell>
        </row>
        <row r="99">
          <cell r="C99">
            <v>2334</v>
          </cell>
          <cell r="D99" t="str">
            <v>Reignhead Primary School</v>
          </cell>
          <cell r="E99">
            <v>0</v>
          </cell>
          <cell r="F99">
            <v>240</v>
          </cell>
          <cell r="G99">
            <v>23548.799999999996</v>
          </cell>
          <cell r="H99">
            <v>6720</v>
          </cell>
        </row>
        <row r="100">
          <cell r="C100">
            <v>2338</v>
          </cell>
          <cell r="D100" t="str">
            <v>Rivelin Primary School</v>
          </cell>
          <cell r="E100">
            <v>0</v>
          </cell>
          <cell r="F100">
            <v>375</v>
          </cell>
          <cell r="G100">
            <v>36794.999999999993</v>
          </cell>
          <cell r="H100">
            <v>10500</v>
          </cell>
        </row>
        <row r="101">
          <cell r="C101">
            <v>2306</v>
          </cell>
          <cell r="D101" t="str">
            <v>Royd Nursery and Infant School</v>
          </cell>
          <cell r="E101">
            <v>0</v>
          </cell>
          <cell r="F101">
            <v>127</v>
          </cell>
          <cell r="G101">
            <v>12461.239999999996</v>
          </cell>
          <cell r="H101">
            <v>3556</v>
          </cell>
        </row>
        <row r="102">
          <cell r="C102">
            <v>3401</v>
          </cell>
          <cell r="D102" t="str">
            <v>Sacred Heart School, A Catholic Voluntary Academy</v>
          </cell>
          <cell r="E102" t="str">
            <v>Recoupment Academy</v>
          </cell>
          <cell r="F102">
            <v>201</v>
          </cell>
          <cell r="G102">
            <v>19722.119999999995</v>
          </cell>
          <cell r="H102">
            <v>5628</v>
          </cell>
        </row>
        <row r="103">
          <cell r="C103">
            <v>2369</v>
          </cell>
          <cell r="D103" t="str">
            <v>Sharrow Nursery, Infant and Junior School</v>
          </cell>
          <cell r="E103">
            <v>0</v>
          </cell>
          <cell r="F103">
            <v>427</v>
          </cell>
          <cell r="G103">
            <v>41897.239999999991</v>
          </cell>
          <cell r="H103">
            <v>11956</v>
          </cell>
        </row>
        <row r="104">
          <cell r="C104">
            <v>2349</v>
          </cell>
          <cell r="D104" t="str">
            <v>Shooter's Grove Primary School</v>
          </cell>
          <cell r="E104">
            <v>0</v>
          </cell>
          <cell r="F104">
            <v>356</v>
          </cell>
          <cell r="G104">
            <v>34930.719999999994</v>
          </cell>
          <cell r="H104">
            <v>9968</v>
          </cell>
        </row>
        <row r="105">
          <cell r="C105">
            <v>2360</v>
          </cell>
          <cell r="D105" t="str">
            <v>Shortbrook Primary School</v>
          </cell>
          <cell r="E105">
            <v>0</v>
          </cell>
          <cell r="F105">
            <v>85</v>
          </cell>
          <cell r="G105">
            <v>8340.1999999999971</v>
          </cell>
          <cell r="H105">
            <v>2380</v>
          </cell>
        </row>
        <row r="106">
          <cell r="C106">
            <v>2009</v>
          </cell>
          <cell r="D106" t="str">
            <v>Southey Green Primary School and Nurseries</v>
          </cell>
          <cell r="E106" t="str">
            <v>Recoupment Academy</v>
          </cell>
          <cell r="F106">
            <v>620</v>
          </cell>
          <cell r="G106">
            <v>60834.399999999987</v>
          </cell>
          <cell r="H106">
            <v>17360</v>
          </cell>
        </row>
        <row r="107">
          <cell r="C107">
            <v>2329</v>
          </cell>
          <cell r="D107" t="str">
            <v>Springfield Primary School</v>
          </cell>
          <cell r="E107">
            <v>0</v>
          </cell>
          <cell r="F107">
            <v>200</v>
          </cell>
          <cell r="G107">
            <v>19623.999999999996</v>
          </cell>
          <cell r="H107">
            <v>5600</v>
          </cell>
        </row>
        <row r="108">
          <cell r="C108">
            <v>5202</v>
          </cell>
          <cell r="D108" t="str">
            <v>St Ann's Catholic Primary School, A Voluntary Academy</v>
          </cell>
          <cell r="E108" t="str">
            <v>Recoupment Academy</v>
          </cell>
          <cell r="F108">
            <v>101</v>
          </cell>
          <cell r="G108">
            <v>9910.1199999999972</v>
          </cell>
          <cell r="H108">
            <v>2828</v>
          </cell>
        </row>
        <row r="109">
          <cell r="C109">
            <v>3402</v>
          </cell>
          <cell r="D109" t="str">
            <v>St Catherine's Catholic Primary School (Hallam)</v>
          </cell>
          <cell r="E109" t="str">
            <v>Recoupment Academy</v>
          </cell>
          <cell r="F109">
            <v>427</v>
          </cell>
          <cell r="G109">
            <v>41897.239999999991</v>
          </cell>
          <cell r="H109">
            <v>11956</v>
          </cell>
        </row>
        <row r="110">
          <cell r="C110">
            <v>2017</v>
          </cell>
          <cell r="D110" t="str">
            <v>St John Fisher Primary, A Catholic Voluntary Academy</v>
          </cell>
          <cell r="E110" t="str">
            <v>Recoupment Academy</v>
          </cell>
          <cell r="F110">
            <v>209</v>
          </cell>
          <cell r="G110">
            <v>20507.079999999994</v>
          </cell>
          <cell r="H110">
            <v>5852</v>
          </cell>
        </row>
        <row r="111">
          <cell r="C111">
            <v>5203</v>
          </cell>
          <cell r="D111" t="str">
            <v>St Joseph's Primary School</v>
          </cell>
          <cell r="E111" t="str">
            <v>Recoupment Academy</v>
          </cell>
          <cell r="F111">
            <v>209</v>
          </cell>
          <cell r="G111">
            <v>20507.079999999994</v>
          </cell>
          <cell r="H111">
            <v>5852</v>
          </cell>
        </row>
        <row r="112">
          <cell r="C112">
            <v>3406</v>
          </cell>
          <cell r="D112" t="str">
            <v>St Marie's School, A Catholic Voluntary Academy</v>
          </cell>
          <cell r="E112" t="str">
            <v>Recoupment Academy</v>
          </cell>
          <cell r="F112">
            <v>213</v>
          </cell>
          <cell r="G112">
            <v>20899.559999999994</v>
          </cell>
          <cell r="H112">
            <v>5964</v>
          </cell>
        </row>
        <row r="113">
          <cell r="C113">
            <v>2020</v>
          </cell>
          <cell r="D113" t="str">
            <v>St Mary's Church of England Primary School</v>
          </cell>
          <cell r="E113" t="str">
            <v>Recoupment Academy</v>
          </cell>
          <cell r="F113">
            <v>210</v>
          </cell>
          <cell r="G113">
            <v>20605.199999999993</v>
          </cell>
          <cell r="H113">
            <v>5880</v>
          </cell>
        </row>
        <row r="114">
          <cell r="C114">
            <v>3423</v>
          </cell>
          <cell r="D114" t="str">
            <v>St Mary's Primary School, A Catholic Voluntary Academy</v>
          </cell>
          <cell r="E114" t="str">
            <v>Recoupment Academy</v>
          </cell>
          <cell r="F114">
            <v>176</v>
          </cell>
          <cell r="G114">
            <v>17269.119999999995</v>
          </cell>
          <cell r="H114">
            <v>4928</v>
          </cell>
        </row>
        <row r="115">
          <cell r="C115">
            <v>5207</v>
          </cell>
          <cell r="D115" t="str">
            <v>St Patrick's Catholic Voluntary Academy</v>
          </cell>
          <cell r="E115" t="str">
            <v>Recoupment Academy</v>
          </cell>
          <cell r="F115">
            <v>279</v>
          </cell>
          <cell r="G115">
            <v>27375.479999999992</v>
          </cell>
          <cell r="H115">
            <v>7812</v>
          </cell>
        </row>
        <row r="116">
          <cell r="C116">
            <v>5208</v>
          </cell>
          <cell r="D116" t="str">
            <v>St Theresa's Catholic Primary School</v>
          </cell>
          <cell r="E116">
            <v>0</v>
          </cell>
          <cell r="F116">
            <v>207</v>
          </cell>
          <cell r="G116">
            <v>20310.839999999997</v>
          </cell>
          <cell r="H116">
            <v>5796</v>
          </cell>
        </row>
        <row r="117">
          <cell r="C117">
            <v>3424</v>
          </cell>
          <cell r="D117" t="str">
            <v>St Thomas More Catholic Primary, A Voluntary Academy</v>
          </cell>
          <cell r="E117" t="str">
            <v>Recoupment Academy</v>
          </cell>
          <cell r="F117">
            <v>206</v>
          </cell>
          <cell r="G117">
            <v>20212.719999999994</v>
          </cell>
          <cell r="H117">
            <v>5768</v>
          </cell>
        </row>
        <row r="118">
          <cell r="C118">
            <v>3414</v>
          </cell>
          <cell r="D118" t="str">
            <v>St Thomas of Canterbury School, a Catholic Voluntary Academy</v>
          </cell>
          <cell r="E118" t="str">
            <v>Recoupment Academy</v>
          </cell>
          <cell r="F118">
            <v>203</v>
          </cell>
          <cell r="G118">
            <v>19918.359999999997</v>
          </cell>
          <cell r="H118">
            <v>5684</v>
          </cell>
        </row>
        <row r="119">
          <cell r="C119">
            <v>3412</v>
          </cell>
          <cell r="D119" t="str">
            <v>St Wilfrid's Catholic Primary School</v>
          </cell>
          <cell r="E119" t="str">
            <v>Recoupment Academy</v>
          </cell>
          <cell r="F119">
            <v>291</v>
          </cell>
          <cell r="G119">
            <v>28552.919999999995</v>
          </cell>
          <cell r="H119">
            <v>8148</v>
          </cell>
        </row>
        <row r="120">
          <cell r="C120">
            <v>2294</v>
          </cell>
          <cell r="D120" t="str">
            <v>Stannington Infant School</v>
          </cell>
          <cell r="E120" t="str">
            <v>Recoupment Academy</v>
          </cell>
          <cell r="F120">
            <v>174</v>
          </cell>
          <cell r="G120">
            <v>17072.879999999997</v>
          </cell>
          <cell r="H120">
            <v>4872</v>
          </cell>
        </row>
        <row r="121">
          <cell r="C121">
            <v>2303</v>
          </cell>
          <cell r="D121" t="str">
            <v>Stocksbridge Junior School</v>
          </cell>
          <cell r="E121">
            <v>0</v>
          </cell>
          <cell r="F121">
            <v>278</v>
          </cell>
          <cell r="G121">
            <v>27277.359999999993</v>
          </cell>
          <cell r="H121">
            <v>7784</v>
          </cell>
        </row>
        <row r="122">
          <cell r="C122">
            <v>2302</v>
          </cell>
          <cell r="D122" t="str">
            <v>Stocksbridge Nursery Infant School</v>
          </cell>
          <cell r="E122" t="str">
            <v>Recoupment Academy</v>
          </cell>
          <cell r="F122">
            <v>198</v>
          </cell>
          <cell r="G122">
            <v>19427.759999999995</v>
          </cell>
          <cell r="H122">
            <v>5544</v>
          </cell>
        </row>
        <row r="123">
          <cell r="C123">
            <v>2350</v>
          </cell>
          <cell r="D123" t="str">
            <v>Stradbroke Primary School</v>
          </cell>
          <cell r="E123">
            <v>0</v>
          </cell>
          <cell r="F123">
            <v>416</v>
          </cell>
          <cell r="G123">
            <v>40817.919999999991</v>
          </cell>
          <cell r="H123">
            <v>11648</v>
          </cell>
        </row>
        <row r="124">
          <cell r="C124">
            <v>2230</v>
          </cell>
          <cell r="D124" t="str">
            <v>Tinsley Meadows Primary School</v>
          </cell>
          <cell r="E124" t="str">
            <v>Recoupment Academy</v>
          </cell>
          <cell r="F124">
            <v>529</v>
          </cell>
          <cell r="G124">
            <v>51905.479999999989</v>
          </cell>
          <cell r="H124">
            <v>14812</v>
          </cell>
        </row>
        <row r="125">
          <cell r="C125">
            <v>5206</v>
          </cell>
          <cell r="D125" t="str">
            <v>Totley All Saints Church of England Voluntary Aided Primary School</v>
          </cell>
          <cell r="E125" t="str">
            <v>Recoupment Academy</v>
          </cell>
          <cell r="F125">
            <v>210</v>
          </cell>
          <cell r="G125">
            <v>20605.199999999993</v>
          </cell>
          <cell r="H125">
            <v>5880</v>
          </cell>
        </row>
        <row r="126">
          <cell r="C126">
            <v>2203</v>
          </cell>
          <cell r="D126" t="str">
            <v>Totley Primary School</v>
          </cell>
          <cell r="E126" t="str">
            <v>Recoupment Academy</v>
          </cell>
          <cell r="F126">
            <v>423</v>
          </cell>
          <cell r="G126">
            <v>41504.759999999987</v>
          </cell>
          <cell r="H126">
            <v>11844</v>
          </cell>
        </row>
        <row r="127">
          <cell r="C127">
            <v>2351</v>
          </cell>
          <cell r="D127" t="str">
            <v>Walkley Primary School</v>
          </cell>
          <cell r="E127">
            <v>0</v>
          </cell>
          <cell r="F127">
            <v>386</v>
          </cell>
          <cell r="G127">
            <v>37874.319999999992</v>
          </cell>
          <cell r="H127">
            <v>10808</v>
          </cell>
        </row>
        <row r="128">
          <cell r="C128">
            <v>3432</v>
          </cell>
          <cell r="D128" t="str">
            <v>Watercliffe Meadow Community Primary School</v>
          </cell>
          <cell r="E128">
            <v>0</v>
          </cell>
          <cell r="F128">
            <v>412</v>
          </cell>
          <cell r="G128">
            <v>40425.439999999988</v>
          </cell>
          <cell r="H128">
            <v>11536</v>
          </cell>
        </row>
        <row r="129">
          <cell r="C129">
            <v>2319</v>
          </cell>
          <cell r="D129" t="str">
            <v>Waterthorpe Infant School</v>
          </cell>
          <cell r="E129">
            <v>0</v>
          </cell>
          <cell r="F129">
            <v>124</v>
          </cell>
          <cell r="G129">
            <v>12166.879999999997</v>
          </cell>
          <cell r="H129">
            <v>3472</v>
          </cell>
        </row>
        <row r="130">
          <cell r="C130">
            <v>2352</v>
          </cell>
          <cell r="D130" t="str">
            <v>Westways Primary School</v>
          </cell>
          <cell r="E130">
            <v>0</v>
          </cell>
          <cell r="F130">
            <v>582</v>
          </cell>
          <cell r="G130">
            <v>57105.839999999989</v>
          </cell>
          <cell r="H130">
            <v>16296</v>
          </cell>
        </row>
        <row r="131">
          <cell r="C131">
            <v>2311</v>
          </cell>
          <cell r="D131" t="str">
            <v>Wharncliffe Side Primary School</v>
          </cell>
          <cell r="E131" t="str">
            <v>Recoupment Academy</v>
          </cell>
          <cell r="F131">
            <v>131</v>
          </cell>
          <cell r="G131">
            <v>12853.719999999998</v>
          </cell>
          <cell r="H131">
            <v>3668</v>
          </cell>
        </row>
        <row r="132">
          <cell r="C132">
            <v>2040</v>
          </cell>
          <cell r="D132" t="str">
            <v>Whiteways Primary School</v>
          </cell>
          <cell r="E132" t="str">
            <v>Recoupment Academy</v>
          </cell>
          <cell r="F132">
            <v>386</v>
          </cell>
          <cell r="G132">
            <v>37874.319999999992</v>
          </cell>
          <cell r="H132">
            <v>10808</v>
          </cell>
        </row>
        <row r="133">
          <cell r="C133">
            <v>2027</v>
          </cell>
          <cell r="D133" t="str">
            <v>Wincobank Nursery and Infant Academy</v>
          </cell>
          <cell r="E133" t="str">
            <v>Recoupment Academy</v>
          </cell>
          <cell r="F133">
            <v>123</v>
          </cell>
          <cell r="G133">
            <v>12068.759999999997</v>
          </cell>
          <cell r="H133">
            <v>3444</v>
          </cell>
        </row>
        <row r="134">
          <cell r="C134">
            <v>2361</v>
          </cell>
          <cell r="D134" t="str">
            <v>Windmill Hill Primary School</v>
          </cell>
          <cell r="E134" t="str">
            <v>Recoupment Academy</v>
          </cell>
          <cell r="F134">
            <v>301</v>
          </cell>
          <cell r="G134">
            <v>29534.119999999992</v>
          </cell>
          <cell r="H134">
            <v>8428</v>
          </cell>
        </row>
        <row r="135">
          <cell r="C135">
            <v>2043</v>
          </cell>
          <cell r="D135" t="str">
            <v>Wisewood Community Primary School</v>
          </cell>
          <cell r="E135" t="str">
            <v>Recoupment Academy</v>
          </cell>
          <cell r="F135">
            <v>165</v>
          </cell>
          <cell r="G135">
            <v>16189.799999999996</v>
          </cell>
          <cell r="H135">
            <v>4620</v>
          </cell>
        </row>
        <row r="136">
          <cell r="C136">
            <v>2139</v>
          </cell>
          <cell r="D136" t="str">
            <v>Woodhouse West Primary School</v>
          </cell>
          <cell r="E136" t="str">
            <v>Recoupment Academy</v>
          </cell>
          <cell r="F136">
            <v>361</v>
          </cell>
          <cell r="G136">
            <v>35421.319999999992</v>
          </cell>
          <cell r="H136">
            <v>10108</v>
          </cell>
        </row>
        <row r="137">
          <cell r="C137">
            <v>2034</v>
          </cell>
          <cell r="D137" t="str">
            <v>Woodlands Primary School</v>
          </cell>
          <cell r="E137" t="str">
            <v>Recoupment Academy</v>
          </cell>
          <cell r="F137">
            <v>403</v>
          </cell>
          <cell r="G137">
            <v>39542.359999999993</v>
          </cell>
          <cell r="H137">
            <v>11284</v>
          </cell>
        </row>
        <row r="138">
          <cell r="C138">
            <v>2324</v>
          </cell>
          <cell r="D138" t="str">
            <v>Woodseats Primary School</v>
          </cell>
          <cell r="E138" t="str">
            <v>Recoupment Academy</v>
          </cell>
          <cell r="F138">
            <v>369</v>
          </cell>
          <cell r="G138">
            <v>36206.279999999992</v>
          </cell>
          <cell r="H138">
            <v>10332</v>
          </cell>
        </row>
        <row r="139">
          <cell r="C139">
            <v>2327</v>
          </cell>
          <cell r="D139" t="str">
            <v>Woodthorpe Primary School</v>
          </cell>
          <cell r="E139" t="str">
            <v>Recoupment Academy</v>
          </cell>
          <cell r="F139">
            <v>398</v>
          </cell>
          <cell r="G139">
            <v>39051.759999999987</v>
          </cell>
          <cell r="H139">
            <v>11144</v>
          </cell>
        </row>
        <row r="140">
          <cell r="C140">
            <v>2321</v>
          </cell>
          <cell r="D140" t="str">
            <v>Wybourn Community Primary &amp; Nursery School</v>
          </cell>
          <cell r="E140" t="str">
            <v>Recoupment Academy</v>
          </cell>
          <cell r="F140">
            <v>420</v>
          </cell>
          <cell r="G140">
            <v>41210.399999999987</v>
          </cell>
          <cell r="H140">
            <v>11760</v>
          </cell>
        </row>
        <row r="142">
          <cell r="D142" t="str">
            <v>Total Primary</v>
          </cell>
          <cell r="F142">
            <v>43254</v>
          </cell>
          <cell r="G142">
            <v>4244082.4799999986</v>
          </cell>
          <cell r="H142">
            <v>1211112</v>
          </cell>
        </row>
        <row r="143">
          <cell r="F143">
            <v>0</v>
          </cell>
        </row>
        <row r="144">
          <cell r="D144" t="str">
            <v>Secondary</v>
          </cell>
          <cell r="G144">
            <v>64.72</v>
          </cell>
          <cell r="H144">
            <v>23</v>
          </cell>
        </row>
        <row r="146">
          <cell r="C146">
            <v>5401</v>
          </cell>
          <cell r="D146" t="str">
            <v>All Saints' Catholic High School</v>
          </cell>
          <cell r="E146" t="str">
            <v>Recoupment Academy</v>
          </cell>
          <cell r="F146">
            <v>1040</v>
          </cell>
          <cell r="G146">
            <v>67308.800000000003</v>
          </cell>
          <cell r="H146">
            <v>23920</v>
          </cell>
        </row>
        <row r="147">
          <cell r="C147">
            <v>4017</v>
          </cell>
          <cell r="D147" t="str">
            <v>Bradfield School</v>
          </cell>
          <cell r="E147" t="str">
            <v>Recoupment Academy</v>
          </cell>
          <cell r="F147">
            <v>1086</v>
          </cell>
          <cell r="G147">
            <v>70285.919999999998</v>
          </cell>
          <cell r="H147">
            <v>24978</v>
          </cell>
        </row>
        <row r="148">
          <cell r="C148">
            <v>4000</v>
          </cell>
          <cell r="D148" t="str">
            <v>Chaucer School</v>
          </cell>
          <cell r="E148" t="str">
            <v>Recoupment Academy</v>
          </cell>
          <cell r="F148">
            <v>822</v>
          </cell>
          <cell r="G148">
            <v>53199.839999999997</v>
          </cell>
          <cell r="H148">
            <v>18906</v>
          </cell>
        </row>
        <row r="149">
          <cell r="C149">
            <v>4012</v>
          </cell>
          <cell r="D149" t="str">
            <v>Ecclesfield School</v>
          </cell>
          <cell r="E149" t="str">
            <v>Recoupment Academy</v>
          </cell>
          <cell r="F149">
            <v>1718</v>
          </cell>
          <cell r="G149">
            <v>111188.95999999999</v>
          </cell>
          <cell r="H149">
            <v>39514</v>
          </cell>
        </row>
        <row r="150">
          <cell r="C150">
            <v>4280</v>
          </cell>
          <cell r="D150" t="str">
            <v>Fir Vale School</v>
          </cell>
          <cell r="E150" t="str">
            <v>Recoupment Academy</v>
          </cell>
          <cell r="F150">
            <v>1026</v>
          </cell>
          <cell r="G150">
            <v>66402.720000000001</v>
          </cell>
          <cell r="H150">
            <v>23598</v>
          </cell>
        </row>
        <row r="151">
          <cell r="C151">
            <v>4003</v>
          </cell>
          <cell r="D151" t="str">
            <v>Firth Park Academy</v>
          </cell>
          <cell r="E151" t="str">
            <v>Recoupment Academy</v>
          </cell>
          <cell r="F151">
            <v>1177</v>
          </cell>
          <cell r="G151">
            <v>76175.44</v>
          </cell>
          <cell r="H151">
            <v>27071</v>
          </cell>
        </row>
        <row r="152">
          <cell r="C152">
            <v>4007</v>
          </cell>
          <cell r="D152" t="str">
            <v>Forge Valley School</v>
          </cell>
          <cell r="E152" t="str">
            <v>Recoupment Academy</v>
          </cell>
          <cell r="F152">
            <v>1275</v>
          </cell>
          <cell r="G152">
            <v>82518</v>
          </cell>
          <cell r="H152">
            <v>29325</v>
          </cell>
        </row>
        <row r="153">
          <cell r="C153">
            <v>4278</v>
          </cell>
          <cell r="D153" t="str">
            <v>Handsworth Grange Community Sports College</v>
          </cell>
          <cell r="E153" t="str">
            <v>Recoupment Academy</v>
          </cell>
          <cell r="F153">
            <v>992</v>
          </cell>
          <cell r="G153">
            <v>64202.239999999998</v>
          </cell>
          <cell r="H153">
            <v>22816</v>
          </cell>
        </row>
        <row r="154">
          <cell r="C154">
            <v>4257</v>
          </cell>
          <cell r="D154" t="str">
            <v>High Storrs School</v>
          </cell>
          <cell r="E154" t="str">
            <v>Recoupment Academy</v>
          </cell>
          <cell r="F154">
            <v>1208</v>
          </cell>
          <cell r="G154">
            <v>78181.759999999995</v>
          </cell>
          <cell r="H154">
            <v>27784</v>
          </cell>
        </row>
        <row r="155">
          <cell r="C155">
            <v>4230</v>
          </cell>
          <cell r="D155" t="str">
            <v>King Ecgbert School</v>
          </cell>
          <cell r="E155" t="str">
            <v>Recoupment Academy</v>
          </cell>
          <cell r="F155">
            <v>1069</v>
          </cell>
          <cell r="G155">
            <v>69185.679999999993</v>
          </cell>
          <cell r="H155">
            <v>24587</v>
          </cell>
        </row>
        <row r="156">
          <cell r="C156">
            <v>4259</v>
          </cell>
          <cell r="D156" t="str">
            <v>King Edward VII School</v>
          </cell>
          <cell r="E156">
            <v>0</v>
          </cell>
          <cell r="F156">
            <v>1145</v>
          </cell>
          <cell r="G156">
            <v>74104.399999999994</v>
          </cell>
          <cell r="H156">
            <v>26335</v>
          </cell>
        </row>
        <row r="157">
          <cell r="C157">
            <v>4279</v>
          </cell>
          <cell r="D157" t="str">
            <v>Meadowhead School Academy Trust</v>
          </cell>
          <cell r="E157" t="str">
            <v>Recoupment Academy</v>
          </cell>
          <cell r="F157">
            <v>1636</v>
          </cell>
          <cell r="G157">
            <v>105881.92</v>
          </cell>
          <cell r="H157">
            <v>37628</v>
          </cell>
        </row>
        <row r="158">
          <cell r="C158">
            <v>4015</v>
          </cell>
          <cell r="D158" t="str">
            <v>Mercia School</v>
          </cell>
          <cell r="E158" t="str">
            <v>Recoupment Academy</v>
          </cell>
          <cell r="F158">
            <v>844</v>
          </cell>
          <cell r="G158">
            <v>54623.68</v>
          </cell>
          <cell r="H158">
            <v>19412</v>
          </cell>
        </row>
        <row r="159">
          <cell r="C159">
            <v>4008</v>
          </cell>
          <cell r="D159" t="str">
            <v>Newfield Secondary School</v>
          </cell>
          <cell r="E159" t="str">
            <v>Recoupment Academy</v>
          </cell>
          <cell r="F159">
            <v>1041</v>
          </cell>
          <cell r="G159">
            <v>67373.52</v>
          </cell>
          <cell r="H159">
            <v>23943</v>
          </cell>
        </row>
        <row r="160">
          <cell r="C160">
            <v>5400</v>
          </cell>
          <cell r="D160" t="str">
            <v>Notre Dame High School</v>
          </cell>
          <cell r="E160" t="str">
            <v>Recoupment Academy</v>
          </cell>
          <cell r="F160">
            <v>1065</v>
          </cell>
          <cell r="G160">
            <v>68926.8</v>
          </cell>
          <cell r="H160">
            <v>24495</v>
          </cell>
        </row>
        <row r="161">
          <cell r="C161">
            <v>4006</v>
          </cell>
          <cell r="D161" t="str">
            <v>Outwood Academy City</v>
          </cell>
          <cell r="E161" t="str">
            <v>Recoupment Academy</v>
          </cell>
          <cell r="F161">
            <v>1177</v>
          </cell>
          <cell r="G161">
            <v>76175.44</v>
          </cell>
          <cell r="H161">
            <v>27071</v>
          </cell>
        </row>
        <row r="162">
          <cell r="C162">
            <v>6907</v>
          </cell>
          <cell r="D162" t="str">
            <v>Parkwood E-ACT Academy</v>
          </cell>
          <cell r="E162" t="str">
            <v>Recoupment Academy</v>
          </cell>
          <cell r="F162">
            <v>813</v>
          </cell>
          <cell r="G162">
            <v>52617.36</v>
          </cell>
          <cell r="H162">
            <v>18699</v>
          </cell>
        </row>
        <row r="163">
          <cell r="C163">
            <v>6905</v>
          </cell>
          <cell r="D163" t="str">
            <v>Sheffield Park Academy</v>
          </cell>
          <cell r="E163" t="str">
            <v>Recoupment Academy</v>
          </cell>
          <cell r="F163">
            <v>1060</v>
          </cell>
          <cell r="G163">
            <v>68603.199999999997</v>
          </cell>
          <cell r="H163">
            <v>24380</v>
          </cell>
        </row>
        <row r="164">
          <cell r="C164">
            <v>6906</v>
          </cell>
          <cell r="D164" t="str">
            <v>Sheffield Springs Academy</v>
          </cell>
          <cell r="E164" t="str">
            <v>Recoupment Academy</v>
          </cell>
          <cell r="F164">
            <v>1054</v>
          </cell>
          <cell r="G164">
            <v>68214.880000000005</v>
          </cell>
          <cell r="H164">
            <v>24242</v>
          </cell>
        </row>
        <row r="165">
          <cell r="C165">
            <v>4229</v>
          </cell>
          <cell r="D165" t="str">
            <v>Silverdale School</v>
          </cell>
          <cell r="E165" t="str">
            <v>Recoupment Academy</v>
          </cell>
          <cell r="F165">
            <v>1020</v>
          </cell>
          <cell r="G165">
            <v>66014.399999999994</v>
          </cell>
          <cell r="H165">
            <v>23460</v>
          </cell>
        </row>
        <row r="166">
          <cell r="C166">
            <v>4271</v>
          </cell>
          <cell r="D166" t="str">
            <v>Stocksbridge High School</v>
          </cell>
          <cell r="E166" t="str">
            <v>Recoupment Academy</v>
          </cell>
          <cell r="F166">
            <v>799</v>
          </cell>
          <cell r="G166">
            <v>51711.28</v>
          </cell>
          <cell r="H166">
            <v>18377</v>
          </cell>
        </row>
        <row r="167">
          <cell r="C167">
            <v>4234</v>
          </cell>
          <cell r="D167" t="str">
            <v>Tapton School</v>
          </cell>
          <cell r="E167" t="str">
            <v>Recoupment Academy</v>
          </cell>
          <cell r="F167">
            <v>1334</v>
          </cell>
          <cell r="G167">
            <v>86336.48</v>
          </cell>
          <cell r="H167">
            <v>30682</v>
          </cell>
        </row>
        <row r="168">
          <cell r="C168">
            <v>4276</v>
          </cell>
          <cell r="D168" t="str">
            <v>The Birley Academy</v>
          </cell>
          <cell r="E168" t="str">
            <v>Recoupment Academy</v>
          </cell>
          <cell r="F168">
            <v>1075</v>
          </cell>
          <cell r="G168">
            <v>69574</v>
          </cell>
          <cell r="H168">
            <v>24725</v>
          </cell>
        </row>
        <row r="169">
          <cell r="C169">
            <v>4004</v>
          </cell>
          <cell r="D169" t="str">
            <v>UTC Sheffield City Centre</v>
          </cell>
          <cell r="E169" t="str">
            <v>Recoupment Academy</v>
          </cell>
          <cell r="F169">
            <v>301</v>
          </cell>
          <cell r="G169">
            <v>19480.72</v>
          </cell>
          <cell r="H169">
            <v>6923</v>
          </cell>
        </row>
        <row r="170">
          <cell r="C170">
            <v>4010</v>
          </cell>
          <cell r="D170" t="str">
            <v>UTC Sheffield Olympic Legacy Park</v>
          </cell>
          <cell r="E170" t="str">
            <v>Recoupment Academy</v>
          </cell>
          <cell r="F170">
            <v>298</v>
          </cell>
          <cell r="G170">
            <v>19286.560000000001</v>
          </cell>
          <cell r="H170">
            <v>6854</v>
          </cell>
        </row>
        <row r="171">
          <cell r="C171">
            <v>4013</v>
          </cell>
          <cell r="D171" t="str">
            <v>Westfield School</v>
          </cell>
          <cell r="E171" t="str">
            <v>Recoupment Academy</v>
          </cell>
          <cell r="F171">
            <v>1311</v>
          </cell>
          <cell r="G171">
            <v>84847.92</v>
          </cell>
          <cell r="H171">
            <v>30153</v>
          </cell>
        </row>
        <row r="172">
          <cell r="C172">
            <v>4016</v>
          </cell>
          <cell r="D172" t="str">
            <v>Yewlands Academy</v>
          </cell>
          <cell r="E172" t="str">
            <v>Recoupment Academy</v>
          </cell>
          <cell r="F172">
            <v>944</v>
          </cell>
          <cell r="G172">
            <v>61095.68</v>
          </cell>
          <cell r="H172">
            <v>21712</v>
          </cell>
        </row>
        <row r="174">
          <cell r="D174" t="str">
            <v>Total Secondary</v>
          </cell>
          <cell r="F174">
            <v>28330</v>
          </cell>
          <cell r="G174">
            <v>1833517.5999999999</v>
          </cell>
          <cell r="H174">
            <v>651590</v>
          </cell>
        </row>
        <row r="175">
          <cell r="F175">
            <v>0</v>
          </cell>
        </row>
        <row r="176">
          <cell r="D176" t="str">
            <v>Middle Deemed Secondary</v>
          </cell>
        </row>
        <row r="178">
          <cell r="C178">
            <v>4014</v>
          </cell>
          <cell r="D178" t="str">
            <v>Astrea Academy Sheffield</v>
          </cell>
          <cell r="F178">
            <v>999</v>
          </cell>
          <cell r="G178">
            <v>73372.679999999993</v>
          </cell>
          <cell r="H178">
            <v>24282</v>
          </cell>
        </row>
        <row r="179">
          <cell r="C179">
            <v>4225</v>
          </cell>
          <cell r="D179" t="str">
            <v>Hinde House 2-16 Academy</v>
          </cell>
          <cell r="F179">
            <v>1345</v>
          </cell>
          <cell r="G179">
            <v>100909.4</v>
          </cell>
          <cell r="H179">
            <v>33010</v>
          </cell>
        </row>
        <row r="180">
          <cell r="C180">
            <v>4005</v>
          </cell>
          <cell r="D180" t="str">
            <v>Oasis Academy Don Valley</v>
          </cell>
          <cell r="F180">
            <v>1081</v>
          </cell>
          <cell r="G180">
            <v>83656.319999999992</v>
          </cell>
          <cell r="H180">
            <v>26913</v>
          </cell>
        </row>
        <row r="182">
          <cell r="C182" t="str">
            <v/>
          </cell>
          <cell r="D182" t="str">
            <v>Total Middle Deemed Secondary</v>
          </cell>
          <cell r="F182">
            <v>3425</v>
          </cell>
          <cell r="G182">
            <v>257938.39999999997</v>
          </cell>
          <cell r="H182">
            <v>84205</v>
          </cell>
        </row>
        <row r="184">
          <cell r="D184" t="str">
            <v>Total All Schools</v>
          </cell>
          <cell r="F184">
            <v>75009</v>
          </cell>
          <cell r="G184">
            <v>6335538.4799999986</v>
          </cell>
          <cell r="H184">
            <v>1946907</v>
          </cell>
        </row>
        <row r="186">
          <cell r="C186">
            <v>4998</v>
          </cell>
          <cell r="D186" t="str">
            <v>Astrea Academy - Woodside x 7/12</v>
          </cell>
          <cell r="E186" t="str">
            <v>Recoupment Academy</v>
          </cell>
          <cell r="F186">
            <v>261</v>
          </cell>
          <cell r="G186">
            <v>25609.319999999992</v>
          </cell>
          <cell r="H186">
            <v>7308</v>
          </cell>
        </row>
        <row r="187">
          <cell r="C187">
            <v>4998</v>
          </cell>
          <cell r="D187" t="str">
            <v>Astrea Academy - Woodside x 7/12</v>
          </cell>
          <cell r="E187" t="str">
            <v>Recoupment Academy</v>
          </cell>
          <cell r="F187">
            <v>738</v>
          </cell>
          <cell r="G187">
            <v>47763.360000000001</v>
          </cell>
          <cell r="H187">
            <v>16974</v>
          </cell>
        </row>
        <row r="188">
          <cell r="F188">
            <v>999</v>
          </cell>
          <cell r="G188">
            <v>73372.679999999993</v>
          </cell>
          <cell r="H188">
            <v>24282</v>
          </cell>
        </row>
        <row r="189">
          <cell r="F189">
            <v>0</v>
          </cell>
          <cell r="G189">
            <v>0</v>
          </cell>
          <cell r="H189">
            <v>0</v>
          </cell>
        </row>
        <row r="190">
          <cell r="C190">
            <v>4225</v>
          </cell>
          <cell r="D190" t="str">
            <v>Hinde House - Primary</v>
          </cell>
          <cell r="E190" t="str">
            <v>Recoupment Academy</v>
          </cell>
          <cell r="F190">
            <v>415</v>
          </cell>
          <cell r="G190">
            <v>40719.799999999988</v>
          </cell>
          <cell r="H190">
            <v>11620</v>
          </cell>
        </row>
        <row r="191">
          <cell r="C191">
            <v>4225</v>
          </cell>
          <cell r="D191" t="str">
            <v>Hinde House - Secondary</v>
          </cell>
          <cell r="E191" t="str">
            <v>Recoupment Academy</v>
          </cell>
          <cell r="F191">
            <v>930</v>
          </cell>
          <cell r="G191">
            <v>60189.599999999999</v>
          </cell>
          <cell r="H191">
            <v>21390</v>
          </cell>
        </row>
        <row r="192">
          <cell r="F192">
            <v>1345</v>
          </cell>
          <cell r="G192">
            <v>100909.4</v>
          </cell>
          <cell r="H192">
            <v>33010</v>
          </cell>
        </row>
        <row r="194">
          <cell r="C194">
            <v>4005</v>
          </cell>
          <cell r="D194" t="str">
            <v>Oasis Academy Don Valley</v>
          </cell>
          <cell r="E194" t="str">
            <v>Recoupment Academy</v>
          </cell>
          <cell r="F194">
            <v>410</v>
          </cell>
          <cell r="G194">
            <v>40229.19999999999</v>
          </cell>
          <cell r="H194">
            <v>11480</v>
          </cell>
        </row>
        <row r="195">
          <cell r="C195">
            <v>4005</v>
          </cell>
          <cell r="D195" t="str">
            <v>Oasis Academy Don Valley</v>
          </cell>
          <cell r="E195" t="str">
            <v>Recoupment Academy</v>
          </cell>
          <cell r="F195">
            <v>671</v>
          </cell>
          <cell r="G195">
            <v>43427.12</v>
          </cell>
          <cell r="H195">
            <v>15433</v>
          </cell>
        </row>
        <row r="196">
          <cell r="F196">
            <v>1081</v>
          </cell>
          <cell r="G196">
            <v>83656.319999999992</v>
          </cell>
          <cell r="H196">
            <v>26913</v>
          </cell>
        </row>
        <row r="198">
          <cell r="F198" t="str">
            <v>Special Swimming</v>
          </cell>
          <cell r="G198">
            <v>8.3000000000000007</v>
          </cell>
        </row>
        <row r="199">
          <cell r="D199" t="str">
            <v>Special</v>
          </cell>
          <cell r="E199" t="str">
            <v>Pri Places</v>
          </cell>
          <cell r="G199">
            <v>111.48999999999998</v>
          </cell>
          <cell r="H199">
            <v>18.350000000000001</v>
          </cell>
        </row>
        <row r="200">
          <cell r="G200">
            <v>1.0000000000000002</v>
          </cell>
          <cell r="H200">
            <v>0.16458875235447129</v>
          </cell>
        </row>
        <row r="201">
          <cell r="C201">
            <v>7023</v>
          </cell>
          <cell r="D201" t="str">
            <v>Archdale (Norfolk Park) NIJ</v>
          </cell>
          <cell r="E201">
            <v>95</v>
          </cell>
          <cell r="F201">
            <v>95</v>
          </cell>
          <cell r="G201">
            <v>10591.55</v>
          </cell>
          <cell r="H201">
            <v>1743.2500000000002</v>
          </cell>
        </row>
        <row r="202">
          <cell r="C202">
            <v>7038</v>
          </cell>
          <cell r="D202" t="str">
            <v>Becton</v>
          </cell>
          <cell r="E202">
            <v>14</v>
          </cell>
          <cell r="F202">
            <v>65</v>
          </cell>
          <cell r="G202">
            <v>6823.5499999999984</v>
          </cell>
          <cell r="H202">
            <v>1192.75</v>
          </cell>
        </row>
        <row r="203">
          <cell r="D203" t="str">
            <v>Kenwood</v>
          </cell>
          <cell r="F203">
            <v>119.25</v>
          </cell>
          <cell r="G203">
            <v>12305.407499999998</v>
          </cell>
          <cell r="H203">
            <v>2188.2375000000002</v>
          </cell>
        </row>
        <row r="204">
          <cell r="C204">
            <v>7010</v>
          </cell>
          <cell r="D204" t="str">
            <v>Bents Green</v>
          </cell>
          <cell r="E204">
            <v>0</v>
          </cell>
          <cell r="F204">
            <v>306</v>
          </cell>
          <cell r="G204">
            <v>31576.139999999996</v>
          </cell>
          <cell r="H204">
            <v>5615.1</v>
          </cell>
        </row>
        <row r="205">
          <cell r="C205">
            <v>7000</v>
          </cell>
          <cell r="D205" t="str">
            <v>Discovery</v>
          </cell>
          <cell r="F205">
            <v>71.666666666666657</v>
          </cell>
          <cell r="G205">
            <v>7395.283333333331</v>
          </cell>
          <cell r="H205">
            <v>1315.0833333333333</v>
          </cell>
        </row>
        <row r="206">
          <cell r="C206">
            <v>7040</v>
          </cell>
          <cell r="D206" t="str">
            <v>Heritage Park Community</v>
          </cell>
          <cell r="E206">
            <v>0</v>
          </cell>
          <cell r="F206">
            <v>100</v>
          </cell>
          <cell r="G206">
            <v>10318.999999999998</v>
          </cell>
          <cell r="H206">
            <v>1835.0000000000002</v>
          </cell>
        </row>
        <row r="207">
          <cell r="C207">
            <v>7041</v>
          </cell>
          <cell r="D207" t="str">
            <v>Holgate Meadows Community</v>
          </cell>
          <cell r="E207">
            <v>0</v>
          </cell>
          <cell r="F207">
            <v>95</v>
          </cell>
          <cell r="G207">
            <v>9803.0499999999993</v>
          </cell>
          <cell r="H207">
            <v>1743.2500000000002</v>
          </cell>
        </row>
        <row r="208">
          <cell r="C208">
            <v>7036</v>
          </cell>
          <cell r="D208" t="str">
            <v>Mossbrook IJ</v>
          </cell>
          <cell r="E208">
            <v>160</v>
          </cell>
          <cell r="F208">
            <v>161</v>
          </cell>
          <cell r="G208">
            <v>17941.589999999997</v>
          </cell>
          <cell r="H208">
            <v>2954.3500000000004</v>
          </cell>
        </row>
        <row r="209">
          <cell r="C209">
            <v>7043</v>
          </cell>
          <cell r="D209" t="str">
            <v>Seven Hills</v>
          </cell>
          <cell r="E209">
            <v>0</v>
          </cell>
          <cell r="F209">
            <v>212</v>
          </cell>
          <cell r="G209">
            <v>21876.279999999995</v>
          </cell>
          <cell r="H209">
            <v>3890.2000000000003</v>
          </cell>
        </row>
        <row r="210">
          <cell r="C210">
            <v>7024</v>
          </cell>
          <cell r="D210" t="str">
            <v>Talbot Sec</v>
          </cell>
          <cell r="E210">
            <v>0</v>
          </cell>
          <cell r="F210">
            <v>219</v>
          </cell>
          <cell r="G210">
            <v>22598.609999999997</v>
          </cell>
          <cell r="H210">
            <v>4018.65</v>
          </cell>
        </row>
        <row r="211">
          <cell r="C211">
            <v>7013</v>
          </cell>
          <cell r="D211" t="str">
            <v>The Rowan IJ</v>
          </cell>
          <cell r="E211">
            <v>98</v>
          </cell>
          <cell r="F211">
            <v>98</v>
          </cell>
          <cell r="G211">
            <v>10926.019999999999</v>
          </cell>
          <cell r="H211">
            <v>1798.3000000000002</v>
          </cell>
        </row>
        <row r="212">
          <cell r="C212">
            <v>7026</v>
          </cell>
          <cell r="D212" t="str">
            <v>Woolley  Wood NIJ</v>
          </cell>
          <cell r="E212">
            <v>103</v>
          </cell>
          <cell r="F212">
            <v>103</v>
          </cell>
          <cell r="G212">
            <v>11483.469999999998</v>
          </cell>
          <cell r="H212">
            <v>1890.0500000000002</v>
          </cell>
        </row>
        <row r="214">
          <cell r="D214" t="str">
            <v>Total Special</v>
          </cell>
          <cell r="E214">
            <v>470</v>
          </cell>
          <cell r="F214">
            <v>1644.9166666666665</v>
          </cell>
          <cell r="G214">
            <v>173639.95083333331</v>
          </cell>
          <cell r="H214">
            <v>30184.220833333336</v>
          </cell>
        </row>
        <row r="215">
          <cell r="F215">
            <v>0</v>
          </cell>
          <cell r="G215">
            <v>0</v>
          </cell>
          <cell r="H215">
            <v>0</v>
          </cell>
        </row>
        <row r="216">
          <cell r="D216" t="str">
            <v>TOTAL ALL SCHOOLS</v>
          </cell>
          <cell r="F216">
            <v>76653.916666666672</v>
          </cell>
          <cell r="G216">
            <v>6509178.4308333322</v>
          </cell>
          <cell r="H216">
            <v>1977091.2208333334</v>
          </cell>
        </row>
        <row r="217">
          <cell r="G217">
            <v>0</v>
          </cell>
        </row>
        <row r="219">
          <cell r="G219" t="str">
            <v>Add Deleg</v>
          </cell>
          <cell r="H219" t="str">
            <v>De-deleg</v>
          </cell>
        </row>
        <row r="220">
          <cell r="D220" t="str">
            <v>Maintained</v>
          </cell>
          <cell r="E220">
            <v>0</v>
          </cell>
          <cell r="F220">
            <v>21808</v>
          </cell>
          <cell r="G220">
            <v>2112384.9899999998</v>
          </cell>
          <cell r="H220">
            <v>591495.15</v>
          </cell>
        </row>
        <row r="221">
          <cell r="D221" t="str">
            <v>Academies</v>
          </cell>
          <cell r="F221">
            <v>54845.916666666664</v>
          </cell>
          <cell r="G221">
            <v>4396793.4408333302</v>
          </cell>
          <cell r="H221">
            <v>1385596.0708333333</v>
          </cell>
        </row>
        <row r="222">
          <cell r="D222" t="str">
            <v>Total</v>
          </cell>
          <cell r="F222">
            <v>76653.916666666657</v>
          </cell>
          <cell r="G222">
            <v>6509178.4308333304</v>
          </cell>
          <cell r="H222">
            <v>1977091.2208333332</v>
          </cell>
        </row>
        <row r="228">
          <cell r="D228" t="str">
            <v>Primary</v>
          </cell>
          <cell r="F228">
            <v>44340</v>
          </cell>
          <cell r="G228">
            <v>4350640.7999999989</v>
          </cell>
          <cell r="H228">
            <v>1241520</v>
          </cell>
        </row>
        <row r="229">
          <cell r="D229" t="str">
            <v>Secondary</v>
          </cell>
          <cell r="F229">
            <v>30669</v>
          </cell>
          <cell r="G229">
            <v>1984897.6800000002</v>
          </cell>
          <cell r="H229">
            <v>705387</v>
          </cell>
        </row>
        <row r="230">
          <cell r="D230" t="str">
            <v>Special</v>
          </cell>
          <cell r="F230">
            <v>1644.9166666666665</v>
          </cell>
          <cell r="G230">
            <v>173639.95083333331</v>
          </cell>
          <cell r="H230">
            <v>30184.220833333336</v>
          </cell>
        </row>
        <row r="231">
          <cell r="F231">
            <v>76653.916666666672</v>
          </cell>
          <cell r="G231">
            <v>6509178.4308333322</v>
          </cell>
          <cell r="H231">
            <v>1977091.2208333334</v>
          </cell>
        </row>
        <row r="232">
          <cell r="F232">
            <v>0</v>
          </cell>
          <cell r="G232">
            <v>0</v>
          </cell>
          <cell r="H232">
            <v>0</v>
          </cell>
        </row>
        <row r="233">
          <cell r="D233" t="str">
            <v>Primary</v>
          </cell>
        </row>
        <row r="234">
          <cell r="D234" t="str">
            <v>Maintained</v>
          </cell>
          <cell r="F234">
            <v>19274</v>
          </cell>
          <cell r="G234">
            <v>1891164.8799999997</v>
          </cell>
          <cell r="H234">
            <v>539672</v>
          </cell>
        </row>
        <row r="235">
          <cell r="D235" t="str">
            <v>Academies</v>
          </cell>
          <cell r="F235">
            <v>25066</v>
          </cell>
          <cell r="G235">
            <v>2459475.9199999981</v>
          </cell>
          <cell r="H235">
            <v>701848</v>
          </cell>
        </row>
        <row r="236">
          <cell r="D236" t="str">
            <v>Total</v>
          </cell>
          <cell r="F236">
            <v>44340</v>
          </cell>
          <cell r="G236">
            <v>4350640.799999998</v>
          </cell>
          <cell r="H236">
            <v>1241520</v>
          </cell>
        </row>
        <row r="237">
          <cell r="F237">
            <v>0</v>
          </cell>
          <cell r="G237">
            <v>-6.0390448197722435E-10</v>
          </cell>
          <cell r="H237">
            <v>0</v>
          </cell>
        </row>
        <row r="238">
          <cell r="D238" t="str">
            <v>Secondary</v>
          </cell>
        </row>
        <row r="239">
          <cell r="D239" t="str">
            <v>Maintained</v>
          </cell>
          <cell r="F239">
            <v>1145</v>
          </cell>
          <cell r="G239">
            <v>74104.399999999994</v>
          </cell>
          <cell r="H239">
            <v>26335</v>
          </cell>
        </row>
        <row r="240">
          <cell r="D240" t="str">
            <v>Academies</v>
          </cell>
          <cell r="F240">
            <v>29524</v>
          </cell>
          <cell r="G240">
            <v>1910793.2800000003</v>
          </cell>
          <cell r="H240">
            <v>679052</v>
          </cell>
        </row>
        <row r="241">
          <cell r="D241" t="str">
            <v>Total</v>
          </cell>
          <cell r="F241">
            <v>30669</v>
          </cell>
          <cell r="G241">
            <v>1984897.6800000002</v>
          </cell>
          <cell r="H241">
            <v>705387</v>
          </cell>
        </row>
        <row r="242">
          <cell r="F242">
            <v>0</v>
          </cell>
          <cell r="G242">
            <v>2.9831426218152046E-10</v>
          </cell>
          <cell r="H242">
            <v>0</v>
          </cell>
        </row>
        <row r="244">
          <cell r="D244" t="str">
            <v>Primary</v>
          </cell>
        </row>
        <row r="245">
          <cell r="D245" t="str">
            <v>Maintained</v>
          </cell>
          <cell r="F245">
            <v>19274</v>
          </cell>
          <cell r="G245">
            <v>1891164.8799999997</v>
          </cell>
          <cell r="H245">
            <v>539672</v>
          </cell>
        </row>
        <row r="246">
          <cell r="D246" t="str">
            <v>Academies</v>
          </cell>
          <cell r="F246">
            <v>25066</v>
          </cell>
          <cell r="G246">
            <v>2459475.9199999981</v>
          </cell>
          <cell r="H246">
            <v>701848</v>
          </cell>
        </row>
        <row r="247">
          <cell r="D247" t="str">
            <v>Total</v>
          </cell>
          <cell r="F247">
            <v>44340</v>
          </cell>
          <cell r="G247">
            <v>4350640.799999998</v>
          </cell>
          <cell r="H247">
            <v>1241520</v>
          </cell>
        </row>
        <row r="248">
          <cell r="F248">
            <v>0</v>
          </cell>
          <cell r="G248">
            <v>-6.0390448197722435E-10</v>
          </cell>
          <cell r="H248">
            <v>0</v>
          </cell>
        </row>
        <row r="249">
          <cell r="D249" t="str">
            <v>Secondary</v>
          </cell>
        </row>
        <row r="250">
          <cell r="D250" t="str">
            <v>Maintained</v>
          </cell>
          <cell r="F250">
            <v>1145</v>
          </cell>
          <cell r="G250">
            <v>74104.399999999994</v>
          </cell>
          <cell r="H250">
            <v>26335</v>
          </cell>
        </row>
        <row r="251">
          <cell r="D251" t="str">
            <v>Academies</v>
          </cell>
          <cell r="F251">
            <v>29524</v>
          </cell>
          <cell r="G251">
            <v>1910793.2800000003</v>
          </cell>
          <cell r="H251">
            <v>679052</v>
          </cell>
        </row>
        <row r="252">
          <cell r="D252" t="str">
            <v>Total</v>
          </cell>
          <cell r="F252">
            <v>30669</v>
          </cell>
          <cell r="G252">
            <v>1984897.6800000002</v>
          </cell>
          <cell r="H252">
            <v>705387</v>
          </cell>
        </row>
        <row r="254">
          <cell r="D254" t="str">
            <v>Total All Schools Excl. Special</v>
          </cell>
          <cell r="F254">
            <v>75009</v>
          </cell>
          <cell r="G254">
            <v>6335538.4799999986</v>
          </cell>
          <cell r="H254">
            <v>1946907</v>
          </cell>
        </row>
        <row r="255">
          <cell r="F255">
            <v>75009</v>
          </cell>
          <cell r="G255">
            <v>6335538.4799999986</v>
          </cell>
          <cell r="H255">
            <v>1946907</v>
          </cell>
        </row>
        <row r="256">
          <cell r="G256">
            <v>0</v>
          </cell>
          <cell r="H256">
            <v>0</v>
          </cell>
        </row>
        <row r="257">
          <cell r="D257" t="str">
            <v>Maintained</v>
          </cell>
          <cell r="F257">
            <v>21808</v>
          </cell>
          <cell r="G257">
            <v>2112384.9899999998</v>
          </cell>
          <cell r="H257">
            <v>591495.15</v>
          </cell>
        </row>
        <row r="258">
          <cell r="D258" t="str">
            <v>Academies</v>
          </cell>
          <cell r="F258">
            <v>54845.916666666664</v>
          </cell>
          <cell r="G258">
            <v>4396793.4408333302</v>
          </cell>
          <cell r="H258">
            <v>1385596.0708333333</v>
          </cell>
        </row>
        <row r="259">
          <cell r="D259" t="str">
            <v>Total</v>
          </cell>
          <cell r="F259">
            <v>76653.916666666657</v>
          </cell>
          <cell r="G259">
            <v>6509178.4308333304</v>
          </cell>
          <cell r="H259">
            <v>1977091.2208333332</v>
          </cell>
        </row>
        <row r="260">
          <cell r="F260">
            <v>0</v>
          </cell>
          <cell r="G260">
            <v>0</v>
          </cell>
          <cell r="H260">
            <v>0</v>
          </cell>
        </row>
        <row r="262">
          <cell r="H262">
            <v>561310.9291666667</v>
          </cell>
        </row>
      </sheetData>
      <sheetData sheetId="17"/>
      <sheetData sheetId="18">
        <row r="1">
          <cell r="F1" t="str">
            <v>Secondary AWPU Funding</v>
          </cell>
          <cell r="G1" t="str">
            <v>2024-25</v>
          </cell>
        </row>
        <row r="4">
          <cell r="E4" t="str">
            <v>DfE</v>
          </cell>
          <cell r="F4" t="str">
            <v>School</v>
          </cell>
          <cell r="G4" t="str">
            <v>KS3</v>
          </cell>
          <cell r="H4" t="str">
            <v>KS4</v>
          </cell>
          <cell r="I4" t="str">
            <v>Total</v>
          </cell>
        </row>
        <row r="6">
          <cell r="E6">
            <v>5401</v>
          </cell>
          <cell r="F6" t="str">
            <v>All Saints' Catholic High School</v>
          </cell>
          <cell r="G6">
            <v>625</v>
          </cell>
          <cell r="H6">
            <v>415</v>
          </cell>
          <cell r="I6">
            <v>1040</v>
          </cell>
        </row>
        <row r="7">
          <cell r="E7">
            <v>4017</v>
          </cell>
          <cell r="F7" t="str">
            <v>Bradfield School</v>
          </cell>
          <cell r="G7">
            <v>643</v>
          </cell>
          <cell r="H7">
            <v>443</v>
          </cell>
          <cell r="I7">
            <v>1086</v>
          </cell>
        </row>
        <row r="8">
          <cell r="E8">
            <v>4000</v>
          </cell>
          <cell r="F8" t="str">
            <v>Chaucer School</v>
          </cell>
          <cell r="G8">
            <v>494</v>
          </cell>
          <cell r="H8">
            <v>328</v>
          </cell>
          <cell r="I8">
            <v>822</v>
          </cell>
        </row>
        <row r="9">
          <cell r="E9">
            <v>4012</v>
          </cell>
          <cell r="F9" t="str">
            <v>Ecclesfield School</v>
          </cell>
          <cell r="G9">
            <v>1036</v>
          </cell>
          <cell r="H9">
            <v>682</v>
          </cell>
          <cell r="I9">
            <v>1718</v>
          </cell>
        </row>
        <row r="10">
          <cell r="E10">
            <v>4280</v>
          </cell>
          <cell r="F10" t="str">
            <v>Fir Vale School</v>
          </cell>
          <cell r="G10">
            <v>621</v>
          </cell>
          <cell r="H10">
            <v>405</v>
          </cell>
          <cell r="I10">
            <v>1026</v>
          </cell>
        </row>
        <row r="11">
          <cell r="E11">
            <v>4003</v>
          </cell>
          <cell r="F11" t="str">
            <v>Firth Park Academy</v>
          </cell>
          <cell r="G11">
            <v>737</v>
          </cell>
          <cell r="H11">
            <v>440</v>
          </cell>
          <cell r="I11">
            <v>1177</v>
          </cell>
        </row>
        <row r="12">
          <cell r="E12">
            <v>4007</v>
          </cell>
          <cell r="F12" t="str">
            <v>Forge Valley School</v>
          </cell>
          <cell r="G12">
            <v>783</v>
          </cell>
          <cell r="H12">
            <v>492</v>
          </cell>
          <cell r="I12">
            <v>1275</v>
          </cell>
        </row>
        <row r="13">
          <cell r="E13">
            <v>4278</v>
          </cell>
          <cell r="F13" t="str">
            <v>Handsworth Grange Community Sports College</v>
          </cell>
          <cell r="G13">
            <v>598</v>
          </cell>
          <cell r="H13">
            <v>394</v>
          </cell>
          <cell r="I13">
            <v>992</v>
          </cell>
        </row>
        <row r="14">
          <cell r="E14">
            <v>4257</v>
          </cell>
          <cell r="F14" t="str">
            <v>High Storrs School</v>
          </cell>
          <cell r="G14">
            <v>730</v>
          </cell>
          <cell r="H14">
            <v>478</v>
          </cell>
          <cell r="I14">
            <v>1208</v>
          </cell>
        </row>
        <row r="15">
          <cell r="E15">
            <v>4230</v>
          </cell>
          <cell r="F15" t="str">
            <v>King Ecgbert School</v>
          </cell>
          <cell r="G15">
            <v>652</v>
          </cell>
          <cell r="H15">
            <v>417</v>
          </cell>
          <cell r="I15">
            <v>1069</v>
          </cell>
        </row>
        <row r="16">
          <cell r="E16">
            <v>4259</v>
          </cell>
          <cell r="F16" t="str">
            <v>King Edward VII School</v>
          </cell>
          <cell r="G16">
            <v>686</v>
          </cell>
          <cell r="H16">
            <v>459</v>
          </cell>
          <cell r="I16">
            <v>1145</v>
          </cell>
        </row>
        <row r="17">
          <cell r="E17">
            <v>4279</v>
          </cell>
          <cell r="F17" t="str">
            <v>Meadowhead School Academy Trust</v>
          </cell>
          <cell r="G17">
            <v>986</v>
          </cell>
          <cell r="H17">
            <v>650</v>
          </cell>
          <cell r="I17">
            <v>1636</v>
          </cell>
        </row>
        <row r="18">
          <cell r="E18">
            <v>4015</v>
          </cell>
          <cell r="F18" t="str">
            <v>Mercia School</v>
          </cell>
          <cell r="G18">
            <v>553</v>
          </cell>
          <cell r="H18">
            <v>291</v>
          </cell>
          <cell r="I18">
            <v>844</v>
          </cell>
        </row>
        <row r="19">
          <cell r="E19">
            <v>4008</v>
          </cell>
          <cell r="F19" t="str">
            <v>Newfield Secondary School</v>
          </cell>
          <cell r="G19">
            <v>638</v>
          </cell>
          <cell r="H19">
            <v>403</v>
          </cell>
          <cell r="I19">
            <v>1041</v>
          </cell>
        </row>
        <row r="20">
          <cell r="E20">
            <v>5400</v>
          </cell>
          <cell r="F20" t="str">
            <v>Notre Dame High School</v>
          </cell>
          <cell r="G20">
            <v>642</v>
          </cell>
          <cell r="H20">
            <v>423</v>
          </cell>
          <cell r="I20">
            <v>1065</v>
          </cell>
        </row>
        <row r="21">
          <cell r="E21">
            <v>4006</v>
          </cell>
          <cell r="F21" t="str">
            <v>Outwood Academy City</v>
          </cell>
          <cell r="G21">
            <v>720</v>
          </cell>
          <cell r="H21">
            <v>457</v>
          </cell>
          <cell r="I21">
            <v>1177</v>
          </cell>
        </row>
        <row r="22">
          <cell r="E22">
            <v>6907</v>
          </cell>
          <cell r="F22" t="str">
            <v>Parkwood E-ACT Academy</v>
          </cell>
          <cell r="G22">
            <v>515</v>
          </cell>
          <cell r="H22">
            <v>298</v>
          </cell>
          <cell r="I22">
            <v>813</v>
          </cell>
        </row>
        <row r="23">
          <cell r="E23">
            <v>6905</v>
          </cell>
          <cell r="F23" t="str">
            <v>Sheffield Park Academy</v>
          </cell>
          <cell r="G23">
            <v>651</v>
          </cell>
          <cell r="H23">
            <v>409</v>
          </cell>
          <cell r="I23">
            <v>1060</v>
          </cell>
        </row>
        <row r="24">
          <cell r="E24">
            <v>6906</v>
          </cell>
          <cell r="F24" t="str">
            <v>Sheffield Springs Academy</v>
          </cell>
          <cell r="G24">
            <v>644</v>
          </cell>
          <cell r="H24">
            <v>410</v>
          </cell>
          <cell r="I24">
            <v>1054</v>
          </cell>
        </row>
        <row r="25">
          <cell r="E25">
            <v>4229</v>
          </cell>
          <cell r="F25" t="str">
            <v>Silverdale School</v>
          </cell>
          <cell r="G25">
            <v>608</v>
          </cell>
          <cell r="H25">
            <v>412</v>
          </cell>
          <cell r="I25">
            <v>1020</v>
          </cell>
        </row>
        <row r="26">
          <cell r="E26">
            <v>4271</v>
          </cell>
          <cell r="F26" t="str">
            <v>Stocksbridge High School</v>
          </cell>
          <cell r="G26">
            <v>472</v>
          </cell>
          <cell r="H26">
            <v>327</v>
          </cell>
          <cell r="I26">
            <v>799</v>
          </cell>
        </row>
        <row r="27">
          <cell r="E27">
            <v>4234</v>
          </cell>
          <cell r="F27" t="str">
            <v>Tapton School</v>
          </cell>
          <cell r="G27">
            <v>782</v>
          </cell>
          <cell r="H27">
            <v>552</v>
          </cell>
          <cell r="I27">
            <v>1334</v>
          </cell>
        </row>
        <row r="28">
          <cell r="E28">
            <v>4276</v>
          </cell>
          <cell r="F28" t="str">
            <v>The Birley Academy</v>
          </cell>
          <cell r="G28">
            <v>660</v>
          </cell>
          <cell r="H28">
            <v>415</v>
          </cell>
          <cell r="I28">
            <v>1075</v>
          </cell>
        </row>
        <row r="29">
          <cell r="E29">
            <v>4004</v>
          </cell>
          <cell r="F29" t="str">
            <v>UTC Sheffield City Centre</v>
          </cell>
          <cell r="G29">
            <v>100</v>
          </cell>
          <cell r="H29">
            <v>201</v>
          </cell>
          <cell r="I29">
            <v>301</v>
          </cell>
        </row>
        <row r="30">
          <cell r="E30">
            <v>4010</v>
          </cell>
          <cell r="F30" t="str">
            <v>UTC Sheffield Olympic Legacy Park</v>
          </cell>
          <cell r="G30">
            <v>99</v>
          </cell>
          <cell r="H30">
            <v>199</v>
          </cell>
          <cell r="I30">
            <v>298</v>
          </cell>
        </row>
        <row r="31">
          <cell r="E31">
            <v>4013</v>
          </cell>
          <cell r="F31" t="str">
            <v>Westfield School</v>
          </cell>
          <cell r="G31">
            <v>828</v>
          </cell>
          <cell r="H31">
            <v>483</v>
          </cell>
          <cell r="I31">
            <v>1311</v>
          </cell>
        </row>
        <row r="32">
          <cell r="E32">
            <v>4016</v>
          </cell>
          <cell r="F32" t="str">
            <v>Yewlands Academy</v>
          </cell>
          <cell r="G32">
            <v>609</v>
          </cell>
          <cell r="H32">
            <v>335</v>
          </cell>
          <cell r="I32">
            <v>944</v>
          </cell>
        </row>
        <row r="34">
          <cell r="F34" t="str">
            <v>Total Secondary</v>
          </cell>
          <cell r="G34">
            <v>17112</v>
          </cell>
          <cell r="H34">
            <v>11218</v>
          </cell>
          <cell r="I34">
            <v>28330</v>
          </cell>
        </row>
        <row r="36">
          <cell r="F36" t="str">
            <v>Middle Deemed Secondary</v>
          </cell>
        </row>
        <row r="38">
          <cell r="E38">
            <v>4014</v>
          </cell>
          <cell r="F38" t="str">
            <v>Astrea Academy Sheffield</v>
          </cell>
          <cell r="G38">
            <v>451</v>
          </cell>
          <cell r="H38">
            <v>287</v>
          </cell>
          <cell r="I38">
            <v>738</v>
          </cell>
        </row>
        <row r="39">
          <cell r="E39">
            <v>4225</v>
          </cell>
          <cell r="F39" t="str">
            <v>Hinde House 2-16 Academy</v>
          </cell>
          <cell r="G39">
            <v>568</v>
          </cell>
          <cell r="H39">
            <v>362</v>
          </cell>
          <cell r="I39">
            <v>930</v>
          </cell>
        </row>
        <row r="40">
          <cell r="E40">
            <v>4005</v>
          </cell>
          <cell r="F40" t="str">
            <v>Oasis Academy Don Valley</v>
          </cell>
          <cell r="G40">
            <v>429</v>
          </cell>
          <cell r="H40">
            <v>242</v>
          </cell>
          <cell r="I40">
            <v>671</v>
          </cell>
        </row>
        <row r="42">
          <cell r="F42" t="str">
            <v>Total Middle Deemed Secondary</v>
          </cell>
          <cell r="G42">
            <v>1448</v>
          </cell>
          <cell r="H42">
            <v>891</v>
          </cell>
          <cell r="I42">
            <v>2339</v>
          </cell>
        </row>
        <row r="44">
          <cell r="F44" t="str">
            <v>Total Secondary</v>
          </cell>
          <cell r="G44">
            <v>18560</v>
          </cell>
          <cell r="H44">
            <v>12109</v>
          </cell>
          <cell r="I44">
            <v>30669</v>
          </cell>
        </row>
        <row r="45">
          <cell r="I45">
            <v>0</v>
          </cell>
        </row>
      </sheetData>
      <sheetData sheetId="19">
        <row r="3">
          <cell r="F3" t="str">
            <v>High Incidence SEN</v>
          </cell>
          <cell r="G3" t="str">
            <v>2024-25</v>
          </cell>
        </row>
        <row r="4">
          <cell r="F4" t="str">
            <v xml:space="preserve">Funding Allocated by Low Prior Attainment </v>
          </cell>
        </row>
        <row r="5">
          <cell r="E5">
            <v>1</v>
          </cell>
          <cell r="F5">
            <v>2</v>
          </cell>
          <cell r="G5">
            <v>3</v>
          </cell>
          <cell r="H5">
            <v>4</v>
          </cell>
          <cell r="I5">
            <v>5</v>
          </cell>
          <cell r="J5">
            <v>6</v>
          </cell>
          <cell r="K5">
            <v>7</v>
          </cell>
          <cell r="N5">
            <v>8</v>
          </cell>
          <cell r="O5">
            <v>9</v>
          </cell>
          <cell r="P5">
            <v>10</v>
          </cell>
          <cell r="Q5">
            <v>11</v>
          </cell>
          <cell r="R5">
            <v>12</v>
          </cell>
          <cell r="S5">
            <v>13</v>
          </cell>
          <cell r="U5">
            <v>14</v>
          </cell>
          <cell r="V5">
            <v>15</v>
          </cell>
          <cell r="W5">
            <v>16</v>
          </cell>
          <cell r="X5">
            <v>17</v>
          </cell>
          <cell r="Z5">
            <v>18</v>
          </cell>
          <cell r="AA5">
            <v>19</v>
          </cell>
        </row>
        <row r="6">
          <cell r="E6" t="str">
            <v>DfE No.</v>
          </cell>
          <cell r="F6" t="str">
            <v>School</v>
          </cell>
          <cell r="G6" t="str">
            <v>Pupils NOR</v>
          </cell>
          <cell r="H6" t="str">
            <v>Recep</v>
          </cell>
          <cell r="I6" t="str">
            <v>NOR Y1-6</v>
          </cell>
          <cell r="N6" t="str">
            <v>check breakdown &lt;&gt; NOR</v>
          </cell>
          <cell r="O6" t="str">
            <v>Orig. Low Attain Y1-6 under new EYSFP %</v>
          </cell>
          <cell r="P6" t="str">
            <v>Low Attain Y1-6 under new EYSFP %</v>
          </cell>
          <cell r="S6" t="str">
            <v>No. of Low Attain Pupils Y1-6</v>
          </cell>
          <cell r="Z6" t="str">
            <v>Low Attaining Pupils</v>
          </cell>
          <cell r="AA6" t="str">
            <v>2024-25 Allocation</v>
          </cell>
        </row>
        <row r="7">
          <cell r="O7">
            <v>1</v>
          </cell>
          <cell r="P7">
            <v>1</v>
          </cell>
          <cell r="AA7" t="str">
            <v>£</v>
          </cell>
        </row>
        <row r="8">
          <cell r="G8">
            <v>6</v>
          </cell>
          <cell r="H8">
            <v>14</v>
          </cell>
          <cell r="I8">
            <v>15</v>
          </cell>
          <cell r="O8">
            <v>45</v>
          </cell>
          <cell r="P8" t="str">
            <v>Weighted</v>
          </cell>
          <cell r="X8" t="str">
            <v>check apt</v>
          </cell>
        </row>
        <row r="9">
          <cell r="E9">
            <v>2001</v>
          </cell>
          <cell r="F9" t="str">
            <v>Abbey Lane Primary School</v>
          </cell>
          <cell r="G9">
            <v>542</v>
          </cell>
          <cell r="H9">
            <v>61</v>
          </cell>
          <cell r="I9">
            <v>481</v>
          </cell>
          <cell r="N9">
            <v>0</v>
          </cell>
          <cell r="O9">
            <v>0.22384600215402803</v>
          </cell>
          <cell r="P9">
            <v>0.22384600215402803</v>
          </cell>
          <cell r="S9">
            <v>107.66992703608749</v>
          </cell>
          <cell r="U9">
            <v>0</v>
          </cell>
          <cell r="W9">
            <v>0</v>
          </cell>
          <cell r="X9">
            <v>121.3245331674832</v>
          </cell>
          <cell r="Z9">
            <v>121.3245331674832</v>
          </cell>
          <cell r="AA9">
            <v>141949.70380595533</v>
          </cell>
        </row>
        <row r="10">
          <cell r="E10">
            <v>2046</v>
          </cell>
          <cell r="F10" t="str">
            <v>Abbeyfield Primary Academy</v>
          </cell>
          <cell r="G10">
            <v>383</v>
          </cell>
          <cell r="H10">
            <v>53</v>
          </cell>
          <cell r="I10">
            <v>330</v>
          </cell>
          <cell r="N10">
            <v>0</v>
          </cell>
          <cell r="O10">
            <v>0.31220657276995289</v>
          </cell>
          <cell r="P10">
            <v>0.31220657276995289</v>
          </cell>
          <cell r="S10">
            <v>103.02816901408445</v>
          </cell>
          <cell r="U10">
            <v>0</v>
          </cell>
          <cell r="W10">
            <v>0</v>
          </cell>
          <cell r="X10">
            <v>119.57511737089196</v>
          </cell>
          <cell r="Z10">
            <v>119.57511737089196</v>
          </cell>
          <cell r="AA10">
            <v>139902.88732394361</v>
          </cell>
        </row>
        <row r="11">
          <cell r="E11">
            <v>2048</v>
          </cell>
          <cell r="F11" t="str">
            <v>Acres Hill Community Primary School</v>
          </cell>
          <cell r="G11">
            <v>204</v>
          </cell>
          <cell r="H11">
            <v>24</v>
          </cell>
          <cell r="I11">
            <v>180</v>
          </cell>
          <cell r="N11">
            <v>0</v>
          </cell>
          <cell r="O11">
            <v>0.46934865900383127</v>
          </cell>
          <cell r="P11">
            <v>0.46934865900383127</v>
          </cell>
          <cell r="S11">
            <v>84.482758620689623</v>
          </cell>
          <cell r="U11">
            <v>0</v>
          </cell>
          <cell r="W11">
            <v>0</v>
          </cell>
          <cell r="X11">
            <v>95.747126436781585</v>
          </cell>
          <cell r="Z11">
            <v>95.747126436781571</v>
          </cell>
          <cell r="AA11">
            <v>112024.13793103443</v>
          </cell>
        </row>
        <row r="12">
          <cell r="E12">
            <v>2342</v>
          </cell>
          <cell r="F12" t="str">
            <v>Angram Bank Primary School</v>
          </cell>
          <cell r="G12">
            <v>185</v>
          </cell>
          <cell r="H12">
            <v>27</v>
          </cell>
          <cell r="I12">
            <v>158</v>
          </cell>
          <cell r="N12">
            <v>0</v>
          </cell>
          <cell r="O12">
            <v>0.27867758568395518</v>
          </cell>
          <cell r="P12">
            <v>0.27867758568395518</v>
          </cell>
          <cell r="S12">
            <v>44.031058538064919</v>
          </cell>
          <cell r="U12">
            <v>0</v>
          </cell>
          <cell r="W12">
            <v>0</v>
          </cell>
          <cell r="X12">
            <v>51.555353351531707</v>
          </cell>
          <cell r="Z12">
            <v>51.555353351531707</v>
          </cell>
          <cell r="AA12">
            <v>60319.763421292097</v>
          </cell>
        </row>
        <row r="13">
          <cell r="E13">
            <v>2343</v>
          </cell>
          <cell r="F13" t="str">
            <v>Anns Grove Primary School</v>
          </cell>
          <cell r="G13">
            <v>354</v>
          </cell>
          <cell r="H13">
            <v>58</v>
          </cell>
          <cell r="I13">
            <v>296</v>
          </cell>
          <cell r="N13">
            <v>0</v>
          </cell>
          <cell r="O13">
            <v>0.3207038949687383</v>
          </cell>
          <cell r="P13">
            <v>0.3207038949687383</v>
          </cell>
          <cell r="S13">
            <v>94.92835291074654</v>
          </cell>
          <cell r="U13">
            <v>0</v>
          </cell>
          <cell r="W13">
            <v>0</v>
          </cell>
          <cell r="X13">
            <v>113.52917881893336</v>
          </cell>
          <cell r="Z13">
            <v>113.52917881893336</v>
          </cell>
          <cell r="AA13">
            <v>132829.13921815204</v>
          </cell>
        </row>
        <row r="14">
          <cell r="E14">
            <v>3429</v>
          </cell>
          <cell r="F14" t="str">
            <v>Arbourthorne Community Primary School</v>
          </cell>
          <cell r="G14">
            <v>417</v>
          </cell>
          <cell r="H14">
            <v>58</v>
          </cell>
          <cell r="I14">
            <v>359</v>
          </cell>
          <cell r="N14">
            <v>0</v>
          </cell>
          <cell r="O14">
            <v>0.60331642545798636</v>
          </cell>
          <cell r="P14">
            <v>0.60331642545798636</v>
          </cell>
          <cell r="S14">
            <v>216.59059673941709</v>
          </cell>
          <cell r="U14">
            <v>0</v>
          </cell>
          <cell r="W14">
            <v>0</v>
          </cell>
          <cell r="X14">
            <v>251.58294941598032</v>
          </cell>
          <cell r="Z14">
            <v>251.58294941598032</v>
          </cell>
          <cell r="AA14">
            <v>294352.05081669695</v>
          </cell>
        </row>
        <row r="15">
          <cell r="E15">
            <v>2340</v>
          </cell>
          <cell r="F15" t="str">
            <v>Athelstan Primary School</v>
          </cell>
          <cell r="G15">
            <v>618</v>
          </cell>
          <cell r="H15">
            <v>90</v>
          </cell>
          <cell r="I15">
            <v>528</v>
          </cell>
          <cell r="N15">
            <v>0</v>
          </cell>
          <cell r="O15">
            <v>0.26375877064900838</v>
          </cell>
          <cell r="P15">
            <v>0.26375877064900838</v>
          </cell>
          <cell r="S15">
            <v>139.26463090267643</v>
          </cell>
          <cell r="U15">
            <v>0</v>
          </cell>
          <cell r="W15">
            <v>0</v>
          </cell>
          <cell r="X15">
            <v>163.00292026108718</v>
          </cell>
          <cell r="Z15">
            <v>163.00292026108718</v>
          </cell>
          <cell r="AA15">
            <v>190713.41670547202</v>
          </cell>
        </row>
        <row r="16">
          <cell r="E16">
            <v>2281</v>
          </cell>
          <cell r="F16" t="str">
            <v>Ballifield Primary School</v>
          </cell>
          <cell r="G16">
            <v>414</v>
          </cell>
          <cell r="H16">
            <v>60</v>
          </cell>
          <cell r="I16">
            <v>354</v>
          </cell>
          <cell r="N16">
            <v>0</v>
          </cell>
          <cell r="O16">
            <v>0.35747303543913711</v>
          </cell>
          <cell r="P16">
            <v>0.35747303543913711</v>
          </cell>
          <cell r="S16">
            <v>126.54545454545453</v>
          </cell>
          <cell r="U16">
            <v>0</v>
          </cell>
          <cell r="W16">
            <v>0</v>
          </cell>
          <cell r="X16">
            <v>147.99383667180277</v>
          </cell>
          <cell r="Z16">
            <v>147.99383667180277</v>
          </cell>
          <cell r="AA16">
            <v>173152.78890600923</v>
          </cell>
        </row>
        <row r="17">
          <cell r="E17">
            <v>2052</v>
          </cell>
          <cell r="F17" t="str">
            <v>Bankwood Community Primary School</v>
          </cell>
          <cell r="G17">
            <v>381</v>
          </cell>
          <cell r="H17">
            <v>53</v>
          </cell>
          <cell r="I17">
            <v>328</v>
          </cell>
          <cell r="N17">
            <v>0</v>
          </cell>
          <cell r="O17">
            <v>0.47692307692307678</v>
          </cell>
          <cell r="P17">
            <v>0.47692307692307678</v>
          </cell>
          <cell r="S17">
            <v>156.43076923076919</v>
          </cell>
          <cell r="U17">
            <v>0</v>
          </cell>
          <cell r="W17">
            <v>0</v>
          </cell>
          <cell r="X17">
            <v>181.70769230769224</v>
          </cell>
          <cell r="Z17">
            <v>181.70769230769224</v>
          </cell>
          <cell r="AA17">
            <v>212597.99999999991</v>
          </cell>
        </row>
        <row r="18">
          <cell r="E18">
            <v>2274</v>
          </cell>
          <cell r="F18" t="str">
            <v>Beck Primary School</v>
          </cell>
          <cell r="G18">
            <v>622</v>
          </cell>
          <cell r="H18">
            <v>86</v>
          </cell>
          <cell r="I18">
            <v>536</v>
          </cell>
          <cell r="N18">
            <v>0</v>
          </cell>
          <cell r="O18">
            <v>0.42852713619296845</v>
          </cell>
          <cell r="P18">
            <v>0.42852713619296845</v>
          </cell>
          <cell r="S18">
            <v>229.6905449994311</v>
          </cell>
          <cell r="U18">
            <v>0</v>
          </cell>
          <cell r="W18">
            <v>0</v>
          </cell>
          <cell r="X18">
            <v>266.54387871202636</v>
          </cell>
          <cell r="Z18">
            <v>266.54387871202636</v>
          </cell>
          <cell r="AA18">
            <v>311856.33809307084</v>
          </cell>
        </row>
        <row r="19">
          <cell r="E19">
            <v>2241</v>
          </cell>
          <cell r="F19" t="str">
            <v>Beighton Nursery Infant School</v>
          </cell>
          <cell r="G19">
            <v>224</v>
          </cell>
          <cell r="H19">
            <v>73</v>
          </cell>
          <cell r="I19">
            <v>151</v>
          </cell>
          <cell r="N19">
            <v>0</v>
          </cell>
          <cell r="O19">
            <v>0.22666666666666677</v>
          </cell>
          <cell r="P19">
            <v>0.22666666666666677</v>
          </cell>
          <cell r="S19">
            <v>34.226666666666681</v>
          </cell>
          <cell r="U19">
            <v>0</v>
          </cell>
          <cell r="W19">
            <v>0</v>
          </cell>
          <cell r="X19">
            <v>50.773333333333355</v>
          </cell>
          <cell r="Z19">
            <v>50.773333333333355</v>
          </cell>
          <cell r="AA19">
            <v>59404.800000000025</v>
          </cell>
        </row>
        <row r="20">
          <cell r="E20">
            <v>2353</v>
          </cell>
          <cell r="F20" t="str">
            <v>Birley Primary Academy</v>
          </cell>
          <cell r="G20">
            <v>527</v>
          </cell>
          <cell r="H20">
            <v>58</v>
          </cell>
          <cell r="I20">
            <v>469</v>
          </cell>
          <cell r="N20">
            <v>0</v>
          </cell>
          <cell r="O20">
            <v>0.26023406499573082</v>
          </cell>
          <cell r="P20">
            <v>0.26023406499573082</v>
          </cell>
          <cell r="S20">
            <v>122.04977648299776</v>
          </cell>
          <cell r="U20">
            <v>0</v>
          </cell>
          <cell r="W20">
            <v>0</v>
          </cell>
          <cell r="X20">
            <v>137.14335225275013</v>
          </cell>
          <cell r="Z20">
            <v>137.14335225275013</v>
          </cell>
          <cell r="AA20">
            <v>160457.72213571766</v>
          </cell>
        </row>
        <row r="21">
          <cell r="E21">
            <v>2323</v>
          </cell>
          <cell r="F21" t="str">
            <v>Birley Spa Primary Academy</v>
          </cell>
          <cell r="G21">
            <v>318</v>
          </cell>
          <cell r="H21">
            <v>37</v>
          </cell>
          <cell r="I21">
            <v>281</v>
          </cell>
          <cell r="N21">
            <v>0</v>
          </cell>
          <cell r="O21">
            <v>0.30904985113060279</v>
          </cell>
          <cell r="P21">
            <v>0.30904985113060279</v>
          </cell>
          <cell r="S21">
            <v>86.843008167699381</v>
          </cell>
          <cell r="U21">
            <v>0</v>
          </cell>
          <cell r="W21">
            <v>0</v>
          </cell>
          <cell r="X21">
            <v>98.277852659531689</v>
          </cell>
          <cell r="Z21">
            <v>98.277852659531689</v>
          </cell>
          <cell r="AA21">
            <v>114985.08761165208</v>
          </cell>
        </row>
        <row r="22">
          <cell r="E22">
            <v>2328</v>
          </cell>
          <cell r="F22" t="str">
            <v>Bradfield Dungworth Primary School</v>
          </cell>
          <cell r="G22">
            <v>133</v>
          </cell>
          <cell r="H22">
            <v>14</v>
          </cell>
          <cell r="I22">
            <v>119</v>
          </cell>
          <cell r="N22">
            <v>0</v>
          </cell>
          <cell r="O22">
            <v>0.20908593322386443</v>
          </cell>
          <cell r="P22">
            <v>0.20908593322386443</v>
          </cell>
          <cell r="S22">
            <v>24.881226053639868</v>
          </cell>
          <cell r="U22">
            <v>0</v>
          </cell>
          <cell r="W22">
            <v>0</v>
          </cell>
          <cell r="X22">
            <v>27.808429118773969</v>
          </cell>
          <cell r="Z22">
            <v>27.808429118773969</v>
          </cell>
          <cell r="AA22">
            <v>32535.862068965544</v>
          </cell>
        </row>
        <row r="23">
          <cell r="E23">
            <v>2233</v>
          </cell>
          <cell r="F23" t="str">
            <v>Bradway Primary School</v>
          </cell>
          <cell r="G23">
            <v>407</v>
          </cell>
          <cell r="H23">
            <v>56</v>
          </cell>
          <cell r="I23">
            <v>351</v>
          </cell>
          <cell r="N23">
            <v>0</v>
          </cell>
          <cell r="O23">
            <v>0.24903315003144996</v>
          </cell>
          <cell r="P23">
            <v>0.24903315003144996</v>
          </cell>
          <cell r="S23">
            <v>87.410635661038938</v>
          </cell>
          <cell r="U23">
            <v>0</v>
          </cell>
          <cell r="W23">
            <v>0</v>
          </cell>
          <cell r="X23">
            <v>101.35649206280013</v>
          </cell>
          <cell r="Z23">
            <v>101.35649206280013</v>
          </cell>
          <cell r="AA23">
            <v>118587.09571347616</v>
          </cell>
        </row>
        <row r="24">
          <cell r="E24">
            <v>2014</v>
          </cell>
          <cell r="F24" t="str">
            <v>Brightside Nursery and Infant School</v>
          </cell>
          <cell r="G24">
            <v>174</v>
          </cell>
          <cell r="H24">
            <v>56</v>
          </cell>
          <cell r="I24">
            <v>118</v>
          </cell>
          <cell r="N24">
            <v>0</v>
          </cell>
          <cell r="O24">
            <v>0.37068965517241365</v>
          </cell>
          <cell r="P24">
            <v>0.37068965517241365</v>
          </cell>
          <cell r="S24">
            <v>43.741379310344811</v>
          </cell>
          <cell r="U24">
            <v>0</v>
          </cell>
          <cell r="W24">
            <v>0</v>
          </cell>
          <cell r="X24">
            <v>64.499999999999972</v>
          </cell>
          <cell r="Z24">
            <v>64.499999999999972</v>
          </cell>
          <cell r="AA24">
            <v>75464.999999999971</v>
          </cell>
        </row>
        <row r="25">
          <cell r="E25">
            <v>2246</v>
          </cell>
          <cell r="F25" t="str">
            <v>Brook House Junior</v>
          </cell>
          <cell r="G25">
            <v>331</v>
          </cell>
          <cell r="H25">
            <v>0</v>
          </cell>
          <cell r="I25">
            <v>331</v>
          </cell>
          <cell r="N25">
            <v>0</v>
          </cell>
          <cell r="O25">
            <v>0.24735539972064155</v>
          </cell>
          <cell r="P25">
            <v>0.24735539972064155</v>
          </cell>
          <cell r="S25">
            <v>81.874637307532353</v>
          </cell>
          <cell r="U25">
            <v>0</v>
          </cell>
          <cell r="W25">
            <v>0</v>
          </cell>
          <cell r="X25">
            <v>81.874637307532353</v>
          </cell>
          <cell r="Z25">
            <v>81.874637307532353</v>
          </cell>
          <cell r="AA25">
            <v>95793.325649812847</v>
          </cell>
        </row>
        <row r="26">
          <cell r="E26">
            <v>5204</v>
          </cell>
          <cell r="F26" t="str">
            <v>Broomhill Infant School</v>
          </cell>
          <cell r="G26">
            <v>111</v>
          </cell>
          <cell r="H26">
            <v>32</v>
          </cell>
          <cell r="I26">
            <v>79</v>
          </cell>
          <cell r="N26">
            <v>0</v>
          </cell>
          <cell r="O26">
            <v>0.22857142857142862</v>
          </cell>
          <cell r="P26">
            <v>0.22857142857142862</v>
          </cell>
          <cell r="S26">
            <v>18.05714285714286</v>
          </cell>
          <cell r="U26">
            <v>0</v>
          </cell>
          <cell r="W26">
            <v>0</v>
          </cell>
          <cell r="X26">
            <v>25.371428571428577</v>
          </cell>
          <cell r="Z26">
            <v>25.371428571428577</v>
          </cell>
          <cell r="AA26">
            <v>29684.571428571435</v>
          </cell>
        </row>
        <row r="27">
          <cell r="E27">
            <v>2325</v>
          </cell>
          <cell r="F27" t="str">
            <v>Brunswick Community Primary School</v>
          </cell>
          <cell r="G27">
            <v>415</v>
          </cell>
          <cell r="H27">
            <v>60</v>
          </cell>
          <cell r="I27">
            <v>355</v>
          </cell>
          <cell r="N27">
            <v>0</v>
          </cell>
          <cell r="O27">
            <v>0.30624163122584741</v>
          </cell>
          <cell r="P27">
            <v>0.30624163122584741</v>
          </cell>
          <cell r="S27">
            <v>108.71577908517583</v>
          </cell>
          <cell r="U27">
            <v>0</v>
          </cell>
          <cell r="W27">
            <v>0</v>
          </cell>
          <cell r="X27">
            <v>127.09027695872668</v>
          </cell>
          <cell r="Z27">
            <v>127.09027695872668</v>
          </cell>
          <cell r="AA27">
            <v>148695.62404171022</v>
          </cell>
        </row>
        <row r="28">
          <cell r="E28">
            <v>2095</v>
          </cell>
          <cell r="F28" t="str">
            <v>Byron Wood Primary Academy</v>
          </cell>
          <cell r="G28">
            <v>393</v>
          </cell>
          <cell r="H28">
            <v>48</v>
          </cell>
          <cell r="I28">
            <v>345</v>
          </cell>
          <cell r="N28">
            <v>0</v>
          </cell>
          <cell r="O28">
            <v>0.34592284026246278</v>
          </cell>
          <cell r="P28">
            <v>0.34592284026246278</v>
          </cell>
          <cell r="S28">
            <v>119.34337989054966</v>
          </cell>
          <cell r="U28">
            <v>0</v>
          </cell>
          <cell r="W28">
            <v>0</v>
          </cell>
          <cell r="X28">
            <v>135.94767622314788</v>
          </cell>
          <cell r="Z28">
            <v>135.94767622314788</v>
          </cell>
          <cell r="AA28">
            <v>159058.78118108303</v>
          </cell>
        </row>
        <row r="29">
          <cell r="E29">
            <v>2344</v>
          </cell>
          <cell r="F29" t="str">
            <v>Carfield Primary School</v>
          </cell>
          <cell r="G29">
            <v>559</v>
          </cell>
          <cell r="H29">
            <v>65</v>
          </cell>
          <cell r="I29">
            <v>494</v>
          </cell>
          <cell r="N29">
            <v>0</v>
          </cell>
          <cell r="O29">
            <v>0.29830141843971647</v>
          </cell>
          <cell r="P29">
            <v>0.29830141843971647</v>
          </cell>
          <cell r="S29">
            <v>147.36090070921995</v>
          </cell>
          <cell r="U29">
            <v>0</v>
          </cell>
          <cell r="W29">
            <v>0</v>
          </cell>
          <cell r="X29">
            <v>166.75049290780152</v>
          </cell>
          <cell r="Z29">
            <v>166.75049290780152</v>
          </cell>
          <cell r="AA29">
            <v>195098.07670212779</v>
          </cell>
        </row>
        <row r="30">
          <cell r="E30">
            <v>2023</v>
          </cell>
          <cell r="F30" t="str">
            <v>Carter Knowle Junior School</v>
          </cell>
          <cell r="G30">
            <v>235</v>
          </cell>
          <cell r="H30">
            <v>0</v>
          </cell>
          <cell r="I30">
            <v>235</v>
          </cell>
          <cell r="N30">
            <v>0</v>
          </cell>
          <cell r="O30">
            <v>0.19329331011819925</v>
          </cell>
          <cell r="P30">
            <v>0.19329331011819925</v>
          </cell>
          <cell r="S30">
            <v>45.423927877776826</v>
          </cell>
          <cell r="U30">
            <v>0</v>
          </cell>
          <cell r="W30">
            <v>0</v>
          </cell>
          <cell r="X30">
            <v>45.423927877776826</v>
          </cell>
          <cell r="Z30">
            <v>45.423927877776826</v>
          </cell>
          <cell r="AA30">
            <v>53145.995616998887</v>
          </cell>
        </row>
        <row r="31">
          <cell r="E31">
            <v>2354</v>
          </cell>
          <cell r="F31" t="str">
            <v>Charnock Hall Primary Academy</v>
          </cell>
          <cell r="G31">
            <v>394</v>
          </cell>
          <cell r="H31">
            <v>47</v>
          </cell>
          <cell r="I31">
            <v>347</v>
          </cell>
          <cell r="N31">
            <v>0</v>
          </cell>
          <cell r="O31">
            <v>0.26239511823035844</v>
          </cell>
          <cell r="P31">
            <v>0.26239511823035844</v>
          </cell>
          <cell r="S31">
            <v>91.051106025934374</v>
          </cell>
          <cell r="U31">
            <v>0</v>
          </cell>
          <cell r="W31">
            <v>0</v>
          </cell>
          <cell r="X31">
            <v>103.38367658276123</v>
          </cell>
          <cell r="Z31">
            <v>103.38367658276123</v>
          </cell>
          <cell r="AA31">
            <v>120958.90160183063</v>
          </cell>
        </row>
        <row r="32">
          <cell r="E32">
            <v>5200</v>
          </cell>
          <cell r="F32" t="str">
            <v>Clifford All Saints CofE Primary School</v>
          </cell>
          <cell r="G32">
            <v>181</v>
          </cell>
          <cell r="H32">
            <v>16</v>
          </cell>
          <cell r="I32">
            <v>165</v>
          </cell>
          <cell r="N32">
            <v>0</v>
          </cell>
          <cell r="O32">
            <v>0.29256360078277865</v>
          </cell>
          <cell r="P32">
            <v>0.29256360078277865</v>
          </cell>
          <cell r="S32">
            <v>48.272994129158477</v>
          </cell>
          <cell r="U32">
            <v>0</v>
          </cell>
          <cell r="W32">
            <v>0</v>
          </cell>
          <cell r="X32">
            <v>52.954011741682933</v>
          </cell>
          <cell r="Z32">
            <v>52.954011741682933</v>
          </cell>
          <cell r="AA32">
            <v>61956.193737769034</v>
          </cell>
        </row>
        <row r="33">
          <cell r="E33">
            <v>2312</v>
          </cell>
          <cell r="F33" t="str">
            <v>Coit Primary School</v>
          </cell>
          <cell r="G33">
            <v>205</v>
          </cell>
          <cell r="H33">
            <v>29</v>
          </cell>
          <cell r="I33">
            <v>176</v>
          </cell>
          <cell r="N33">
            <v>0</v>
          </cell>
          <cell r="O33">
            <v>0.22847580041396934</v>
          </cell>
          <cell r="P33">
            <v>0.22847580041396934</v>
          </cell>
          <cell r="S33">
            <v>40.211740872858606</v>
          </cell>
          <cell r="U33">
            <v>0</v>
          </cell>
          <cell r="W33">
            <v>0</v>
          </cell>
          <cell r="X33">
            <v>46.837539084863714</v>
          </cell>
          <cell r="Z33">
            <v>46.837539084863714</v>
          </cell>
          <cell r="AA33">
            <v>54799.920729290548</v>
          </cell>
        </row>
        <row r="34">
          <cell r="E34">
            <v>2026</v>
          </cell>
          <cell r="F34" t="str">
            <v>Concord Junior Academy</v>
          </cell>
          <cell r="G34">
            <v>189</v>
          </cell>
          <cell r="H34">
            <v>0</v>
          </cell>
          <cell r="I34">
            <v>189</v>
          </cell>
          <cell r="N34">
            <v>0</v>
          </cell>
          <cell r="O34">
            <v>0.41395147620501788</v>
          </cell>
          <cell r="P34">
            <v>0.41395147620501788</v>
          </cell>
          <cell r="S34">
            <v>78.236829002748379</v>
          </cell>
          <cell r="U34">
            <v>0</v>
          </cell>
          <cell r="W34">
            <v>0</v>
          </cell>
          <cell r="X34">
            <v>78.236829002748379</v>
          </cell>
          <cell r="Z34">
            <v>78.236829002748379</v>
          </cell>
          <cell r="AA34">
            <v>91537.089933215597</v>
          </cell>
        </row>
        <row r="35">
          <cell r="E35">
            <v>3422</v>
          </cell>
          <cell r="F35" t="str">
            <v>Deepcar St John's Church of England Junior School</v>
          </cell>
          <cell r="G35">
            <v>177</v>
          </cell>
          <cell r="H35">
            <v>0</v>
          </cell>
          <cell r="I35">
            <v>177</v>
          </cell>
          <cell r="N35">
            <v>0</v>
          </cell>
          <cell r="O35">
            <v>0.24833729085438608</v>
          </cell>
          <cell r="P35">
            <v>0.24833729085438608</v>
          </cell>
          <cell r="S35">
            <v>43.955700481226337</v>
          </cell>
          <cell r="U35">
            <v>0</v>
          </cell>
          <cell r="W35">
            <v>0</v>
          </cell>
          <cell r="X35">
            <v>43.955700481226337</v>
          </cell>
          <cell r="Z35">
            <v>43.955700481226337</v>
          </cell>
          <cell r="AA35">
            <v>51428.169563034811</v>
          </cell>
        </row>
        <row r="36">
          <cell r="E36">
            <v>2283</v>
          </cell>
          <cell r="F36" t="str">
            <v>Dobcroft Infant School</v>
          </cell>
          <cell r="G36">
            <v>267</v>
          </cell>
          <cell r="H36">
            <v>87</v>
          </cell>
          <cell r="I36">
            <v>180</v>
          </cell>
          <cell r="N36">
            <v>0</v>
          </cell>
          <cell r="O36">
            <v>0.16666666666666702</v>
          </cell>
          <cell r="P36">
            <v>0.16666666666666702</v>
          </cell>
          <cell r="S36">
            <v>30.000000000000064</v>
          </cell>
          <cell r="U36">
            <v>0</v>
          </cell>
          <cell r="W36">
            <v>0</v>
          </cell>
          <cell r="X36">
            <v>44.500000000000092</v>
          </cell>
          <cell r="Z36">
            <v>44.500000000000092</v>
          </cell>
          <cell r="AA36">
            <v>52065.000000000109</v>
          </cell>
        </row>
        <row r="37">
          <cell r="E37">
            <v>2239</v>
          </cell>
          <cell r="F37" t="str">
            <v>Dobcroft Junior School</v>
          </cell>
          <cell r="G37">
            <v>380</v>
          </cell>
          <cell r="H37">
            <v>0</v>
          </cell>
          <cell r="I37">
            <v>380</v>
          </cell>
          <cell r="N37">
            <v>0</v>
          </cell>
          <cell r="O37">
            <v>0.15080761122977476</v>
          </cell>
          <cell r="P37">
            <v>0.15080761122977476</v>
          </cell>
          <cell r="S37">
            <v>57.30689226731441</v>
          </cell>
          <cell r="U37">
            <v>0</v>
          </cell>
          <cell r="W37">
            <v>0</v>
          </cell>
          <cell r="X37">
            <v>57.30689226731441</v>
          </cell>
          <cell r="Z37">
            <v>57.30689226731441</v>
          </cell>
          <cell r="AA37">
            <v>67049.063952757861</v>
          </cell>
        </row>
        <row r="38">
          <cell r="E38">
            <v>2364</v>
          </cell>
          <cell r="F38" t="str">
            <v>Dore Primary School</v>
          </cell>
          <cell r="G38">
            <v>449</v>
          </cell>
          <cell r="H38">
            <v>59</v>
          </cell>
          <cell r="I38">
            <v>390</v>
          </cell>
          <cell r="N38">
            <v>0</v>
          </cell>
          <cell r="O38">
            <v>0.21199857583669607</v>
          </cell>
          <cell r="P38">
            <v>0.21199857583669607</v>
          </cell>
          <cell r="S38">
            <v>82.679444576311468</v>
          </cell>
          <cell r="U38">
            <v>0</v>
          </cell>
          <cell r="W38">
            <v>0</v>
          </cell>
          <cell r="X38">
            <v>95.18736055067653</v>
          </cell>
          <cell r="Z38">
            <v>95.18736055067653</v>
          </cell>
          <cell r="AA38">
            <v>111369.21184429154</v>
          </cell>
        </row>
        <row r="39">
          <cell r="E39">
            <v>2016</v>
          </cell>
          <cell r="F39" t="str">
            <v>E-ACT Pathways Academy</v>
          </cell>
          <cell r="G39">
            <v>366</v>
          </cell>
          <cell r="H39">
            <v>41</v>
          </cell>
          <cell r="I39">
            <v>325</v>
          </cell>
          <cell r="N39">
            <v>0</v>
          </cell>
          <cell r="O39">
            <v>0.37274291702317891</v>
          </cell>
          <cell r="P39">
            <v>0.37274291702317891</v>
          </cell>
          <cell r="S39">
            <v>121.14144803253315</v>
          </cell>
          <cell r="U39">
            <v>0</v>
          </cell>
          <cell r="W39">
            <v>0</v>
          </cell>
          <cell r="X39">
            <v>136.42390763048348</v>
          </cell>
          <cell r="Z39">
            <v>136.42390763048348</v>
          </cell>
          <cell r="AA39">
            <v>159615.97192766567</v>
          </cell>
        </row>
        <row r="40">
          <cell r="E40">
            <v>2206</v>
          </cell>
          <cell r="F40" t="str">
            <v>Ecclesall Primary School</v>
          </cell>
          <cell r="G40">
            <v>619</v>
          </cell>
          <cell r="H40">
            <v>78</v>
          </cell>
          <cell r="I40">
            <v>541</v>
          </cell>
          <cell r="N40">
            <v>0</v>
          </cell>
          <cell r="O40">
            <v>0.14206203820875998</v>
          </cell>
          <cell r="P40">
            <v>0.14206203820875998</v>
          </cell>
          <cell r="S40">
            <v>76.85556267093915</v>
          </cell>
          <cell r="U40">
            <v>0</v>
          </cell>
          <cell r="W40">
            <v>0</v>
          </cell>
          <cell r="X40">
            <v>87.936401651222425</v>
          </cell>
          <cell r="Z40">
            <v>87.936401651222425</v>
          </cell>
          <cell r="AA40">
            <v>102885.58993193024</v>
          </cell>
        </row>
        <row r="41">
          <cell r="E41">
            <v>2080</v>
          </cell>
          <cell r="F41" t="str">
            <v>Ecclesfield Primary School</v>
          </cell>
          <cell r="G41">
            <v>396</v>
          </cell>
          <cell r="H41">
            <v>56</v>
          </cell>
          <cell r="I41">
            <v>340</v>
          </cell>
          <cell r="N41">
            <v>0</v>
          </cell>
          <cell r="O41">
            <v>0.3150355412943503</v>
          </cell>
          <cell r="P41">
            <v>0.3150355412943503</v>
          </cell>
          <cell r="S41">
            <v>107.1120840400791</v>
          </cell>
          <cell r="U41">
            <v>0</v>
          </cell>
          <cell r="W41">
            <v>0</v>
          </cell>
          <cell r="X41">
            <v>124.75407435256271</v>
          </cell>
          <cell r="Z41">
            <v>124.75407435256271</v>
          </cell>
          <cell r="AA41">
            <v>145962.26699249836</v>
          </cell>
        </row>
        <row r="42">
          <cell r="E42">
            <v>2024</v>
          </cell>
          <cell r="F42" t="str">
            <v>Emmanuel Anglican/Methodist Junior School</v>
          </cell>
          <cell r="G42">
            <v>164</v>
          </cell>
          <cell r="H42">
            <v>0</v>
          </cell>
          <cell r="I42">
            <v>164</v>
          </cell>
          <cell r="N42">
            <v>0</v>
          </cell>
          <cell r="O42">
            <v>0.36904057264168083</v>
          </cell>
          <cell r="P42">
            <v>0.36904057264168083</v>
          </cell>
          <cell r="S42">
            <v>60.522653913235658</v>
          </cell>
          <cell r="U42">
            <v>0</v>
          </cell>
          <cell r="W42">
            <v>0</v>
          </cell>
          <cell r="X42">
            <v>60.522653913235658</v>
          </cell>
          <cell r="Z42">
            <v>60.522653913235658</v>
          </cell>
          <cell r="AA42">
            <v>70811.505078485716</v>
          </cell>
        </row>
        <row r="43">
          <cell r="E43">
            <v>2028</v>
          </cell>
          <cell r="F43" t="str">
            <v>Emmaus Catholic and CofE Primary School</v>
          </cell>
          <cell r="G43">
            <v>292</v>
          </cell>
          <cell r="H43">
            <v>42</v>
          </cell>
          <cell r="I43">
            <v>250</v>
          </cell>
          <cell r="N43">
            <v>0</v>
          </cell>
          <cell r="O43">
            <v>0.40013900296960891</v>
          </cell>
          <cell r="P43">
            <v>0.40013900296960891</v>
          </cell>
          <cell r="S43">
            <v>100.03475074240222</v>
          </cell>
          <cell r="U43">
            <v>0</v>
          </cell>
          <cell r="W43">
            <v>0</v>
          </cell>
          <cell r="X43">
            <v>116.8405888671258</v>
          </cell>
          <cell r="Z43">
            <v>116.8405888671258</v>
          </cell>
          <cell r="AA43">
            <v>136703.48897453718</v>
          </cell>
        </row>
        <row r="44">
          <cell r="E44">
            <v>2010</v>
          </cell>
          <cell r="F44" t="str">
            <v>Fox Hill Primary</v>
          </cell>
          <cell r="G44">
            <v>278</v>
          </cell>
          <cell r="H44">
            <v>33</v>
          </cell>
          <cell r="I44">
            <v>245</v>
          </cell>
          <cell r="N44">
            <v>0</v>
          </cell>
          <cell r="O44">
            <v>0.37787185671502588</v>
          </cell>
          <cell r="P44">
            <v>0.37787185671502588</v>
          </cell>
          <cell r="S44">
            <v>92.578604895181343</v>
          </cell>
          <cell r="U44">
            <v>0</v>
          </cell>
          <cell r="W44">
            <v>0</v>
          </cell>
          <cell r="X44">
            <v>105.04837616677719</v>
          </cell>
          <cell r="Z44">
            <v>105.04837616677719</v>
          </cell>
          <cell r="AA44">
            <v>122906.60011512932</v>
          </cell>
        </row>
        <row r="45">
          <cell r="E45">
            <v>2036</v>
          </cell>
          <cell r="F45" t="str">
            <v>Gleadless Primary School</v>
          </cell>
          <cell r="G45">
            <v>393</v>
          </cell>
          <cell r="H45">
            <v>46</v>
          </cell>
          <cell r="I45">
            <v>347</v>
          </cell>
          <cell r="N45">
            <v>0</v>
          </cell>
          <cell r="O45">
            <v>0.31971291313442907</v>
          </cell>
          <cell r="P45">
            <v>0.31971291313442907</v>
          </cell>
          <cell r="S45">
            <v>110.94038085764689</v>
          </cell>
          <cell r="U45">
            <v>0</v>
          </cell>
          <cell r="W45">
            <v>0</v>
          </cell>
          <cell r="X45">
            <v>125.64717486183062</v>
          </cell>
          <cell r="Z45">
            <v>125.64717486183062</v>
          </cell>
          <cell r="AA45">
            <v>147007.19458834184</v>
          </cell>
        </row>
        <row r="46">
          <cell r="E46">
            <v>2305</v>
          </cell>
          <cell r="F46" t="str">
            <v>Greengate Lane Academy</v>
          </cell>
          <cell r="G46">
            <v>191</v>
          </cell>
          <cell r="H46">
            <v>26</v>
          </cell>
          <cell r="I46">
            <v>165</v>
          </cell>
          <cell r="N46">
            <v>0</v>
          </cell>
          <cell r="O46">
            <v>0.26040237768632829</v>
          </cell>
          <cell r="P46">
            <v>0.26040237768632829</v>
          </cell>
          <cell r="S46">
            <v>42.966392318244168</v>
          </cell>
          <cell r="U46">
            <v>0</v>
          </cell>
          <cell r="W46">
            <v>0</v>
          </cell>
          <cell r="X46">
            <v>49.736854138088702</v>
          </cell>
          <cell r="Z46">
            <v>49.736854138088702</v>
          </cell>
          <cell r="AA46">
            <v>58192.119341563783</v>
          </cell>
        </row>
        <row r="47">
          <cell r="E47">
            <v>2341</v>
          </cell>
          <cell r="F47" t="str">
            <v>Greenhill Primary School</v>
          </cell>
          <cell r="G47">
            <v>463</v>
          </cell>
          <cell r="H47">
            <v>60</v>
          </cell>
          <cell r="I47">
            <v>403</v>
          </cell>
          <cell r="N47">
            <v>0</v>
          </cell>
          <cell r="O47">
            <v>0.38473003261735644</v>
          </cell>
          <cell r="P47">
            <v>0.38473003261735644</v>
          </cell>
          <cell r="S47">
            <v>155.04620314479465</v>
          </cell>
          <cell r="U47">
            <v>0</v>
          </cell>
          <cell r="W47">
            <v>0</v>
          </cell>
          <cell r="X47">
            <v>178.13000510183602</v>
          </cell>
          <cell r="Z47">
            <v>178.13000510183602</v>
          </cell>
          <cell r="AA47">
            <v>208412.10596914814</v>
          </cell>
        </row>
        <row r="48">
          <cell r="E48">
            <v>2296</v>
          </cell>
          <cell r="F48" t="str">
            <v>Grenoside Community Primary School</v>
          </cell>
          <cell r="G48">
            <v>323</v>
          </cell>
          <cell r="H48">
            <v>46</v>
          </cell>
          <cell r="I48">
            <v>277</v>
          </cell>
          <cell r="N48">
            <v>0</v>
          </cell>
          <cell r="O48">
            <v>0.20005552614248248</v>
          </cell>
          <cell r="P48">
            <v>0.20005552614248248</v>
          </cell>
          <cell r="S48">
            <v>55.415380741467651</v>
          </cell>
          <cell r="U48">
            <v>0</v>
          </cell>
          <cell r="W48">
            <v>0</v>
          </cell>
          <cell r="X48">
            <v>64.61793494402184</v>
          </cell>
          <cell r="Z48">
            <v>64.61793494402184</v>
          </cell>
          <cell r="AA48">
            <v>75602.983884505549</v>
          </cell>
        </row>
        <row r="49">
          <cell r="E49">
            <v>2356</v>
          </cell>
          <cell r="F49" t="str">
            <v>Greystones Primary School</v>
          </cell>
          <cell r="G49">
            <v>631</v>
          </cell>
          <cell r="H49">
            <v>90</v>
          </cell>
          <cell r="I49">
            <v>541</v>
          </cell>
          <cell r="N49">
            <v>0</v>
          </cell>
          <cell r="O49">
            <v>0.16186717352415037</v>
          </cell>
          <cell r="P49">
            <v>0.16186717352415037</v>
          </cell>
          <cell r="S49">
            <v>87.570140876565347</v>
          </cell>
          <cell r="U49">
            <v>0</v>
          </cell>
          <cell r="W49">
            <v>0</v>
          </cell>
          <cell r="X49">
            <v>102.13818649373889</v>
          </cell>
          <cell r="Z49">
            <v>102.13818649373889</v>
          </cell>
          <cell r="AA49">
            <v>119501.6781976745</v>
          </cell>
        </row>
        <row r="50">
          <cell r="E50">
            <v>2279</v>
          </cell>
          <cell r="F50" t="str">
            <v>Halfway Junior School</v>
          </cell>
          <cell r="G50">
            <v>188</v>
          </cell>
          <cell r="H50">
            <v>0</v>
          </cell>
          <cell r="I50">
            <v>188</v>
          </cell>
          <cell r="N50">
            <v>0</v>
          </cell>
          <cell r="O50">
            <v>0.23170267181803331</v>
          </cell>
          <cell r="P50">
            <v>0.23170267181803331</v>
          </cell>
          <cell r="S50">
            <v>43.560102301790259</v>
          </cell>
          <cell r="U50">
            <v>0</v>
          </cell>
          <cell r="W50">
            <v>0</v>
          </cell>
          <cell r="X50">
            <v>43.560102301790259</v>
          </cell>
          <cell r="Z50">
            <v>43.560102301790259</v>
          </cell>
          <cell r="AA50">
            <v>50965.3196930946</v>
          </cell>
        </row>
        <row r="51">
          <cell r="E51">
            <v>2252</v>
          </cell>
          <cell r="F51" t="str">
            <v>Halfway Nursery Infant School</v>
          </cell>
          <cell r="G51">
            <v>149</v>
          </cell>
          <cell r="H51">
            <v>40</v>
          </cell>
          <cell r="I51">
            <v>109</v>
          </cell>
          <cell r="N51">
            <v>0</v>
          </cell>
          <cell r="O51">
            <v>0.30841121495327084</v>
          </cell>
          <cell r="P51">
            <v>0.30841121495327084</v>
          </cell>
          <cell r="S51">
            <v>33.61682242990652</v>
          </cell>
          <cell r="U51">
            <v>0</v>
          </cell>
          <cell r="W51">
            <v>0</v>
          </cell>
          <cell r="X51">
            <v>45.953271028037356</v>
          </cell>
          <cell r="Z51">
            <v>45.953271028037356</v>
          </cell>
          <cell r="AA51">
            <v>53765.327102803705</v>
          </cell>
        </row>
        <row r="52">
          <cell r="E52">
            <v>2357</v>
          </cell>
          <cell r="F52" t="str">
            <v>Hallam Primary School</v>
          </cell>
          <cell r="G52">
            <v>613</v>
          </cell>
          <cell r="H52">
            <v>72</v>
          </cell>
          <cell r="I52">
            <v>541</v>
          </cell>
          <cell r="N52">
            <v>0</v>
          </cell>
          <cell r="O52">
            <v>0.22004332436414861</v>
          </cell>
          <cell r="P52">
            <v>0.22004332436414861</v>
          </cell>
          <cell r="S52">
            <v>119.0434384810044</v>
          </cell>
          <cell r="U52">
            <v>0</v>
          </cell>
          <cell r="W52">
            <v>0</v>
          </cell>
          <cell r="X52">
            <v>134.8865578352231</v>
          </cell>
          <cell r="Z52">
            <v>134.8865578352231</v>
          </cell>
          <cell r="AA52">
            <v>157817.27266721101</v>
          </cell>
        </row>
        <row r="53">
          <cell r="E53">
            <v>2050</v>
          </cell>
          <cell r="F53" t="str">
            <v>Hartley Brook Primary School</v>
          </cell>
          <cell r="G53">
            <v>562</v>
          </cell>
          <cell r="H53">
            <v>67</v>
          </cell>
          <cell r="I53">
            <v>495</v>
          </cell>
          <cell r="N53">
            <v>0</v>
          </cell>
          <cell r="O53">
            <v>0.4128597056645496</v>
          </cell>
          <cell r="P53">
            <v>0.4128597056645496</v>
          </cell>
          <cell r="S53">
            <v>204.36555430395205</v>
          </cell>
          <cell r="U53">
            <v>0</v>
          </cell>
          <cell r="W53">
            <v>0</v>
          </cell>
          <cell r="X53">
            <v>232.02715458347689</v>
          </cell>
          <cell r="Z53">
            <v>232.02715458347689</v>
          </cell>
          <cell r="AA53">
            <v>271471.77086266794</v>
          </cell>
        </row>
        <row r="54">
          <cell r="E54">
            <v>2049</v>
          </cell>
          <cell r="F54" t="str">
            <v>Hatfield Academy</v>
          </cell>
          <cell r="G54">
            <v>369</v>
          </cell>
          <cell r="H54">
            <v>42</v>
          </cell>
          <cell r="I54">
            <v>327</v>
          </cell>
          <cell r="N54">
            <v>0</v>
          </cell>
          <cell r="O54">
            <v>0.39335061490233914</v>
          </cell>
          <cell r="P54">
            <v>0.39335061490233914</v>
          </cell>
          <cell r="S54">
            <v>128.62565107306489</v>
          </cell>
          <cell r="U54">
            <v>0</v>
          </cell>
          <cell r="W54">
            <v>0</v>
          </cell>
          <cell r="X54">
            <v>145.14637689896315</v>
          </cell>
          <cell r="Z54">
            <v>145.14637689896313</v>
          </cell>
          <cell r="AA54">
            <v>169821.26097178686</v>
          </cell>
        </row>
        <row r="55">
          <cell r="E55">
            <v>2297</v>
          </cell>
          <cell r="F55" t="str">
            <v>High Green Primary School</v>
          </cell>
          <cell r="G55">
            <v>195</v>
          </cell>
          <cell r="H55">
            <v>30</v>
          </cell>
          <cell r="I55">
            <v>165</v>
          </cell>
          <cell r="N55">
            <v>0</v>
          </cell>
          <cell r="O55">
            <v>0.3566447779862415</v>
          </cell>
          <cell r="P55">
            <v>0.3566447779862415</v>
          </cell>
          <cell r="S55">
            <v>58.846388367729851</v>
          </cell>
          <cell r="U55">
            <v>0</v>
          </cell>
          <cell r="W55">
            <v>0</v>
          </cell>
          <cell r="X55">
            <v>69.545731707317088</v>
          </cell>
          <cell r="Z55">
            <v>69.545731707317088</v>
          </cell>
          <cell r="AA55">
            <v>81368.506097560996</v>
          </cell>
        </row>
        <row r="56">
          <cell r="E56">
            <v>2042</v>
          </cell>
          <cell r="F56" t="str">
            <v>High Hazels Junior School</v>
          </cell>
          <cell r="G56">
            <v>350</v>
          </cell>
          <cell r="H56">
            <v>0</v>
          </cell>
          <cell r="I56">
            <v>350</v>
          </cell>
          <cell r="N56">
            <v>0</v>
          </cell>
          <cell r="O56">
            <v>0.30894758409845968</v>
          </cell>
          <cell r="P56">
            <v>0.30894758409845968</v>
          </cell>
          <cell r="S56">
            <v>108.13165443446088</v>
          </cell>
          <cell r="U56">
            <v>0</v>
          </cell>
          <cell r="W56">
            <v>0</v>
          </cell>
          <cell r="X56">
            <v>108.13165443446088</v>
          </cell>
          <cell r="Z56">
            <v>108.13165443446088</v>
          </cell>
          <cell r="AA56">
            <v>126514.03568831923</v>
          </cell>
        </row>
        <row r="57">
          <cell r="E57">
            <v>2039</v>
          </cell>
          <cell r="F57" t="str">
            <v>High Hazels Nursery Infant Academy</v>
          </cell>
          <cell r="G57">
            <v>256</v>
          </cell>
          <cell r="H57">
            <v>77</v>
          </cell>
          <cell r="I57">
            <v>179</v>
          </cell>
          <cell r="N57">
            <v>0</v>
          </cell>
          <cell r="O57">
            <v>0.34104046242774561</v>
          </cell>
          <cell r="P57">
            <v>0.34104046242774561</v>
          </cell>
          <cell r="S57">
            <v>61.046242774566466</v>
          </cell>
          <cell r="U57">
            <v>0</v>
          </cell>
          <cell r="W57">
            <v>0</v>
          </cell>
          <cell r="X57">
            <v>87.306358381502875</v>
          </cell>
          <cell r="Z57">
            <v>87.306358381502875</v>
          </cell>
          <cell r="AA57">
            <v>102148.43930635837</v>
          </cell>
        </row>
        <row r="58">
          <cell r="E58">
            <v>2339</v>
          </cell>
          <cell r="F58" t="str">
            <v>Hillsborough Primary School</v>
          </cell>
          <cell r="G58">
            <v>339</v>
          </cell>
          <cell r="H58">
            <v>38</v>
          </cell>
          <cell r="I58">
            <v>301</v>
          </cell>
          <cell r="N58">
            <v>0</v>
          </cell>
          <cell r="O58">
            <v>0.37852361542201091</v>
          </cell>
          <cell r="P58">
            <v>0.37852361542201091</v>
          </cell>
          <cell r="S58">
            <v>113.93560824202528</v>
          </cell>
          <cell r="U58">
            <v>0</v>
          </cell>
          <cell r="W58">
            <v>0</v>
          </cell>
          <cell r="X58">
            <v>128.31950562806171</v>
          </cell>
          <cell r="Z58">
            <v>128.31950562806171</v>
          </cell>
          <cell r="AA58">
            <v>150133.82158483219</v>
          </cell>
        </row>
        <row r="59">
          <cell r="E59">
            <v>2213</v>
          </cell>
          <cell r="F59" t="str">
            <v>Holt House Infant School</v>
          </cell>
          <cell r="G59">
            <v>176</v>
          </cell>
          <cell r="H59">
            <v>56</v>
          </cell>
          <cell r="I59">
            <v>120</v>
          </cell>
          <cell r="N59">
            <v>0</v>
          </cell>
          <cell r="O59">
            <v>0.25217391304347853</v>
          </cell>
          <cell r="P59">
            <v>0.25217391304347853</v>
          </cell>
          <cell r="S59">
            <v>30.260869565217423</v>
          </cell>
          <cell r="U59">
            <v>0</v>
          </cell>
          <cell r="W59">
            <v>0</v>
          </cell>
          <cell r="X59">
            <v>44.382608695652223</v>
          </cell>
          <cell r="Z59">
            <v>44.382608695652223</v>
          </cell>
          <cell r="AA59">
            <v>51927.652173913099</v>
          </cell>
        </row>
        <row r="60">
          <cell r="E60">
            <v>2337</v>
          </cell>
          <cell r="F60" t="str">
            <v>Hucklow Primary School</v>
          </cell>
          <cell r="G60">
            <v>414</v>
          </cell>
          <cell r="H60">
            <v>53</v>
          </cell>
          <cell r="I60">
            <v>361</v>
          </cell>
          <cell r="N60">
            <v>0</v>
          </cell>
          <cell r="O60">
            <v>0.52097101027301596</v>
          </cell>
          <cell r="P60">
            <v>0.52097101027301596</v>
          </cell>
          <cell r="S60">
            <v>188.07053470855877</v>
          </cell>
          <cell r="U60">
            <v>0</v>
          </cell>
          <cell r="W60">
            <v>0</v>
          </cell>
          <cell r="X60">
            <v>215.68199825302861</v>
          </cell>
          <cell r="Z60">
            <v>215.68199825302861</v>
          </cell>
          <cell r="AA60">
            <v>252347.93795604346</v>
          </cell>
        </row>
        <row r="61">
          <cell r="E61">
            <v>2060</v>
          </cell>
          <cell r="F61" t="str">
            <v>Hunter's Bar Infant School</v>
          </cell>
          <cell r="G61">
            <v>268</v>
          </cell>
          <cell r="H61">
            <v>88</v>
          </cell>
          <cell r="I61">
            <v>180</v>
          </cell>
          <cell r="N61">
            <v>0</v>
          </cell>
          <cell r="O61">
            <v>0.29545454545454519</v>
          </cell>
          <cell r="P61">
            <v>0.29545454545454519</v>
          </cell>
          <cell r="S61">
            <v>53.181818181818137</v>
          </cell>
          <cell r="U61">
            <v>0</v>
          </cell>
          <cell r="W61">
            <v>0</v>
          </cell>
          <cell r="X61">
            <v>79.181818181818116</v>
          </cell>
          <cell r="Z61">
            <v>79.181818181818116</v>
          </cell>
          <cell r="AA61">
            <v>92642.727272727192</v>
          </cell>
        </row>
        <row r="62">
          <cell r="E62">
            <v>2058</v>
          </cell>
          <cell r="F62" t="str">
            <v>Hunter's Bar Junior School</v>
          </cell>
          <cell r="G62">
            <v>361</v>
          </cell>
          <cell r="H62">
            <v>0</v>
          </cell>
          <cell r="I62">
            <v>361</v>
          </cell>
          <cell r="N62">
            <v>0</v>
          </cell>
          <cell r="O62">
            <v>0.2625768744551093</v>
          </cell>
          <cell r="P62">
            <v>0.2625768744551093</v>
          </cell>
          <cell r="S62">
            <v>94.790251678294453</v>
          </cell>
          <cell r="U62">
            <v>0</v>
          </cell>
          <cell r="W62">
            <v>0</v>
          </cell>
          <cell r="X62">
            <v>94.790251678294453</v>
          </cell>
          <cell r="Z62">
            <v>94.790251678294453</v>
          </cell>
          <cell r="AA62">
            <v>110904.59446360452</v>
          </cell>
        </row>
        <row r="63">
          <cell r="E63">
            <v>2063</v>
          </cell>
          <cell r="F63" t="str">
            <v>Intake Primary School</v>
          </cell>
          <cell r="G63">
            <v>416</v>
          </cell>
          <cell r="H63">
            <v>58</v>
          </cell>
          <cell r="I63">
            <v>358</v>
          </cell>
          <cell r="N63">
            <v>0</v>
          </cell>
          <cell r="O63">
            <v>0.24741294496987432</v>
          </cell>
          <cell r="P63">
            <v>0.24741294496987432</v>
          </cell>
          <cell r="S63">
            <v>88.573834299215008</v>
          </cell>
          <cell r="U63">
            <v>0</v>
          </cell>
          <cell r="W63">
            <v>0</v>
          </cell>
          <cell r="X63">
            <v>102.92378510746772</v>
          </cell>
          <cell r="Z63">
            <v>102.92378510746772</v>
          </cell>
          <cell r="AA63">
            <v>120420.82857573724</v>
          </cell>
        </row>
        <row r="64">
          <cell r="E64">
            <v>2261</v>
          </cell>
          <cell r="F64" t="str">
            <v>Limpsfield Junior School</v>
          </cell>
          <cell r="G64">
            <v>225</v>
          </cell>
          <cell r="H64">
            <v>0</v>
          </cell>
          <cell r="I64">
            <v>225</v>
          </cell>
          <cell r="N64">
            <v>0</v>
          </cell>
          <cell r="O64">
            <v>0.32855333928025982</v>
          </cell>
          <cell r="P64">
            <v>0.32855333928025982</v>
          </cell>
          <cell r="S64">
            <v>73.924501338058462</v>
          </cell>
          <cell r="U64">
            <v>0</v>
          </cell>
          <cell r="W64">
            <v>0</v>
          </cell>
          <cell r="X64">
            <v>73.924501338058462</v>
          </cell>
          <cell r="Z64">
            <v>73.924501338058462</v>
          </cell>
          <cell r="AA64">
            <v>86491.666565528401</v>
          </cell>
        </row>
        <row r="65">
          <cell r="E65">
            <v>2315</v>
          </cell>
          <cell r="F65" t="str">
            <v>Lound Infant School</v>
          </cell>
          <cell r="G65">
            <v>143</v>
          </cell>
          <cell r="H65">
            <v>54</v>
          </cell>
          <cell r="I65">
            <v>89</v>
          </cell>
          <cell r="N65">
            <v>0</v>
          </cell>
          <cell r="O65">
            <v>0.31034482758620696</v>
          </cell>
          <cell r="P65">
            <v>0.31034482758620696</v>
          </cell>
          <cell r="S65">
            <v>27.62068965517242</v>
          </cell>
          <cell r="U65">
            <v>0</v>
          </cell>
          <cell r="W65">
            <v>0</v>
          </cell>
          <cell r="X65">
            <v>44.379310344827594</v>
          </cell>
          <cell r="Z65">
            <v>44.379310344827594</v>
          </cell>
          <cell r="AA65">
            <v>51923.793103448283</v>
          </cell>
        </row>
        <row r="66">
          <cell r="E66">
            <v>2298</v>
          </cell>
          <cell r="F66" t="str">
            <v>Lound Junior School</v>
          </cell>
          <cell r="G66">
            <v>207</v>
          </cell>
          <cell r="H66">
            <v>0</v>
          </cell>
          <cell r="I66">
            <v>207</v>
          </cell>
          <cell r="N66">
            <v>0</v>
          </cell>
          <cell r="O66">
            <v>0.25641098487593755</v>
          </cell>
          <cell r="P66">
            <v>0.25641098487593755</v>
          </cell>
          <cell r="S66">
            <v>53.077073869319072</v>
          </cell>
          <cell r="U66">
            <v>0</v>
          </cell>
          <cell r="W66">
            <v>0</v>
          </cell>
          <cell r="X66">
            <v>53.077073869319072</v>
          </cell>
          <cell r="Z66">
            <v>53.077073869319072</v>
          </cell>
          <cell r="AA66">
            <v>62100.176427103317</v>
          </cell>
        </row>
        <row r="67">
          <cell r="E67">
            <v>2029</v>
          </cell>
          <cell r="F67" t="str">
            <v>Lowedges Junior Academy</v>
          </cell>
          <cell r="G67">
            <v>297</v>
          </cell>
          <cell r="H67">
            <v>40</v>
          </cell>
          <cell r="I67">
            <v>257</v>
          </cell>
          <cell r="N67">
            <v>0</v>
          </cell>
          <cell r="O67">
            <v>0.29819902319902303</v>
          </cell>
          <cell r="P67">
            <v>0.29819902319902303</v>
          </cell>
          <cell r="S67">
            <v>76.637148962148913</v>
          </cell>
          <cell r="U67">
            <v>0</v>
          </cell>
          <cell r="W67">
            <v>0</v>
          </cell>
          <cell r="X67">
            <v>88.565109890109838</v>
          </cell>
          <cell r="Z67">
            <v>88.565109890109838</v>
          </cell>
          <cell r="AA67">
            <v>103621.17857142851</v>
          </cell>
        </row>
        <row r="68">
          <cell r="E68">
            <v>2045</v>
          </cell>
          <cell r="F68" t="str">
            <v>Lower Meadow Primary School</v>
          </cell>
          <cell r="G68">
            <v>252</v>
          </cell>
          <cell r="H68">
            <v>36</v>
          </cell>
          <cell r="I68">
            <v>216</v>
          </cell>
          <cell r="N68">
            <v>0</v>
          </cell>
          <cell r="O68">
            <v>0.45019669551534236</v>
          </cell>
          <cell r="P68">
            <v>0.45019669551534236</v>
          </cell>
          <cell r="S68">
            <v>97.242486231313947</v>
          </cell>
          <cell r="U68">
            <v>0</v>
          </cell>
          <cell r="W68">
            <v>0</v>
          </cell>
          <cell r="X68">
            <v>113.44956726986628</v>
          </cell>
          <cell r="Z68">
            <v>113.44956726986628</v>
          </cell>
          <cell r="AA68">
            <v>132735.99370574355</v>
          </cell>
        </row>
        <row r="69">
          <cell r="E69">
            <v>2070</v>
          </cell>
          <cell r="F69" t="str">
            <v>Lowfield Community Primary School</v>
          </cell>
          <cell r="G69">
            <v>395</v>
          </cell>
          <cell r="H69">
            <v>55</v>
          </cell>
          <cell r="I69">
            <v>340</v>
          </cell>
          <cell r="N69">
            <v>0</v>
          </cell>
          <cell r="O69">
            <v>0.300806090461263</v>
          </cell>
          <cell r="P69">
            <v>0.300806090461263</v>
          </cell>
          <cell r="S69">
            <v>102.27407075682942</v>
          </cell>
          <cell r="U69">
            <v>0</v>
          </cell>
          <cell r="W69">
            <v>0</v>
          </cell>
          <cell r="X69">
            <v>118.81840573219888</v>
          </cell>
          <cell r="Z69">
            <v>118.81840573219888</v>
          </cell>
          <cell r="AA69">
            <v>139017.53470667268</v>
          </cell>
        </row>
        <row r="70">
          <cell r="E70">
            <v>2292</v>
          </cell>
          <cell r="F70" t="str">
            <v>Loxley Primary School</v>
          </cell>
          <cell r="G70">
            <v>206</v>
          </cell>
          <cell r="H70">
            <v>30</v>
          </cell>
          <cell r="I70">
            <v>176</v>
          </cell>
          <cell r="N70">
            <v>0</v>
          </cell>
          <cell r="O70">
            <v>0.20050359921049568</v>
          </cell>
          <cell r="P70">
            <v>0.20050359921049568</v>
          </cell>
          <cell r="S70">
            <v>35.28863346104724</v>
          </cell>
          <cell r="U70">
            <v>0</v>
          </cell>
          <cell r="W70">
            <v>0</v>
          </cell>
          <cell r="X70">
            <v>41.303741437362113</v>
          </cell>
          <cell r="Z70">
            <v>41.303741437362113</v>
          </cell>
          <cell r="AA70">
            <v>48325.377481713673</v>
          </cell>
        </row>
        <row r="71">
          <cell r="E71">
            <v>2072</v>
          </cell>
          <cell r="F71" t="str">
            <v>Lydgate Infant School</v>
          </cell>
          <cell r="G71">
            <v>356</v>
          </cell>
          <cell r="H71">
            <v>119</v>
          </cell>
          <cell r="I71">
            <v>237</v>
          </cell>
          <cell r="N71">
            <v>0</v>
          </cell>
          <cell r="O71">
            <v>0.24229074889867872</v>
          </cell>
          <cell r="P71">
            <v>0.24229074889867872</v>
          </cell>
          <cell r="S71">
            <v>57.422907488986858</v>
          </cell>
          <cell r="U71">
            <v>0</v>
          </cell>
          <cell r="W71">
            <v>0</v>
          </cell>
          <cell r="X71">
            <v>86.255506607929618</v>
          </cell>
          <cell r="Z71">
            <v>86.255506607929618</v>
          </cell>
          <cell r="AA71">
            <v>100918.94273127765</v>
          </cell>
        </row>
        <row r="72">
          <cell r="E72">
            <v>2071</v>
          </cell>
          <cell r="F72" t="str">
            <v>Lydgate Junior School</v>
          </cell>
          <cell r="G72">
            <v>479</v>
          </cell>
          <cell r="H72">
            <v>0</v>
          </cell>
          <cell r="I72">
            <v>479</v>
          </cell>
          <cell r="N72">
            <v>0</v>
          </cell>
          <cell r="O72">
            <v>0.23692918333888971</v>
          </cell>
          <cell r="P72">
            <v>0.23692918333888971</v>
          </cell>
          <cell r="S72">
            <v>113.48907881932817</v>
          </cell>
          <cell r="U72">
            <v>0</v>
          </cell>
          <cell r="W72">
            <v>0</v>
          </cell>
          <cell r="X72">
            <v>113.48907881932817</v>
          </cell>
          <cell r="Z72">
            <v>113.48907881932817</v>
          </cell>
          <cell r="AA72">
            <v>132782.22221861396</v>
          </cell>
        </row>
        <row r="73">
          <cell r="E73">
            <v>2358</v>
          </cell>
          <cell r="F73" t="str">
            <v>Malin Bridge Primary School</v>
          </cell>
          <cell r="G73">
            <v>538</v>
          </cell>
          <cell r="H73">
            <v>75</v>
          </cell>
          <cell r="I73">
            <v>463</v>
          </cell>
          <cell r="N73">
            <v>0</v>
          </cell>
          <cell r="O73">
            <v>0.20258654448621574</v>
          </cell>
          <cell r="P73">
            <v>0.20258654448621574</v>
          </cell>
          <cell r="S73">
            <v>93.797570097117884</v>
          </cell>
          <cell r="U73">
            <v>0</v>
          </cell>
          <cell r="W73">
            <v>0</v>
          </cell>
          <cell r="X73">
            <v>108.99156093358407</v>
          </cell>
          <cell r="Z73">
            <v>108.99156093358407</v>
          </cell>
          <cell r="AA73">
            <v>127520.12629229335</v>
          </cell>
        </row>
        <row r="74">
          <cell r="E74">
            <v>2359</v>
          </cell>
          <cell r="F74" t="str">
            <v>Manor Lodge Community Primary and Nursery School</v>
          </cell>
          <cell r="G74">
            <v>332</v>
          </cell>
          <cell r="H74">
            <v>48</v>
          </cell>
          <cell r="I74">
            <v>284</v>
          </cell>
          <cell r="N74">
            <v>0</v>
          </cell>
          <cell r="O74">
            <v>0.42324723247232471</v>
          </cell>
          <cell r="P74">
            <v>0.42324723247232471</v>
          </cell>
          <cell r="S74">
            <v>120.20221402214021</v>
          </cell>
          <cell r="U74">
            <v>0</v>
          </cell>
          <cell r="W74">
            <v>0</v>
          </cell>
          <cell r="X74">
            <v>140.51808118081181</v>
          </cell>
          <cell r="Z74">
            <v>140.51808118081181</v>
          </cell>
          <cell r="AA74">
            <v>164406.1549815498</v>
          </cell>
        </row>
        <row r="75">
          <cell r="E75">
            <v>2012</v>
          </cell>
          <cell r="F75" t="str">
            <v>Mansel Primary</v>
          </cell>
          <cell r="G75">
            <v>391</v>
          </cell>
          <cell r="H75">
            <v>51</v>
          </cell>
          <cell r="I75">
            <v>340</v>
          </cell>
          <cell r="N75">
            <v>0</v>
          </cell>
          <cell r="O75">
            <v>0.36463756936855851</v>
          </cell>
          <cell r="P75">
            <v>0.36463756936855851</v>
          </cell>
          <cell r="S75">
            <v>123.9767735853099</v>
          </cell>
          <cell r="U75">
            <v>0</v>
          </cell>
          <cell r="W75">
            <v>0</v>
          </cell>
          <cell r="X75">
            <v>142.57328962310638</v>
          </cell>
          <cell r="Z75">
            <v>142.57328962310638</v>
          </cell>
          <cell r="AA75">
            <v>166810.74885903447</v>
          </cell>
        </row>
        <row r="76">
          <cell r="E76">
            <v>2079</v>
          </cell>
          <cell r="F76" t="str">
            <v>Marlcliffe Community Primary School</v>
          </cell>
          <cell r="G76">
            <v>476</v>
          </cell>
          <cell r="H76">
            <v>54</v>
          </cell>
          <cell r="I76">
            <v>422</v>
          </cell>
          <cell r="N76">
            <v>0</v>
          </cell>
          <cell r="O76">
            <v>0.28874793123247877</v>
          </cell>
          <cell r="P76">
            <v>0.28874793123247877</v>
          </cell>
          <cell r="S76">
            <v>121.85162698010605</v>
          </cell>
          <cell r="U76">
            <v>0</v>
          </cell>
          <cell r="W76">
            <v>0</v>
          </cell>
          <cell r="X76">
            <v>137.4440152666599</v>
          </cell>
          <cell r="Z76">
            <v>137.4440152666599</v>
          </cell>
          <cell r="AA76">
            <v>160809.49786199207</v>
          </cell>
        </row>
        <row r="77">
          <cell r="E77">
            <v>2081</v>
          </cell>
          <cell r="F77" t="str">
            <v>Meersbrook Bank Primary School</v>
          </cell>
          <cell r="G77">
            <v>206</v>
          </cell>
          <cell r="H77">
            <v>28</v>
          </cell>
          <cell r="I77">
            <v>178</v>
          </cell>
          <cell r="N77">
            <v>0</v>
          </cell>
          <cell r="O77">
            <v>0.1977401129943504</v>
          </cell>
          <cell r="P77">
            <v>0.1977401129943504</v>
          </cell>
          <cell r="S77">
            <v>35.197740112994374</v>
          </cell>
          <cell r="U77">
            <v>0</v>
          </cell>
          <cell r="W77">
            <v>0</v>
          </cell>
          <cell r="X77">
            <v>40.734463276836181</v>
          </cell>
          <cell r="Z77">
            <v>40.734463276836188</v>
          </cell>
          <cell r="AA77">
            <v>47659.322033898337</v>
          </cell>
        </row>
        <row r="78">
          <cell r="E78">
            <v>2013</v>
          </cell>
          <cell r="F78" t="str">
            <v>Meynell Community Primary School</v>
          </cell>
          <cell r="G78">
            <v>382</v>
          </cell>
          <cell r="H78">
            <v>58</v>
          </cell>
          <cell r="I78">
            <v>324</v>
          </cell>
          <cell r="N78">
            <v>0</v>
          </cell>
          <cell r="O78">
            <v>0.49644283312316134</v>
          </cell>
          <cell r="P78">
            <v>0.49644283312316134</v>
          </cell>
          <cell r="S78">
            <v>160.84747793190428</v>
          </cell>
          <cell r="U78">
            <v>0</v>
          </cell>
          <cell r="W78">
            <v>0</v>
          </cell>
          <cell r="X78">
            <v>189.64116225304764</v>
          </cell>
          <cell r="Z78">
            <v>189.64116225304764</v>
          </cell>
          <cell r="AA78">
            <v>221880.15983606575</v>
          </cell>
        </row>
        <row r="79">
          <cell r="E79">
            <v>2346</v>
          </cell>
          <cell r="F79" t="str">
            <v>Monteney Primary School</v>
          </cell>
          <cell r="G79">
            <v>401</v>
          </cell>
          <cell r="H79">
            <v>56</v>
          </cell>
          <cell r="I79">
            <v>345</v>
          </cell>
          <cell r="N79">
            <v>0</v>
          </cell>
          <cell r="O79">
            <v>0.30192771553065695</v>
          </cell>
          <cell r="P79">
            <v>0.30192771553065695</v>
          </cell>
          <cell r="S79">
            <v>104.16506185807664</v>
          </cell>
          <cell r="U79">
            <v>0</v>
          </cell>
          <cell r="W79">
            <v>0</v>
          </cell>
          <cell r="X79">
            <v>121.07301392779344</v>
          </cell>
          <cell r="Z79">
            <v>121.07301392779344</v>
          </cell>
          <cell r="AA79">
            <v>141655.42629551832</v>
          </cell>
        </row>
        <row r="80">
          <cell r="E80">
            <v>2257</v>
          </cell>
          <cell r="F80" t="str">
            <v>Mosborough Primary School</v>
          </cell>
          <cell r="G80">
            <v>415</v>
          </cell>
          <cell r="H80">
            <v>60</v>
          </cell>
          <cell r="I80">
            <v>355</v>
          </cell>
          <cell r="N80">
            <v>0</v>
          </cell>
          <cell r="O80">
            <v>0.1752848798238055</v>
          </cell>
          <cell r="P80">
            <v>0.1752848798238055</v>
          </cell>
          <cell r="S80">
            <v>62.226132337450956</v>
          </cell>
          <cell r="U80">
            <v>0</v>
          </cell>
          <cell r="W80">
            <v>0</v>
          </cell>
          <cell r="X80">
            <v>72.743225126879281</v>
          </cell>
          <cell r="Z80">
            <v>72.743225126879281</v>
          </cell>
          <cell r="AA80">
            <v>85109.57339844876</v>
          </cell>
        </row>
        <row r="81">
          <cell r="E81">
            <v>2092</v>
          </cell>
          <cell r="F81" t="str">
            <v>Mundella Primary School</v>
          </cell>
          <cell r="G81">
            <v>419</v>
          </cell>
          <cell r="H81">
            <v>60</v>
          </cell>
          <cell r="I81">
            <v>359</v>
          </cell>
          <cell r="N81">
            <v>0</v>
          </cell>
          <cell r="O81">
            <v>0.19570303174982079</v>
          </cell>
          <cell r="P81">
            <v>0.19570303174982079</v>
          </cell>
          <cell r="S81">
            <v>70.257388398185668</v>
          </cell>
          <cell r="U81">
            <v>0</v>
          </cell>
          <cell r="W81">
            <v>0</v>
          </cell>
          <cell r="X81">
            <v>81.999570303174906</v>
          </cell>
          <cell r="Z81">
            <v>81.99957030317492</v>
          </cell>
          <cell r="AA81">
            <v>95939.497254714661</v>
          </cell>
        </row>
        <row r="82">
          <cell r="E82">
            <v>2002</v>
          </cell>
          <cell r="F82" t="str">
            <v>Nether Edge Primary School</v>
          </cell>
          <cell r="G82">
            <v>416</v>
          </cell>
          <cell r="H82">
            <v>59</v>
          </cell>
          <cell r="I82">
            <v>357</v>
          </cell>
          <cell r="N82">
            <v>0</v>
          </cell>
          <cell r="O82">
            <v>0.32752560253396651</v>
          </cell>
          <cell r="P82">
            <v>0.32752560253396651</v>
          </cell>
          <cell r="S82">
            <v>116.92664010462605</v>
          </cell>
          <cell r="U82">
            <v>0</v>
          </cell>
          <cell r="W82">
            <v>0</v>
          </cell>
          <cell r="X82">
            <v>136.25065065413006</v>
          </cell>
          <cell r="Z82">
            <v>136.25065065413006</v>
          </cell>
          <cell r="AA82">
            <v>159413.26126533217</v>
          </cell>
        </row>
        <row r="83">
          <cell r="E83">
            <v>2221</v>
          </cell>
          <cell r="F83" t="str">
            <v>Nether Green Infant School</v>
          </cell>
          <cell r="G83">
            <v>201</v>
          </cell>
          <cell r="H83">
            <v>55</v>
          </cell>
          <cell r="I83">
            <v>146</v>
          </cell>
          <cell r="N83">
            <v>0</v>
          </cell>
          <cell r="O83">
            <v>0.24460431654676243</v>
          </cell>
          <cell r="P83">
            <v>0.24460431654676243</v>
          </cell>
          <cell r="S83">
            <v>35.712230215827311</v>
          </cell>
          <cell r="U83">
            <v>0</v>
          </cell>
          <cell r="W83">
            <v>0</v>
          </cell>
          <cell r="X83">
            <v>49.165467625899247</v>
          </cell>
          <cell r="Z83">
            <v>49.16546762589924</v>
          </cell>
          <cell r="AA83">
            <v>57523.597122302112</v>
          </cell>
        </row>
        <row r="84">
          <cell r="E84">
            <v>2087</v>
          </cell>
          <cell r="F84" t="str">
            <v>Nether Green Junior School</v>
          </cell>
          <cell r="G84">
            <v>377</v>
          </cell>
          <cell r="H84">
            <v>0</v>
          </cell>
          <cell r="I84">
            <v>377</v>
          </cell>
          <cell r="N84">
            <v>0</v>
          </cell>
          <cell r="O84">
            <v>0.20834983114611355</v>
          </cell>
          <cell r="P84">
            <v>0.20834983114611355</v>
          </cell>
          <cell r="S84">
            <v>78.547886342084809</v>
          </cell>
          <cell r="U84">
            <v>0</v>
          </cell>
          <cell r="W84">
            <v>0</v>
          </cell>
          <cell r="X84">
            <v>78.547886342084809</v>
          </cell>
          <cell r="Z84">
            <v>78.547886342084809</v>
          </cell>
          <cell r="AA84">
            <v>91901.027020239228</v>
          </cell>
        </row>
        <row r="85">
          <cell r="E85">
            <v>2272</v>
          </cell>
          <cell r="F85" t="str">
            <v>Netherthorpe Primary School</v>
          </cell>
          <cell r="G85">
            <v>216</v>
          </cell>
          <cell r="H85">
            <v>31</v>
          </cell>
          <cell r="I85">
            <v>185</v>
          </cell>
          <cell r="N85">
            <v>0</v>
          </cell>
          <cell r="O85">
            <v>0.64186024945518616</v>
          </cell>
          <cell r="P85">
            <v>0.64186024945518616</v>
          </cell>
          <cell r="S85">
            <v>118.74414614920944</v>
          </cell>
          <cell r="U85">
            <v>0</v>
          </cell>
          <cell r="W85">
            <v>0</v>
          </cell>
          <cell r="X85">
            <v>138.64181388232021</v>
          </cell>
          <cell r="Z85">
            <v>138.64181388232021</v>
          </cell>
          <cell r="AA85">
            <v>162210.92224231464</v>
          </cell>
        </row>
        <row r="86">
          <cell r="E86">
            <v>2309</v>
          </cell>
          <cell r="F86" t="str">
            <v>Nook Lane Junior School</v>
          </cell>
          <cell r="G86">
            <v>240</v>
          </cell>
          <cell r="H86">
            <v>0</v>
          </cell>
          <cell r="I86">
            <v>240</v>
          </cell>
          <cell r="N86">
            <v>0</v>
          </cell>
          <cell r="O86">
            <v>0.22335888966248671</v>
          </cell>
          <cell r="P86">
            <v>0.22335888966248671</v>
          </cell>
          <cell r="S86">
            <v>53.606133518996813</v>
          </cell>
          <cell r="U86">
            <v>0</v>
          </cell>
          <cell r="W86">
            <v>0</v>
          </cell>
          <cell r="X86">
            <v>53.606133518996813</v>
          </cell>
          <cell r="Z86">
            <v>53.606133518996813</v>
          </cell>
          <cell r="AA86">
            <v>62719.176217226275</v>
          </cell>
        </row>
        <row r="87">
          <cell r="E87">
            <v>2051</v>
          </cell>
          <cell r="F87" t="str">
            <v>Norfolk Community Primary School</v>
          </cell>
          <cell r="G87">
            <v>407</v>
          </cell>
          <cell r="H87">
            <v>57</v>
          </cell>
          <cell r="I87">
            <v>350</v>
          </cell>
          <cell r="N87">
            <v>0</v>
          </cell>
          <cell r="O87">
            <v>0.51504595558172239</v>
          </cell>
          <cell r="P87">
            <v>0.51504595558172239</v>
          </cell>
          <cell r="S87">
            <v>180.26608445360284</v>
          </cell>
          <cell r="U87">
            <v>0</v>
          </cell>
          <cell r="W87">
            <v>0</v>
          </cell>
          <cell r="X87">
            <v>209.62370392176101</v>
          </cell>
          <cell r="Z87">
            <v>209.62370392176101</v>
          </cell>
          <cell r="AA87">
            <v>245259.73358846037</v>
          </cell>
        </row>
        <row r="88">
          <cell r="E88">
            <v>3010</v>
          </cell>
          <cell r="F88" t="str">
            <v>Norton Free Church of England Primary School</v>
          </cell>
          <cell r="G88">
            <v>215</v>
          </cell>
          <cell r="H88">
            <v>30</v>
          </cell>
          <cell r="I88">
            <v>185</v>
          </cell>
          <cell r="N88">
            <v>0</v>
          </cell>
          <cell r="O88">
            <v>0.18123861566484531</v>
          </cell>
          <cell r="P88">
            <v>0.18123861566484531</v>
          </cell>
          <cell r="S88">
            <v>33.529143897996384</v>
          </cell>
          <cell r="U88">
            <v>0</v>
          </cell>
          <cell r="W88">
            <v>0</v>
          </cell>
          <cell r="X88">
            <v>38.966302367941744</v>
          </cell>
          <cell r="Z88">
            <v>38.966302367941744</v>
          </cell>
          <cell r="AA88">
            <v>45590.573770491843</v>
          </cell>
        </row>
        <row r="89">
          <cell r="E89">
            <v>2018</v>
          </cell>
          <cell r="F89" t="str">
            <v>Oasis Academy Fir Vale</v>
          </cell>
          <cell r="G89">
            <v>412</v>
          </cell>
          <cell r="H89">
            <v>44</v>
          </cell>
          <cell r="I89">
            <v>368</v>
          </cell>
          <cell r="N89">
            <v>0</v>
          </cell>
          <cell r="O89">
            <v>0.81604520587388407</v>
          </cell>
          <cell r="P89">
            <v>0.81604520587388407</v>
          </cell>
          <cell r="S89">
            <v>300.30463576158934</v>
          </cell>
          <cell r="U89">
            <v>0</v>
          </cell>
          <cell r="W89">
            <v>0</v>
          </cell>
          <cell r="X89">
            <v>336.21062482004027</v>
          </cell>
          <cell r="Z89">
            <v>336.21062482004027</v>
          </cell>
          <cell r="AA89">
            <v>393366.43103944714</v>
          </cell>
        </row>
        <row r="90">
          <cell r="E90">
            <v>2019</v>
          </cell>
          <cell r="F90" t="str">
            <v>Oasis Academy Watermead</v>
          </cell>
          <cell r="G90">
            <v>385</v>
          </cell>
          <cell r="H90">
            <v>56</v>
          </cell>
          <cell r="I90">
            <v>329</v>
          </cell>
          <cell r="N90">
            <v>0</v>
          </cell>
          <cell r="O90">
            <v>0.30141702249987729</v>
          </cell>
          <cell r="P90">
            <v>0.30141702249987729</v>
          </cell>
          <cell r="S90">
            <v>99.166200402459623</v>
          </cell>
          <cell r="U90">
            <v>0</v>
          </cell>
          <cell r="W90">
            <v>0</v>
          </cell>
          <cell r="X90">
            <v>116.04555366245276</v>
          </cell>
          <cell r="Z90">
            <v>116.04555366245276</v>
          </cell>
          <cell r="AA90">
            <v>135773.29778506974</v>
          </cell>
        </row>
        <row r="91">
          <cell r="E91">
            <v>2313</v>
          </cell>
          <cell r="F91" t="str">
            <v>Oughtibridge Primary School</v>
          </cell>
          <cell r="G91">
            <v>414</v>
          </cell>
          <cell r="H91">
            <v>52</v>
          </cell>
          <cell r="I91">
            <v>362</v>
          </cell>
          <cell r="N91">
            <v>0</v>
          </cell>
          <cell r="O91">
            <v>0.2053716279947182</v>
          </cell>
          <cell r="P91">
            <v>0.2053716279947182</v>
          </cell>
          <cell r="S91">
            <v>74.344529334087994</v>
          </cell>
          <cell r="U91">
            <v>0</v>
          </cell>
          <cell r="W91">
            <v>0</v>
          </cell>
          <cell r="X91">
            <v>85.023853989813333</v>
          </cell>
          <cell r="Z91">
            <v>85.023853989813347</v>
          </cell>
          <cell r="AA91">
            <v>99477.90916808162</v>
          </cell>
        </row>
        <row r="92">
          <cell r="E92">
            <v>2093</v>
          </cell>
          <cell r="F92" t="str">
            <v>Owler Brook Primary School</v>
          </cell>
          <cell r="G92">
            <v>409</v>
          </cell>
          <cell r="H92">
            <v>59</v>
          </cell>
          <cell r="I92">
            <v>350</v>
          </cell>
          <cell r="N92">
            <v>0</v>
          </cell>
          <cell r="O92">
            <v>0.57278469829490231</v>
          </cell>
          <cell r="P92">
            <v>0.57278469829490231</v>
          </cell>
          <cell r="S92">
            <v>200.47464440321582</v>
          </cell>
          <cell r="U92">
            <v>0</v>
          </cell>
          <cell r="W92">
            <v>0</v>
          </cell>
          <cell r="X92">
            <v>234.26894160261503</v>
          </cell>
          <cell r="Z92">
            <v>234.26894160261503</v>
          </cell>
          <cell r="AA92">
            <v>274094.66167505959</v>
          </cell>
        </row>
        <row r="93">
          <cell r="E93">
            <v>3428</v>
          </cell>
          <cell r="F93" t="str">
            <v>Parson Cross Church of England Primary School</v>
          </cell>
          <cell r="G93">
            <v>208</v>
          </cell>
          <cell r="H93">
            <v>30</v>
          </cell>
          <cell r="I93">
            <v>178</v>
          </cell>
          <cell r="N93">
            <v>0</v>
          </cell>
          <cell r="O93">
            <v>0.29589160839160827</v>
          </cell>
          <cell r="P93">
            <v>0.29589160839160827</v>
          </cell>
          <cell r="S93">
            <v>52.668706293706272</v>
          </cell>
          <cell r="U93">
            <v>0</v>
          </cell>
          <cell r="W93">
            <v>0</v>
          </cell>
          <cell r="X93">
            <v>61.545454545454518</v>
          </cell>
          <cell r="Z93">
            <v>61.545454545454518</v>
          </cell>
          <cell r="AA93">
            <v>72008.18181818178</v>
          </cell>
        </row>
        <row r="94">
          <cell r="E94">
            <v>2332</v>
          </cell>
          <cell r="F94" t="str">
            <v>Phillimore Community Primary School</v>
          </cell>
          <cell r="G94">
            <v>389</v>
          </cell>
          <cell r="H94">
            <v>41</v>
          </cell>
          <cell r="I94">
            <v>348</v>
          </cell>
          <cell r="N94">
            <v>0</v>
          </cell>
          <cell r="O94">
            <v>0.46168230781903463</v>
          </cell>
          <cell r="P94">
            <v>0.46168230781903463</v>
          </cell>
          <cell r="S94">
            <v>160.66544312102405</v>
          </cell>
          <cell r="U94">
            <v>0</v>
          </cell>
          <cell r="W94">
            <v>0</v>
          </cell>
          <cell r="X94">
            <v>179.59441774160447</v>
          </cell>
          <cell r="Z94">
            <v>179.59441774160447</v>
          </cell>
          <cell r="AA94">
            <v>210125.46875767724</v>
          </cell>
        </row>
        <row r="95">
          <cell r="E95">
            <v>3433</v>
          </cell>
          <cell r="F95" t="str">
            <v>Pipworth Community Primary School</v>
          </cell>
          <cell r="G95">
            <v>384</v>
          </cell>
          <cell r="H95">
            <v>53</v>
          </cell>
          <cell r="I95">
            <v>331</v>
          </cell>
          <cell r="N95">
            <v>0</v>
          </cell>
          <cell r="O95">
            <v>0.40432043204320456</v>
          </cell>
          <cell r="P95">
            <v>0.40432043204320456</v>
          </cell>
          <cell r="S95">
            <v>133.83006300630072</v>
          </cell>
          <cell r="U95">
            <v>0</v>
          </cell>
          <cell r="W95">
            <v>0</v>
          </cell>
          <cell r="X95">
            <v>155.25904590459055</v>
          </cell>
          <cell r="Z95">
            <v>155.25904590459058</v>
          </cell>
          <cell r="AA95">
            <v>181653.08370837098</v>
          </cell>
        </row>
        <row r="96">
          <cell r="E96">
            <v>3427</v>
          </cell>
          <cell r="F96" t="str">
            <v>Porter Croft Church of England Primary Academy</v>
          </cell>
          <cell r="G96">
            <v>215</v>
          </cell>
          <cell r="H96">
            <v>30</v>
          </cell>
          <cell r="I96">
            <v>185</v>
          </cell>
          <cell r="N96">
            <v>0</v>
          </cell>
          <cell r="O96">
            <v>0.40116279069767441</v>
          </cell>
          <cell r="P96">
            <v>0.40116279069767441</v>
          </cell>
          <cell r="S96">
            <v>74.215116279069761</v>
          </cell>
          <cell r="U96">
            <v>0</v>
          </cell>
          <cell r="W96">
            <v>0</v>
          </cell>
          <cell r="X96">
            <v>86.25</v>
          </cell>
          <cell r="Z96">
            <v>86.25</v>
          </cell>
          <cell r="AA96">
            <v>100912.5</v>
          </cell>
        </row>
        <row r="97">
          <cell r="E97">
            <v>2347</v>
          </cell>
          <cell r="F97" t="str">
            <v>Prince Edward Primary School</v>
          </cell>
          <cell r="G97">
            <v>412</v>
          </cell>
          <cell r="H97">
            <v>58</v>
          </cell>
          <cell r="I97">
            <v>354</v>
          </cell>
          <cell r="N97">
            <v>0</v>
          </cell>
          <cell r="O97">
            <v>0.46797067962712136</v>
          </cell>
          <cell r="P97">
            <v>0.46797067962712136</v>
          </cell>
          <cell r="S97">
            <v>165.66162058800097</v>
          </cell>
          <cell r="U97">
            <v>0</v>
          </cell>
          <cell r="W97">
            <v>0</v>
          </cell>
          <cell r="X97">
            <v>192.803920006374</v>
          </cell>
          <cell r="Z97">
            <v>192.80392000637403</v>
          </cell>
          <cell r="AA97">
            <v>225580.58640745762</v>
          </cell>
        </row>
        <row r="98">
          <cell r="E98">
            <v>2366</v>
          </cell>
          <cell r="F98" t="str">
            <v>Pye Bank CofE Primary School</v>
          </cell>
          <cell r="G98">
            <v>430</v>
          </cell>
          <cell r="H98">
            <v>60</v>
          </cell>
          <cell r="I98">
            <v>370</v>
          </cell>
          <cell r="N98">
            <v>0</v>
          </cell>
          <cell r="O98">
            <v>0.38319463694062894</v>
          </cell>
          <cell r="P98">
            <v>0.38319463694062894</v>
          </cell>
          <cell r="S98">
            <v>141.7820156680327</v>
          </cell>
          <cell r="U98">
            <v>0</v>
          </cell>
          <cell r="W98">
            <v>0</v>
          </cell>
          <cell r="X98">
            <v>164.77369388447045</v>
          </cell>
          <cell r="Z98">
            <v>164.77369388447045</v>
          </cell>
          <cell r="AA98">
            <v>192785.22184483043</v>
          </cell>
        </row>
        <row r="99">
          <cell r="E99">
            <v>2363</v>
          </cell>
          <cell r="F99" t="str">
            <v>Rainbow Forge Primary Academy</v>
          </cell>
          <cell r="G99">
            <v>292</v>
          </cell>
          <cell r="H99">
            <v>45</v>
          </cell>
          <cell r="I99">
            <v>247</v>
          </cell>
          <cell r="N99">
            <v>0</v>
          </cell>
          <cell r="O99">
            <v>0.26248104829976193</v>
          </cell>
          <cell r="P99">
            <v>0.26248104829976193</v>
          </cell>
          <cell r="S99">
            <v>64.832818930041199</v>
          </cell>
          <cell r="U99">
            <v>0</v>
          </cell>
          <cell r="W99">
            <v>0</v>
          </cell>
          <cell r="X99">
            <v>76.64446610353049</v>
          </cell>
          <cell r="Z99">
            <v>76.64446610353049</v>
          </cell>
          <cell r="AA99">
            <v>89674.025341130677</v>
          </cell>
        </row>
        <row r="100">
          <cell r="E100">
            <v>2334</v>
          </cell>
          <cell r="F100" t="str">
            <v>Reignhead Primary School</v>
          </cell>
          <cell r="G100">
            <v>240</v>
          </cell>
          <cell r="H100">
            <v>35</v>
          </cell>
          <cell r="I100">
            <v>205</v>
          </cell>
          <cell r="N100">
            <v>0</v>
          </cell>
          <cell r="O100">
            <v>0.31876212023270833</v>
          </cell>
          <cell r="P100">
            <v>0.31876212023270833</v>
          </cell>
          <cell r="S100">
            <v>65.346234647705202</v>
          </cell>
          <cell r="U100">
            <v>0</v>
          </cell>
          <cell r="W100">
            <v>0</v>
          </cell>
          <cell r="X100">
            <v>76.502908855849995</v>
          </cell>
          <cell r="Z100">
            <v>76.502908855849981</v>
          </cell>
          <cell r="AA100">
            <v>89508.403361344477</v>
          </cell>
        </row>
        <row r="101">
          <cell r="E101">
            <v>2338</v>
          </cell>
          <cell r="F101" t="str">
            <v>Rivelin Primary School</v>
          </cell>
          <cell r="G101">
            <v>375</v>
          </cell>
          <cell r="H101">
            <v>46</v>
          </cell>
          <cell r="I101">
            <v>329</v>
          </cell>
          <cell r="N101">
            <v>0</v>
          </cell>
          <cell r="O101">
            <v>0.30708180281847502</v>
          </cell>
          <cell r="P101">
            <v>0.30708180281847502</v>
          </cell>
          <cell r="S101">
            <v>101.02991312727828</v>
          </cell>
          <cell r="U101">
            <v>0</v>
          </cell>
          <cell r="W101">
            <v>0</v>
          </cell>
          <cell r="X101">
            <v>115.15567605692813</v>
          </cell>
          <cell r="Z101">
            <v>115.15567605692813</v>
          </cell>
          <cell r="AA101">
            <v>134732.14098660593</v>
          </cell>
        </row>
        <row r="102">
          <cell r="E102">
            <v>2306</v>
          </cell>
          <cell r="F102" t="str">
            <v>Royd Nursery and Infant School</v>
          </cell>
          <cell r="G102">
            <v>127</v>
          </cell>
          <cell r="H102">
            <v>47</v>
          </cell>
          <cell r="I102">
            <v>80</v>
          </cell>
          <cell r="N102">
            <v>0</v>
          </cell>
          <cell r="O102">
            <v>0.27848101265822783</v>
          </cell>
          <cell r="P102">
            <v>0.27848101265822783</v>
          </cell>
          <cell r="S102">
            <v>22.278481012658226</v>
          </cell>
          <cell r="U102">
            <v>0</v>
          </cell>
          <cell r="W102">
            <v>0</v>
          </cell>
          <cell r="X102">
            <v>35.367088607594937</v>
          </cell>
          <cell r="Z102">
            <v>35.367088607594937</v>
          </cell>
          <cell r="AA102">
            <v>41379.493670886077</v>
          </cell>
        </row>
        <row r="103">
          <cell r="E103">
            <v>3401</v>
          </cell>
          <cell r="F103" t="str">
            <v>Sacred Heart School, A Catholic Voluntary Academy</v>
          </cell>
          <cell r="G103">
            <v>201</v>
          </cell>
          <cell r="H103">
            <v>21</v>
          </cell>
          <cell r="I103">
            <v>180</v>
          </cell>
          <cell r="N103">
            <v>0</v>
          </cell>
          <cell r="O103">
            <v>0.2705026455026453</v>
          </cell>
          <cell r="P103">
            <v>0.2705026455026453</v>
          </cell>
          <cell r="S103">
            <v>48.690476190476154</v>
          </cell>
          <cell r="U103">
            <v>0</v>
          </cell>
          <cell r="W103">
            <v>0</v>
          </cell>
          <cell r="X103">
            <v>54.371031746031704</v>
          </cell>
          <cell r="Z103">
            <v>54.371031746031704</v>
          </cell>
          <cell r="AA103">
            <v>63614.107142857094</v>
          </cell>
        </row>
        <row r="104">
          <cell r="E104">
            <v>2369</v>
          </cell>
          <cell r="F104" t="str">
            <v>Sharrow Nursery, Infant and Junior School</v>
          </cell>
          <cell r="G104">
            <v>427</v>
          </cell>
          <cell r="H104">
            <v>60</v>
          </cell>
          <cell r="I104">
            <v>367</v>
          </cell>
          <cell r="N104">
            <v>0</v>
          </cell>
          <cell r="O104">
            <v>0.42324704474038582</v>
          </cell>
          <cell r="P104">
            <v>0.42324704474038582</v>
          </cell>
          <cell r="S104">
            <v>155.33166541972159</v>
          </cell>
          <cell r="U104">
            <v>0</v>
          </cell>
          <cell r="W104">
            <v>0</v>
          </cell>
          <cell r="X104">
            <v>180.72648810414475</v>
          </cell>
          <cell r="Z104">
            <v>180.72648810414475</v>
          </cell>
          <cell r="AA104">
            <v>211449.99108184935</v>
          </cell>
        </row>
        <row r="105">
          <cell r="E105">
            <v>2349</v>
          </cell>
          <cell r="F105" t="str">
            <v>Shooter's Grove Primary School</v>
          </cell>
          <cell r="G105">
            <v>356</v>
          </cell>
          <cell r="H105">
            <v>45</v>
          </cell>
          <cell r="I105">
            <v>311</v>
          </cell>
          <cell r="N105">
            <v>0</v>
          </cell>
          <cell r="O105">
            <v>0.31365129417947735</v>
          </cell>
          <cell r="P105">
            <v>0.31365129417947735</v>
          </cell>
          <cell r="S105">
            <v>97.545552489817453</v>
          </cell>
          <cell r="U105">
            <v>0</v>
          </cell>
          <cell r="W105">
            <v>0</v>
          </cell>
          <cell r="X105">
            <v>111.65986072789394</v>
          </cell>
          <cell r="Z105">
            <v>111.65986072789394</v>
          </cell>
          <cell r="AA105">
            <v>130642.03705163591</v>
          </cell>
        </row>
        <row r="106">
          <cell r="E106">
            <v>2360</v>
          </cell>
          <cell r="F106" t="str">
            <v>Shortbrook Primary School</v>
          </cell>
          <cell r="G106">
            <v>85</v>
          </cell>
          <cell r="H106">
            <v>9</v>
          </cell>
          <cell r="I106">
            <v>76</v>
          </cell>
          <cell r="N106">
            <v>0</v>
          </cell>
          <cell r="O106">
            <v>0.33228758169934625</v>
          </cell>
          <cell r="P106">
            <v>0.33228758169934625</v>
          </cell>
          <cell r="S106">
            <v>25.253856209150314</v>
          </cell>
          <cell r="U106">
            <v>0</v>
          </cell>
          <cell r="W106">
            <v>0</v>
          </cell>
          <cell r="X106">
            <v>28.244444444444429</v>
          </cell>
          <cell r="Z106">
            <v>28.244444444444429</v>
          </cell>
          <cell r="AA106">
            <v>33045.999999999985</v>
          </cell>
        </row>
        <row r="107">
          <cell r="E107">
            <v>2009</v>
          </cell>
          <cell r="F107" t="str">
            <v>Southey Green Primary School and Nurseries</v>
          </cell>
          <cell r="G107">
            <v>620</v>
          </cell>
          <cell r="H107">
            <v>89</v>
          </cell>
          <cell r="I107">
            <v>531</v>
          </cell>
          <cell r="N107">
            <v>0</v>
          </cell>
          <cell r="O107">
            <v>0.42359145314704416</v>
          </cell>
          <cell r="P107">
            <v>0.42359145314704416</v>
          </cell>
          <cell r="S107">
            <v>224.92706162108044</v>
          </cell>
          <cell r="U107">
            <v>0</v>
          </cell>
          <cell r="W107">
            <v>0</v>
          </cell>
          <cell r="X107">
            <v>262.62670095116738</v>
          </cell>
          <cell r="Z107">
            <v>262.62670095116738</v>
          </cell>
          <cell r="AA107">
            <v>307273.24011286581</v>
          </cell>
        </row>
        <row r="108">
          <cell r="E108">
            <v>2329</v>
          </cell>
          <cell r="F108" t="str">
            <v>Springfield Primary School</v>
          </cell>
          <cell r="G108">
            <v>200</v>
          </cell>
          <cell r="H108">
            <v>29</v>
          </cell>
          <cell r="I108">
            <v>171</v>
          </cell>
          <cell r="N108">
            <v>0</v>
          </cell>
          <cell r="O108">
            <v>0.34928229665071769</v>
          </cell>
          <cell r="P108">
            <v>0.34928229665071769</v>
          </cell>
          <cell r="S108">
            <v>59.727272727272727</v>
          </cell>
          <cell r="U108">
            <v>0</v>
          </cell>
          <cell r="W108">
            <v>0</v>
          </cell>
          <cell r="X108">
            <v>69.856459330143537</v>
          </cell>
          <cell r="Z108">
            <v>69.856459330143537</v>
          </cell>
          <cell r="AA108">
            <v>81732.05741626794</v>
          </cell>
        </row>
        <row r="109">
          <cell r="E109">
            <v>5202</v>
          </cell>
          <cell r="F109" t="str">
            <v>St Ann's Catholic Primary School, A Voluntary Academy</v>
          </cell>
          <cell r="G109">
            <v>101</v>
          </cell>
          <cell r="H109">
            <v>20</v>
          </cell>
          <cell r="I109">
            <v>81</v>
          </cell>
          <cell r="N109">
            <v>0</v>
          </cell>
          <cell r="O109">
            <v>0.31930147058823521</v>
          </cell>
          <cell r="P109">
            <v>0.31930147058823521</v>
          </cell>
          <cell r="S109">
            <v>25.863419117647052</v>
          </cell>
          <cell r="U109">
            <v>0</v>
          </cell>
          <cell r="W109">
            <v>0</v>
          </cell>
          <cell r="X109">
            <v>32.249448529411758</v>
          </cell>
          <cell r="Z109">
            <v>32.249448529411758</v>
          </cell>
          <cell r="AA109">
            <v>37731.854779411755</v>
          </cell>
        </row>
        <row r="110">
          <cell r="E110">
            <v>3402</v>
          </cell>
          <cell r="F110" t="str">
            <v>St Catherine's Catholic Primary School (Hallam)</v>
          </cell>
          <cell r="G110">
            <v>427</v>
          </cell>
          <cell r="H110">
            <v>60</v>
          </cell>
          <cell r="I110">
            <v>367</v>
          </cell>
          <cell r="N110">
            <v>0</v>
          </cell>
          <cell r="O110">
            <v>0.36045679312314899</v>
          </cell>
          <cell r="P110">
            <v>0.36045679312314899</v>
          </cell>
          <cell r="S110">
            <v>132.28764307619568</v>
          </cell>
          <cell r="U110">
            <v>0</v>
          </cell>
          <cell r="W110">
            <v>0</v>
          </cell>
          <cell r="X110">
            <v>153.91505066358462</v>
          </cell>
          <cell r="Z110">
            <v>153.91505066358462</v>
          </cell>
          <cell r="AA110">
            <v>180080.60927639401</v>
          </cell>
        </row>
        <row r="111">
          <cell r="E111">
            <v>2017</v>
          </cell>
          <cell r="F111" t="str">
            <v>St John Fisher Primary, A Catholic Voluntary Academy</v>
          </cell>
          <cell r="G111">
            <v>209</v>
          </cell>
          <cell r="H111">
            <v>24</v>
          </cell>
          <cell r="I111">
            <v>185</v>
          </cell>
          <cell r="N111">
            <v>0</v>
          </cell>
          <cell r="O111">
            <v>0.25855576246637679</v>
          </cell>
          <cell r="P111">
            <v>0.25855576246637679</v>
          </cell>
          <cell r="S111">
            <v>47.832816056279704</v>
          </cell>
          <cell r="U111">
            <v>0</v>
          </cell>
          <cell r="W111">
            <v>0</v>
          </cell>
          <cell r="X111">
            <v>54.038154355472749</v>
          </cell>
          <cell r="Z111">
            <v>54.038154355472749</v>
          </cell>
          <cell r="AA111">
            <v>63224.640595903118</v>
          </cell>
        </row>
        <row r="112">
          <cell r="E112">
            <v>5203</v>
          </cell>
          <cell r="F112" t="str">
            <v>St Joseph's Primary School</v>
          </cell>
          <cell r="G112">
            <v>209</v>
          </cell>
          <cell r="H112">
            <v>30</v>
          </cell>
          <cell r="I112">
            <v>179</v>
          </cell>
          <cell r="N112">
            <v>0</v>
          </cell>
          <cell r="O112">
            <v>0.32859507130064158</v>
          </cell>
          <cell r="P112">
            <v>0.32859507130064158</v>
          </cell>
          <cell r="S112">
            <v>58.818517762814842</v>
          </cell>
          <cell r="U112">
            <v>0</v>
          </cell>
          <cell r="W112">
            <v>0</v>
          </cell>
          <cell r="X112">
            <v>68.676369901834093</v>
          </cell>
          <cell r="Z112">
            <v>68.676369901834093</v>
          </cell>
          <cell r="AA112">
            <v>80351.352785145893</v>
          </cell>
        </row>
        <row r="113">
          <cell r="E113">
            <v>3406</v>
          </cell>
          <cell r="F113" t="str">
            <v>St Marie's School, A Catholic Voluntary Academy</v>
          </cell>
          <cell r="G113">
            <v>213</v>
          </cell>
          <cell r="H113">
            <v>30</v>
          </cell>
          <cell r="I113">
            <v>183</v>
          </cell>
          <cell r="N113">
            <v>0</v>
          </cell>
          <cell r="O113">
            <v>0.15071684587813622</v>
          </cell>
          <cell r="P113">
            <v>0.15071684587813622</v>
          </cell>
          <cell r="S113">
            <v>27.581182795698929</v>
          </cell>
          <cell r="U113">
            <v>0</v>
          </cell>
          <cell r="W113">
            <v>0</v>
          </cell>
          <cell r="X113">
            <v>32.102688172043017</v>
          </cell>
          <cell r="Z113">
            <v>32.102688172043017</v>
          </cell>
          <cell r="AA113">
            <v>37560.145161290333</v>
          </cell>
        </row>
        <row r="114">
          <cell r="E114">
            <v>2020</v>
          </cell>
          <cell r="F114" t="str">
            <v>St Mary's Church of England Primary School</v>
          </cell>
          <cell r="G114">
            <v>210</v>
          </cell>
          <cell r="H114">
            <v>30</v>
          </cell>
          <cell r="I114">
            <v>180</v>
          </cell>
          <cell r="N114">
            <v>0</v>
          </cell>
          <cell r="O114">
            <v>0.27511024007839291</v>
          </cell>
          <cell r="P114">
            <v>0.27511024007839291</v>
          </cell>
          <cell r="S114">
            <v>49.519843214110722</v>
          </cell>
          <cell r="U114">
            <v>0</v>
          </cell>
          <cell r="W114">
            <v>0</v>
          </cell>
          <cell r="X114">
            <v>57.773150416462514</v>
          </cell>
          <cell r="Z114">
            <v>57.773150416462514</v>
          </cell>
          <cell r="AA114">
            <v>67594.585987261147</v>
          </cell>
        </row>
        <row r="115">
          <cell r="E115">
            <v>3423</v>
          </cell>
          <cell r="F115" t="str">
            <v>St Mary's Primary School, A Catholic Voluntary Academy</v>
          </cell>
          <cell r="G115">
            <v>176</v>
          </cell>
          <cell r="H115">
            <v>30</v>
          </cell>
          <cell r="I115">
            <v>146</v>
          </cell>
          <cell r="N115">
            <v>0</v>
          </cell>
          <cell r="O115">
            <v>0.18991282689912822</v>
          </cell>
          <cell r="P115">
            <v>0.18991282689912822</v>
          </cell>
          <cell r="S115">
            <v>27.72727272727272</v>
          </cell>
          <cell r="U115">
            <v>0</v>
          </cell>
          <cell r="W115">
            <v>0</v>
          </cell>
          <cell r="X115">
            <v>33.42465753424657</v>
          </cell>
          <cell r="Z115">
            <v>33.42465753424657</v>
          </cell>
          <cell r="AA115">
            <v>39106.849315068488</v>
          </cell>
        </row>
        <row r="116">
          <cell r="E116">
            <v>5207</v>
          </cell>
          <cell r="F116" t="str">
            <v>St Patrick's Catholic Voluntary Academy</v>
          </cell>
          <cell r="G116">
            <v>279</v>
          </cell>
          <cell r="H116">
            <v>39</v>
          </cell>
          <cell r="I116">
            <v>240</v>
          </cell>
          <cell r="N116">
            <v>0</v>
          </cell>
          <cell r="O116">
            <v>0.34990611913688824</v>
          </cell>
          <cell r="P116">
            <v>0.34990611913688824</v>
          </cell>
          <cell r="S116">
            <v>83.977468592853171</v>
          </cell>
          <cell r="U116">
            <v>0</v>
          </cell>
          <cell r="W116">
            <v>0</v>
          </cell>
          <cell r="X116">
            <v>97.623807239191819</v>
          </cell>
          <cell r="Z116">
            <v>97.623807239191819</v>
          </cell>
          <cell r="AA116">
            <v>114219.85446985443</v>
          </cell>
        </row>
        <row r="117">
          <cell r="E117">
            <v>5208</v>
          </cell>
          <cell r="F117" t="str">
            <v>St Theresa's Catholic Primary School</v>
          </cell>
          <cell r="G117">
            <v>207</v>
          </cell>
          <cell r="H117">
            <v>30</v>
          </cell>
          <cell r="I117">
            <v>177</v>
          </cell>
          <cell r="N117">
            <v>0</v>
          </cell>
          <cell r="O117">
            <v>0.35797235023041468</v>
          </cell>
          <cell r="P117">
            <v>0.35797235023041468</v>
          </cell>
          <cell r="S117">
            <v>63.3611059907834</v>
          </cell>
          <cell r="U117">
            <v>0</v>
          </cell>
          <cell r="W117">
            <v>0</v>
          </cell>
          <cell r="X117">
            <v>74.100276497695845</v>
          </cell>
          <cell r="Z117">
            <v>74.100276497695845</v>
          </cell>
          <cell r="AA117">
            <v>86697.323502304134</v>
          </cell>
        </row>
        <row r="118">
          <cell r="E118">
            <v>3424</v>
          </cell>
          <cell r="F118" t="str">
            <v>St Thomas More Catholic Primary, A Voluntary Academy</v>
          </cell>
          <cell r="G118">
            <v>206</v>
          </cell>
          <cell r="H118">
            <v>27</v>
          </cell>
          <cell r="I118">
            <v>179</v>
          </cell>
          <cell r="N118">
            <v>0</v>
          </cell>
          <cell r="O118">
            <v>0.30572115072407302</v>
          </cell>
          <cell r="P118">
            <v>0.30572115072407302</v>
          </cell>
          <cell r="S118">
            <v>54.724085979609072</v>
          </cell>
          <cell r="U118">
            <v>0</v>
          </cell>
          <cell r="W118">
            <v>0</v>
          </cell>
          <cell r="X118">
            <v>62.978557049159043</v>
          </cell>
          <cell r="Z118">
            <v>62.978557049159043</v>
          </cell>
          <cell r="AA118">
            <v>73684.911747516075</v>
          </cell>
        </row>
        <row r="119">
          <cell r="E119">
            <v>3414</v>
          </cell>
          <cell r="F119" t="str">
            <v>St Thomas of Canterbury School, a Catholic Voluntary Academy</v>
          </cell>
          <cell r="G119">
            <v>203</v>
          </cell>
          <cell r="H119">
            <v>30</v>
          </cell>
          <cell r="I119">
            <v>173</v>
          </cell>
          <cell r="N119">
            <v>0</v>
          </cell>
          <cell r="O119">
            <v>0.18672839506172834</v>
          </cell>
          <cell r="P119">
            <v>0.18672839506172834</v>
          </cell>
          <cell r="S119">
            <v>32.304012345679006</v>
          </cell>
          <cell r="U119">
            <v>0</v>
          </cell>
          <cell r="W119">
            <v>0</v>
          </cell>
          <cell r="X119">
            <v>37.905864197530853</v>
          </cell>
          <cell r="Z119">
            <v>37.90586419753086</v>
          </cell>
          <cell r="AA119">
            <v>44349.861111111109</v>
          </cell>
        </row>
        <row r="120">
          <cell r="E120">
            <v>3412</v>
          </cell>
          <cell r="F120" t="str">
            <v>St Wilfrid's Catholic Primary School</v>
          </cell>
          <cell r="G120">
            <v>291</v>
          </cell>
          <cell r="H120">
            <v>32</v>
          </cell>
          <cell r="I120">
            <v>259</v>
          </cell>
          <cell r="N120">
            <v>0</v>
          </cell>
          <cell r="O120">
            <v>0.10744637291194883</v>
          </cell>
          <cell r="P120">
            <v>0.10744637291194883</v>
          </cell>
          <cell r="S120">
            <v>27.828610584194749</v>
          </cell>
          <cell r="U120">
            <v>0</v>
          </cell>
          <cell r="W120">
            <v>0</v>
          </cell>
          <cell r="X120">
            <v>31.266894517377111</v>
          </cell>
          <cell r="Z120">
            <v>31.266894517377111</v>
          </cell>
          <cell r="AA120">
            <v>36582.266585331221</v>
          </cell>
        </row>
        <row r="121">
          <cell r="E121">
            <v>2294</v>
          </cell>
          <cell r="F121" t="str">
            <v>Stannington Infant School</v>
          </cell>
          <cell r="G121">
            <v>174</v>
          </cell>
          <cell r="H121">
            <v>57</v>
          </cell>
          <cell r="I121">
            <v>117</v>
          </cell>
          <cell r="N121">
            <v>0</v>
          </cell>
          <cell r="O121">
            <v>0.23931623931623944</v>
          </cell>
          <cell r="P121">
            <v>0.23931623931623944</v>
          </cell>
          <cell r="S121">
            <v>28.000000000000014</v>
          </cell>
          <cell r="U121">
            <v>0</v>
          </cell>
          <cell r="W121">
            <v>0</v>
          </cell>
          <cell r="X121">
            <v>41.641025641025664</v>
          </cell>
          <cell r="Z121">
            <v>41.641025641025664</v>
          </cell>
          <cell r="AA121">
            <v>48720.000000000029</v>
          </cell>
        </row>
        <row r="122">
          <cell r="E122">
            <v>2303</v>
          </cell>
          <cell r="F122" t="str">
            <v>Stocksbridge Junior School</v>
          </cell>
          <cell r="G122">
            <v>278</v>
          </cell>
          <cell r="H122">
            <v>0</v>
          </cell>
          <cell r="I122">
            <v>278</v>
          </cell>
          <cell r="N122">
            <v>0</v>
          </cell>
          <cell r="O122">
            <v>0.30739127117435222</v>
          </cell>
          <cell r="P122">
            <v>0.30739127117435222</v>
          </cell>
          <cell r="S122">
            <v>85.454773386469924</v>
          </cell>
          <cell r="U122">
            <v>0</v>
          </cell>
          <cell r="W122">
            <v>0</v>
          </cell>
          <cell r="X122">
            <v>85.454773386469924</v>
          </cell>
          <cell r="Z122">
            <v>85.454773386469924</v>
          </cell>
          <cell r="AA122">
            <v>99982.08486216981</v>
          </cell>
        </row>
        <row r="123">
          <cell r="E123">
            <v>2302</v>
          </cell>
          <cell r="F123" t="str">
            <v>Stocksbridge Nursery Infant School</v>
          </cell>
          <cell r="G123">
            <v>198</v>
          </cell>
          <cell r="H123">
            <v>63</v>
          </cell>
          <cell r="I123">
            <v>135</v>
          </cell>
          <cell r="N123">
            <v>0</v>
          </cell>
          <cell r="O123">
            <v>0.4285714285714286</v>
          </cell>
          <cell r="P123">
            <v>0.4285714285714286</v>
          </cell>
          <cell r="S123">
            <v>57.857142857142861</v>
          </cell>
          <cell r="U123">
            <v>0</v>
          </cell>
          <cell r="W123">
            <v>0</v>
          </cell>
          <cell r="X123">
            <v>84.857142857142861</v>
          </cell>
          <cell r="Z123">
            <v>84.857142857142861</v>
          </cell>
          <cell r="AA123">
            <v>99282.857142857145</v>
          </cell>
        </row>
        <row r="124">
          <cell r="E124">
            <v>2350</v>
          </cell>
          <cell r="F124" t="str">
            <v>Stradbroke Primary School</v>
          </cell>
          <cell r="G124">
            <v>416</v>
          </cell>
          <cell r="H124">
            <v>57</v>
          </cell>
          <cell r="I124">
            <v>359</v>
          </cell>
          <cell r="N124">
            <v>0</v>
          </cell>
          <cell r="O124">
            <v>0.45454091068126135</v>
          </cell>
          <cell r="P124">
            <v>0.45454091068126135</v>
          </cell>
          <cell r="S124">
            <v>163.18018693457282</v>
          </cell>
          <cell r="U124">
            <v>0</v>
          </cell>
          <cell r="W124">
            <v>0</v>
          </cell>
          <cell r="X124">
            <v>189.08901884340472</v>
          </cell>
          <cell r="Z124">
            <v>189.08901884340472</v>
          </cell>
          <cell r="AA124">
            <v>221234.15204678351</v>
          </cell>
        </row>
        <row r="125">
          <cell r="E125">
            <v>2230</v>
          </cell>
          <cell r="F125" t="str">
            <v>Tinsley Meadows Primary School</v>
          </cell>
          <cell r="G125">
            <v>529</v>
          </cell>
          <cell r="H125">
            <v>62</v>
          </cell>
          <cell r="I125">
            <v>467</v>
          </cell>
          <cell r="N125">
            <v>0</v>
          </cell>
          <cell r="O125">
            <v>0.3888345864661657</v>
          </cell>
          <cell r="P125">
            <v>0.3888345864661657</v>
          </cell>
          <cell r="S125">
            <v>181.58575187969939</v>
          </cell>
          <cell r="U125">
            <v>0</v>
          </cell>
          <cell r="W125">
            <v>0</v>
          </cell>
          <cell r="X125">
            <v>205.69349624060166</v>
          </cell>
          <cell r="Z125">
            <v>205.69349624060166</v>
          </cell>
          <cell r="AA125">
            <v>240661.39060150395</v>
          </cell>
        </row>
        <row r="126">
          <cell r="E126">
            <v>5206</v>
          </cell>
          <cell r="F126" t="str">
            <v>Totley All Saints Church of England Voluntary Aided Primary School</v>
          </cell>
          <cell r="G126">
            <v>210</v>
          </cell>
          <cell r="H126">
            <v>30</v>
          </cell>
          <cell r="I126">
            <v>180</v>
          </cell>
          <cell r="N126">
            <v>0</v>
          </cell>
          <cell r="O126">
            <v>0.30626664069095394</v>
          </cell>
          <cell r="P126">
            <v>0.30626664069095394</v>
          </cell>
          <cell r="S126">
            <v>55.12799532437171</v>
          </cell>
          <cell r="U126">
            <v>0</v>
          </cell>
          <cell r="W126">
            <v>0</v>
          </cell>
          <cell r="X126">
            <v>64.315994545100324</v>
          </cell>
          <cell r="Z126">
            <v>64.315994545100324</v>
          </cell>
          <cell r="AA126">
            <v>75249.713617767382</v>
          </cell>
        </row>
        <row r="127">
          <cell r="E127">
            <v>2203</v>
          </cell>
          <cell r="F127" t="str">
            <v>Totley Primary School</v>
          </cell>
          <cell r="G127">
            <v>423</v>
          </cell>
          <cell r="H127">
            <v>60</v>
          </cell>
          <cell r="I127">
            <v>363</v>
          </cell>
          <cell r="N127">
            <v>0</v>
          </cell>
          <cell r="O127">
            <v>0.16832016952417633</v>
          </cell>
          <cell r="P127">
            <v>0.16832016952417633</v>
          </cell>
          <cell r="S127">
            <v>61.100221537276006</v>
          </cell>
          <cell r="U127">
            <v>0</v>
          </cell>
          <cell r="W127">
            <v>0</v>
          </cell>
          <cell r="X127">
            <v>71.199431708726593</v>
          </cell>
          <cell r="Z127">
            <v>71.199431708726593</v>
          </cell>
          <cell r="AA127">
            <v>83303.335099210119</v>
          </cell>
        </row>
        <row r="128">
          <cell r="E128">
            <v>2351</v>
          </cell>
          <cell r="F128" t="str">
            <v>Walkley Primary School</v>
          </cell>
          <cell r="G128">
            <v>386</v>
          </cell>
          <cell r="H128">
            <v>60</v>
          </cell>
          <cell r="I128">
            <v>326</v>
          </cell>
          <cell r="N128">
            <v>0</v>
          </cell>
          <cell r="O128">
            <v>0.29355049712192577</v>
          </cell>
          <cell r="P128">
            <v>0.29355049712192577</v>
          </cell>
          <cell r="S128">
            <v>95.6974620617478</v>
          </cell>
          <cell r="U128">
            <v>0</v>
          </cell>
          <cell r="W128">
            <v>0</v>
          </cell>
          <cell r="X128">
            <v>113.31049188906334</v>
          </cell>
          <cell r="Z128">
            <v>113.31049188906334</v>
          </cell>
          <cell r="AA128">
            <v>132573.27551020411</v>
          </cell>
        </row>
        <row r="129">
          <cell r="E129">
            <v>3432</v>
          </cell>
          <cell r="F129" t="str">
            <v>Watercliffe Meadow Community Primary School</v>
          </cell>
          <cell r="G129">
            <v>412</v>
          </cell>
          <cell r="H129">
            <v>57</v>
          </cell>
          <cell r="I129">
            <v>355</v>
          </cell>
          <cell r="N129">
            <v>0</v>
          </cell>
          <cell r="O129">
            <v>0.40687285849675603</v>
          </cell>
          <cell r="P129">
            <v>0.40687285849675603</v>
          </cell>
          <cell r="S129">
            <v>144.43986476634839</v>
          </cell>
          <cell r="U129">
            <v>0</v>
          </cell>
          <cell r="W129">
            <v>0</v>
          </cell>
          <cell r="X129">
            <v>167.6316177006635</v>
          </cell>
          <cell r="Z129">
            <v>167.6316177006635</v>
          </cell>
          <cell r="AA129">
            <v>196128.9927097763</v>
          </cell>
        </row>
        <row r="130">
          <cell r="E130">
            <v>2319</v>
          </cell>
          <cell r="F130" t="str">
            <v>Waterthorpe Infant School</v>
          </cell>
          <cell r="G130">
            <v>124</v>
          </cell>
          <cell r="H130">
            <v>37</v>
          </cell>
          <cell r="I130">
            <v>87</v>
          </cell>
          <cell r="N130">
            <v>0</v>
          </cell>
          <cell r="O130">
            <v>0.56626506024096424</v>
          </cell>
          <cell r="P130">
            <v>0.56626506024096424</v>
          </cell>
          <cell r="S130">
            <v>49.265060240963891</v>
          </cell>
          <cell r="U130">
            <v>0</v>
          </cell>
          <cell r="W130">
            <v>0</v>
          </cell>
          <cell r="X130">
            <v>70.21686746987956</v>
          </cell>
          <cell r="Z130">
            <v>70.21686746987956</v>
          </cell>
          <cell r="AA130">
            <v>82153.734939759088</v>
          </cell>
        </row>
        <row r="131">
          <cell r="E131">
            <v>2352</v>
          </cell>
          <cell r="F131" t="str">
            <v>Westways Primary School</v>
          </cell>
          <cell r="G131">
            <v>582</v>
          </cell>
          <cell r="H131">
            <v>81</v>
          </cell>
          <cell r="I131">
            <v>501</v>
          </cell>
          <cell r="N131">
            <v>0</v>
          </cell>
          <cell r="O131">
            <v>0.19432720057720052</v>
          </cell>
          <cell r="P131">
            <v>0.19432720057720052</v>
          </cell>
          <cell r="S131">
            <v>97.357927489177456</v>
          </cell>
          <cell r="U131">
            <v>0</v>
          </cell>
          <cell r="W131">
            <v>0</v>
          </cell>
          <cell r="X131">
            <v>113.09843073593071</v>
          </cell>
          <cell r="Z131">
            <v>113.09843073593071</v>
          </cell>
          <cell r="AA131">
            <v>132325.16396103892</v>
          </cell>
        </row>
        <row r="132">
          <cell r="E132">
            <v>2311</v>
          </cell>
          <cell r="F132" t="str">
            <v>Wharncliffe Side Primary School</v>
          </cell>
          <cell r="G132">
            <v>131</v>
          </cell>
          <cell r="H132">
            <v>17</v>
          </cell>
          <cell r="I132">
            <v>114</v>
          </cell>
          <cell r="N132">
            <v>0</v>
          </cell>
          <cell r="O132">
            <v>0.46651785714285715</v>
          </cell>
          <cell r="P132">
            <v>0.46651785714285715</v>
          </cell>
          <cell r="S132">
            <v>53.183035714285715</v>
          </cell>
          <cell r="U132">
            <v>0</v>
          </cell>
          <cell r="W132">
            <v>0</v>
          </cell>
          <cell r="X132">
            <v>61.113839285714285</v>
          </cell>
          <cell r="Z132">
            <v>61.113839285714285</v>
          </cell>
          <cell r="AA132">
            <v>71503.19196428571</v>
          </cell>
        </row>
        <row r="133">
          <cell r="E133">
            <v>2040</v>
          </cell>
          <cell r="F133" t="str">
            <v>Whiteways Primary School</v>
          </cell>
          <cell r="G133">
            <v>386</v>
          </cell>
          <cell r="H133">
            <v>41</v>
          </cell>
          <cell r="I133">
            <v>345</v>
          </cell>
          <cell r="N133">
            <v>0</v>
          </cell>
          <cell r="O133">
            <v>0.53802054622901518</v>
          </cell>
          <cell r="P133">
            <v>0.53802054622901518</v>
          </cell>
          <cell r="S133">
            <v>185.61708844901023</v>
          </cell>
          <cell r="U133">
            <v>0</v>
          </cell>
          <cell r="W133">
            <v>0</v>
          </cell>
          <cell r="X133">
            <v>207.67593084439986</v>
          </cell>
          <cell r="Z133">
            <v>207.67593084439986</v>
          </cell>
          <cell r="AA133">
            <v>242980.83908794782</v>
          </cell>
        </row>
        <row r="134">
          <cell r="E134">
            <v>2027</v>
          </cell>
          <cell r="F134" t="str">
            <v>Wincobank Nursery and Infant Academy</v>
          </cell>
          <cell r="G134">
            <v>123</v>
          </cell>
          <cell r="H134">
            <v>41</v>
          </cell>
          <cell r="I134">
            <v>82</v>
          </cell>
          <cell r="N134">
            <v>0</v>
          </cell>
          <cell r="O134">
            <v>0.21333333333333296</v>
          </cell>
          <cell r="P134">
            <v>0.21333333333333296</v>
          </cell>
          <cell r="S134">
            <v>17.493333333333304</v>
          </cell>
          <cell r="U134">
            <v>0</v>
          </cell>
          <cell r="W134">
            <v>0</v>
          </cell>
          <cell r="X134">
            <v>26.239999999999952</v>
          </cell>
          <cell r="Z134">
            <v>26.239999999999956</v>
          </cell>
          <cell r="AA134">
            <v>30700.799999999948</v>
          </cell>
        </row>
        <row r="135">
          <cell r="E135">
            <v>2361</v>
          </cell>
          <cell r="F135" t="str">
            <v>Windmill Hill Primary School</v>
          </cell>
          <cell r="G135">
            <v>301</v>
          </cell>
          <cell r="H135">
            <v>46</v>
          </cell>
          <cell r="I135">
            <v>255</v>
          </cell>
          <cell r="N135">
            <v>0</v>
          </cell>
          <cell r="O135">
            <v>0.28170787545787557</v>
          </cell>
          <cell r="P135">
            <v>0.28170787545787557</v>
          </cell>
          <cell r="S135">
            <v>71.835508241758276</v>
          </cell>
          <cell r="U135">
            <v>0</v>
          </cell>
          <cell r="W135">
            <v>0</v>
          </cell>
          <cell r="X135">
            <v>84.794070512820539</v>
          </cell>
          <cell r="Z135">
            <v>84.794070512820539</v>
          </cell>
          <cell r="AA135">
            <v>99209.062500000029</v>
          </cell>
        </row>
        <row r="136">
          <cell r="E136">
            <v>2043</v>
          </cell>
          <cell r="F136" t="str">
            <v>Wisewood Community Primary School</v>
          </cell>
          <cell r="G136">
            <v>165</v>
          </cell>
          <cell r="H136">
            <v>17</v>
          </cell>
          <cell r="I136">
            <v>148</v>
          </cell>
          <cell r="N136">
            <v>0</v>
          </cell>
          <cell r="O136">
            <v>0.37038169586646047</v>
          </cell>
          <cell r="P136">
            <v>0.37038169586646047</v>
          </cell>
          <cell r="S136">
            <v>54.816490988236147</v>
          </cell>
          <cell r="U136">
            <v>0</v>
          </cell>
          <cell r="W136">
            <v>0</v>
          </cell>
          <cell r="X136">
            <v>61.112979817965979</v>
          </cell>
          <cell r="Z136">
            <v>61.112979817965979</v>
          </cell>
          <cell r="AA136">
            <v>71502.186387020192</v>
          </cell>
        </row>
        <row r="137">
          <cell r="E137">
            <v>2139</v>
          </cell>
          <cell r="F137" t="str">
            <v>Woodhouse West Primary School</v>
          </cell>
          <cell r="G137">
            <v>361</v>
          </cell>
          <cell r="H137">
            <v>37</v>
          </cell>
          <cell r="I137">
            <v>324</v>
          </cell>
          <cell r="N137">
            <v>0</v>
          </cell>
          <cell r="O137">
            <v>0.44160047072668407</v>
          </cell>
          <cell r="P137">
            <v>0.44160047072668407</v>
          </cell>
          <cell r="S137">
            <v>143.07855251544564</v>
          </cell>
          <cell r="U137">
            <v>0</v>
          </cell>
          <cell r="W137">
            <v>0</v>
          </cell>
          <cell r="X137">
            <v>159.41776993233296</v>
          </cell>
          <cell r="Z137">
            <v>159.41776993233296</v>
          </cell>
          <cell r="AA137">
            <v>186518.79082082957</v>
          </cell>
        </row>
        <row r="138">
          <cell r="E138">
            <v>2034</v>
          </cell>
          <cell r="F138" t="str">
            <v>Woodlands Primary School</v>
          </cell>
          <cell r="G138">
            <v>403</v>
          </cell>
          <cell r="H138">
            <v>54</v>
          </cell>
          <cell r="I138">
            <v>349</v>
          </cell>
          <cell r="N138">
            <v>0</v>
          </cell>
          <cell r="O138">
            <v>0.44716850377227757</v>
          </cell>
          <cell r="P138">
            <v>0.44716850377227757</v>
          </cell>
          <cell r="S138">
            <v>156.06180781652486</v>
          </cell>
          <cell r="U138">
            <v>0</v>
          </cell>
          <cell r="W138">
            <v>0</v>
          </cell>
          <cell r="X138">
            <v>180.20890702022785</v>
          </cell>
          <cell r="Z138">
            <v>180.20890702022783</v>
          </cell>
          <cell r="AA138">
            <v>210844.42121366656</v>
          </cell>
        </row>
        <row r="139">
          <cell r="E139">
            <v>2324</v>
          </cell>
          <cell r="F139" t="str">
            <v>Woodseats Primary School</v>
          </cell>
          <cell r="G139">
            <v>369</v>
          </cell>
          <cell r="H139">
            <v>45</v>
          </cell>
          <cell r="I139">
            <v>324</v>
          </cell>
          <cell r="N139">
            <v>0</v>
          </cell>
          <cell r="O139">
            <v>0.29699729383740353</v>
          </cell>
          <cell r="P139">
            <v>0.29699729383740353</v>
          </cell>
          <cell r="S139">
            <v>96.22712320331874</v>
          </cell>
          <cell r="U139">
            <v>0</v>
          </cell>
          <cell r="W139">
            <v>0</v>
          </cell>
          <cell r="X139">
            <v>109.5920014260019</v>
          </cell>
          <cell r="Z139">
            <v>109.5920014260019</v>
          </cell>
          <cell r="AA139">
            <v>128222.64166842222</v>
          </cell>
        </row>
        <row r="140">
          <cell r="E140">
            <v>2327</v>
          </cell>
          <cell r="F140" t="str">
            <v>Woodthorpe Primary School</v>
          </cell>
          <cell r="G140">
            <v>398</v>
          </cell>
          <cell r="H140">
            <v>51</v>
          </cell>
          <cell r="I140">
            <v>347</v>
          </cell>
          <cell r="N140">
            <v>0</v>
          </cell>
          <cell r="O140">
            <v>0.36547619047619062</v>
          </cell>
          <cell r="P140">
            <v>0.36547619047619062</v>
          </cell>
          <cell r="S140">
            <v>126.82023809523814</v>
          </cell>
          <cell r="U140">
            <v>0</v>
          </cell>
          <cell r="W140">
            <v>0</v>
          </cell>
          <cell r="X140">
            <v>145.45952380952386</v>
          </cell>
          <cell r="Z140">
            <v>145.45952380952386</v>
          </cell>
          <cell r="AA140">
            <v>170187.64285714293</v>
          </cell>
        </row>
        <row r="141">
          <cell r="E141">
            <v>2321</v>
          </cell>
          <cell r="F141" t="str">
            <v>Wybourn Community Primary &amp; Nursery School</v>
          </cell>
          <cell r="G141">
            <v>420</v>
          </cell>
          <cell r="H141">
            <v>61</v>
          </cell>
          <cell r="I141">
            <v>359</v>
          </cell>
          <cell r="N141">
            <v>0</v>
          </cell>
          <cell r="O141">
            <v>0.53742093098694343</v>
          </cell>
          <cell r="P141">
            <v>0.53742093098694343</v>
          </cell>
          <cell r="S141">
            <v>192.93411422431268</v>
          </cell>
          <cell r="U141">
            <v>0</v>
          </cell>
          <cell r="W141">
            <v>0</v>
          </cell>
          <cell r="X141">
            <v>225.71679101451625</v>
          </cell>
          <cell r="Z141">
            <v>225.71679101451625</v>
          </cell>
          <cell r="AA141">
            <v>264088.64548698399</v>
          </cell>
        </row>
        <row r="143">
          <cell r="F143" t="str">
            <v>Total Primary</v>
          </cell>
          <cell r="G143">
            <v>43254</v>
          </cell>
          <cell r="H143">
            <v>5767</v>
          </cell>
          <cell r="I143">
            <v>37487</v>
          </cell>
          <cell r="O143">
            <v>0.86667129051648406</v>
          </cell>
          <cell r="P143">
            <v>0.86667129051648406</v>
          </cell>
          <cell r="S143">
            <v>12194.40460816035</v>
          </cell>
          <cell r="U143">
            <v>0</v>
          </cell>
          <cell r="W143">
            <v>0</v>
          </cell>
          <cell r="X143">
            <v>14081.484118689794</v>
          </cell>
          <cell r="Z143">
            <v>14081.484118689794</v>
          </cell>
          <cell r="AA143">
            <v>16475336.418867067</v>
          </cell>
        </row>
        <row r="144">
          <cell r="G144">
            <v>-43254</v>
          </cell>
          <cell r="I144">
            <v>0.86667129051648406</v>
          </cell>
          <cell r="S144">
            <v>0.32529689247366689</v>
          </cell>
          <cell r="T144">
            <v>0</v>
          </cell>
          <cell r="Z144">
            <v>0.32555333885166216</v>
          </cell>
          <cell r="AA144">
            <v>0</v>
          </cell>
        </row>
        <row r="145">
          <cell r="N145" t="str">
            <v>Weighting</v>
          </cell>
          <cell r="O145">
            <v>0.55766382000000003</v>
          </cell>
          <cell r="Q145">
            <v>0.54469374000000004</v>
          </cell>
          <cell r="R145">
            <v>0.54469374000000004</v>
          </cell>
          <cell r="S145">
            <v>0.64527133999999997</v>
          </cell>
          <cell r="T145">
            <v>0.64527133999999997</v>
          </cell>
          <cell r="U145" t="str">
            <v>check apt</v>
          </cell>
          <cell r="Z145">
            <v>5.1159076974727213E-12</v>
          </cell>
        </row>
        <row r="146">
          <cell r="G146" t="str">
            <v>Pupils NOR</v>
          </cell>
          <cell r="I146" t="str">
            <v>Y7</v>
          </cell>
          <cell r="J146" t="str">
            <v>Y8</v>
          </cell>
          <cell r="K146" t="str">
            <v>Y9</v>
          </cell>
          <cell r="L146" t="str">
            <v>Y10</v>
          </cell>
          <cell r="M146" t="str">
            <v>Y11</v>
          </cell>
          <cell r="O146" t="str">
            <v>Proportion of Y7 Pupils Under New Method</v>
          </cell>
          <cell r="P146" t="str">
            <v>col req. for 3-16 schools primary aged pupils</v>
          </cell>
          <cell r="Q146" t="str">
            <v>Proportion of Y8 Pupils Under New Method</v>
          </cell>
          <cell r="R146" t="str">
            <v>Proportion of Y9 Pupils Under New Method</v>
          </cell>
          <cell r="S146" t="str">
            <v>Proportion of Y10 Pupils Under Old Method</v>
          </cell>
          <cell r="T146" t="str">
            <v>Proportion of Y11 Pupils Under Old Method</v>
          </cell>
          <cell r="U146" t="str">
            <v>No. of Low Attain Pupils Y7</v>
          </cell>
          <cell r="V146" t="str">
            <v>No. of Low Attain Pupils Y8</v>
          </cell>
          <cell r="W146" t="str">
            <v>No. of Low Attain Pupils Y9</v>
          </cell>
          <cell r="X146" t="str">
            <v>No. of Low Attain Pupils Y10</v>
          </cell>
          <cell r="Y146" t="str">
            <v>No. of Low Attain Pupils Y11</v>
          </cell>
          <cell r="Z146" t="str">
            <v>No of Weighted Low Attain Pupils as Proportion of Whole School</v>
          </cell>
        </row>
        <row r="147">
          <cell r="I147">
            <v>19</v>
          </cell>
          <cell r="J147">
            <v>20</v>
          </cell>
          <cell r="K147">
            <v>21</v>
          </cell>
          <cell r="L147">
            <v>22</v>
          </cell>
          <cell r="M147">
            <v>23</v>
          </cell>
          <cell r="O147">
            <v>46</v>
          </cell>
          <cell r="Q147">
            <v>47</v>
          </cell>
          <cell r="R147">
            <v>48</v>
          </cell>
          <cell r="S147">
            <v>49</v>
          </cell>
          <cell r="T147">
            <v>50</v>
          </cell>
          <cell r="U147" t="str">
            <v>Weighted No.</v>
          </cell>
          <cell r="V147" t="str">
            <v>Weighted No.</v>
          </cell>
          <cell r="W147" t="str">
            <v>Weighted No.</v>
          </cell>
          <cell r="X147" t="str">
            <v>Weighted No.</v>
          </cell>
        </row>
        <row r="148">
          <cell r="E148">
            <v>5401</v>
          </cell>
          <cell r="F148" t="str">
            <v>All Saints' Catholic High School</v>
          </cell>
          <cell r="G148">
            <v>1040</v>
          </cell>
          <cell r="I148">
            <v>207</v>
          </cell>
          <cell r="J148">
            <v>210</v>
          </cell>
          <cell r="K148">
            <v>208</v>
          </cell>
          <cell r="L148">
            <v>208</v>
          </cell>
          <cell r="M148">
            <v>207</v>
          </cell>
          <cell r="N148">
            <v>0</v>
          </cell>
          <cell r="O148">
            <v>0.42233009708737901</v>
          </cell>
          <cell r="Q148">
            <v>0.34653465346534701</v>
          </cell>
          <cell r="R148">
            <v>0.34653465346534701</v>
          </cell>
          <cell r="S148">
            <v>0.328358208955224</v>
          </cell>
          <cell r="T148">
            <v>0.328358208955224</v>
          </cell>
          <cell r="U148">
            <v>48.75227055524276</v>
          </cell>
          <cell r="V148">
            <v>39.6386038514852</v>
          </cell>
          <cell r="W148">
            <v>39.261093338613911</v>
          </cell>
          <cell r="X148">
            <v>44.071069430447771</v>
          </cell>
          <cell r="Y148">
            <v>43.859189288955235</v>
          </cell>
          <cell r="Z148">
            <v>215.58222646474488</v>
          </cell>
          <cell r="AA148">
            <v>382658.45197492215</v>
          </cell>
        </row>
        <row r="149">
          <cell r="E149">
            <v>4017</v>
          </cell>
          <cell r="F149" t="str">
            <v>Bradfield School</v>
          </cell>
          <cell r="G149">
            <v>1086</v>
          </cell>
          <cell r="I149">
            <v>237</v>
          </cell>
          <cell r="J149">
            <v>211</v>
          </cell>
          <cell r="K149">
            <v>195</v>
          </cell>
          <cell r="L149">
            <v>215</v>
          </cell>
          <cell r="M149">
            <v>228</v>
          </cell>
          <cell r="N149">
            <v>0</v>
          </cell>
          <cell r="O149">
            <v>0.29870129870129902</v>
          </cell>
          <cell r="Q149">
            <v>0.262376237623762</v>
          </cell>
          <cell r="R149">
            <v>0.262376237623762</v>
          </cell>
          <cell r="S149">
            <v>0.24215246636771301</v>
          </cell>
          <cell r="T149">
            <v>0.24215246636771301</v>
          </cell>
          <cell r="U149">
            <v>39.478253023636405</v>
          </cell>
          <cell r="V149">
            <v>30.155000467425701</v>
          </cell>
          <cell r="W149">
            <v>27.868365360891048</v>
          </cell>
          <cell r="X149">
            <v>33.594619988340803</v>
          </cell>
          <cell r="Y149">
            <v>35.625922592286997</v>
          </cell>
          <cell r="Z149">
            <v>166.72216143258095</v>
          </cell>
          <cell r="AA149">
            <v>295931.83654283115</v>
          </cell>
        </row>
        <row r="150">
          <cell r="E150">
            <v>4000</v>
          </cell>
          <cell r="F150" t="str">
            <v>Chaucer School</v>
          </cell>
          <cell r="G150">
            <v>822</v>
          </cell>
          <cell r="I150">
            <v>157</v>
          </cell>
          <cell r="J150">
            <v>167</v>
          </cell>
          <cell r="K150">
            <v>170</v>
          </cell>
          <cell r="L150">
            <v>166</v>
          </cell>
          <cell r="M150">
            <v>162</v>
          </cell>
          <cell r="N150">
            <v>0</v>
          </cell>
          <cell r="O150">
            <v>0.48979591836734698</v>
          </cell>
          <cell r="Q150">
            <v>0.59285714285714297</v>
          </cell>
          <cell r="R150">
            <v>0.59285714285714297</v>
          </cell>
          <cell r="S150">
            <v>0.51655629139072801</v>
          </cell>
          <cell r="T150">
            <v>0.51655629139072801</v>
          </cell>
          <cell r="U150">
            <v>42.883209668571439</v>
          </cell>
          <cell r="V150">
            <v>53.928570929571443</v>
          </cell>
          <cell r="W150">
            <v>54.897347652857157</v>
          </cell>
          <cell r="X150">
            <v>55.330949074966831</v>
          </cell>
          <cell r="Y150">
            <v>53.997673193642335</v>
          </cell>
          <cell r="Z150">
            <v>261.03775051960923</v>
          </cell>
          <cell r="AA150">
            <v>463342.00717230642</v>
          </cell>
        </row>
        <row r="151">
          <cell r="E151">
            <v>4012</v>
          </cell>
          <cell r="F151" t="str">
            <v>Ecclesfield School</v>
          </cell>
          <cell r="G151">
            <v>1718</v>
          </cell>
          <cell r="I151">
            <v>343</v>
          </cell>
          <cell r="J151">
            <v>351</v>
          </cell>
          <cell r="K151">
            <v>342</v>
          </cell>
          <cell r="L151">
            <v>355</v>
          </cell>
          <cell r="M151">
            <v>327</v>
          </cell>
          <cell r="N151">
            <v>0</v>
          </cell>
          <cell r="O151">
            <v>0.42647058823529399</v>
          </cell>
          <cell r="Q151">
            <v>0.45348837209302301</v>
          </cell>
          <cell r="R151">
            <v>0.45348837209302301</v>
          </cell>
          <cell r="S151">
            <v>0.40438871473354199</v>
          </cell>
          <cell r="T151">
            <v>0.40438871473354199</v>
          </cell>
          <cell r="U151">
            <v>81.574735552058797</v>
          </cell>
          <cell r="V151">
            <v>86.701309382092973</v>
          </cell>
          <cell r="W151">
            <v>84.478198885116242</v>
          </cell>
          <cell r="X151">
            <v>92.633858982131585</v>
          </cell>
          <cell r="Y151">
            <v>85.327526442695856</v>
          </cell>
          <cell r="Z151">
            <v>430.71562924409545</v>
          </cell>
          <cell r="AA151">
            <v>764520.24190826947</v>
          </cell>
        </row>
        <row r="152">
          <cell r="E152">
            <v>4280</v>
          </cell>
          <cell r="F152" t="str">
            <v>Fir Vale School</v>
          </cell>
          <cell r="G152">
            <v>1026</v>
          </cell>
          <cell r="I152">
            <v>215</v>
          </cell>
          <cell r="J152">
            <v>207</v>
          </cell>
          <cell r="K152">
            <v>199</v>
          </cell>
          <cell r="L152">
            <v>208</v>
          </cell>
          <cell r="M152">
            <v>197</v>
          </cell>
          <cell r="N152">
            <v>0</v>
          </cell>
          <cell r="O152">
            <v>0.66666666666666696</v>
          </cell>
          <cell r="Q152">
            <v>0.71739130434782605</v>
          </cell>
          <cell r="R152">
            <v>0.71739130434782605</v>
          </cell>
          <cell r="S152">
            <v>0.62745098039215697</v>
          </cell>
          <cell r="T152">
            <v>0.62745098039215697</v>
          </cell>
          <cell r="U152">
            <v>79.931814200000048</v>
          </cell>
          <cell r="V152">
            <v>80.887020390000004</v>
          </cell>
          <cell r="W152">
            <v>77.760951969130431</v>
          </cell>
          <cell r="X152">
            <v>84.214236059607856</v>
          </cell>
          <cell r="Y152">
            <v>79.760598575686288</v>
          </cell>
          <cell r="Z152">
            <v>402.55462119442461</v>
          </cell>
          <cell r="AA152">
            <v>714534.45262010372</v>
          </cell>
        </row>
        <row r="153">
          <cell r="E153">
            <v>4003</v>
          </cell>
          <cell r="F153" t="str">
            <v>Firth Park Academy</v>
          </cell>
          <cell r="G153">
            <v>1177</v>
          </cell>
          <cell r="I153">
            <v>274</v>
          </cell>
          <cell r="J153">
            <v>237</v>
          </cell>
          <cell r="K153">
            <v>226</v>
          </cell>
          <cell r="L153">
            <v>222</v>
          </cell>
          <cell r="M153">
            <v>218</v>
          </cell>
          <cell r="N153">
            <v>0</v>
          </cell>
          <cell r="O153">
            <v>0.62406015037593998</v>
          </cell>
          <cell r="Q153">
            <v>0.62389380530973404</v>
          </cell>
          <cell r="R153">
            <v>0.62389380530973404</v>
          </cell>
          <cell r="S153">
            <v>0.39682539682539703</v>
          </cell>
          <cell r="T153">
            <v>0.39682539682539703</v>
          </cell>
          <cell r="U153">
            <v>95.356320258947392</v>
          </cell>
          <cell r="V153">
            <v>80.539958891946839</v>
          </cell>
          <cell r="W153">
            <v>76.801817339999943</v>
          </cell>
          <cell r="X153">
            <v>56.84533233333336</v>
          </cell>
          <cell r="Y153">
            <v>55.821092111111135</v>
          </cell>
          <cell r="Z153">
            <v>365.3645209353387</v>
          </cell>
          <cell r="AA153">
            <v>648522.02466022619</v>
          </cell>
        </row>
        <row r="154">
          <cell r="E154">
            <v>4007</v>
          </cell>
          <cell r="F154" t="str">
            <v>Forge Valley School</v>
          </cell>
          <cell r="G154">
            <v>1275</v>
          </cell>
          <cell r="I154">
            <v>268</v>
          </cell>
          <cell r="J154">
            <v>258</v>
          </cell>
          <cell r="K154">
            <v>257</v>
          </cell>
          <cell r="L154">
            <v>258</v>
          </cell>
          <cell r="M154">
            <v>234</v>
          </cell>
          <cell r="N154">
            <v>0</v>
          </cell>
          <cell r="O154">
            <v>0.34469696969697</v>
          </cell>
          <cell r="Q154">
            <v>0.32653061224489799</v>
          </cell>
          <cell r="R154">
            <v>0.32653061224489799</v>
          </cell>
          <cell r="S154">
            <v>0.27477477477477502</v>
          </cell>
          <cell r="T154">
            <v>0.27477477477477502</v>
          </cell>
          <cell r="U154">
            <v>51.516307735454596</v>
          </cell>
          <cell r="V154">
            <v>45.887668545306127</v>
          </cell>
          <cell r="W154">
            <v>45.709809364897964</v>
          </cell>
          <cell r="X154">
            <v>45.744506076216254</v>
          </cell>
          <cell r="Y154">
            <v>41.489203185405437</v>
          </cell>
          <cell r="Z154">
            <v>230.34749490728038</v>
          </cell>
          <cell r="AA154">
            <v>408866.80346042267</v>
          </cell>
        </row>
        <row r="155">
          <cell r="E155">
            <v>4278</v>
          </cell>
          <cell r="F155" t="str">
            <v>Handsworth Grange Community Sports College</v>
          </cell>
          <cell r="G155">
            <v>992</v>
          </cell>
          <cell r="I155">
            <v>201</v>
          </cell>
          <cell r="J155">
            <v>206</v>
          </cell>
          <cell r="K155">
            <v>191</v>
          </cell>
          <cell r="L155">
            <v>191</v>
          </cell>
          <cell r="M155">
            <v>203</v>
          </cell>
          <cell r="N155">
            <v>0</v>
          </cell>
          <cell r="O155">
            <v>0.44221105527638199</v>
          </cell>
          <cell r="Q155">
            <v>0.495145631067961</v>
          </cell>
          <cell r="R155">
            <v>0.495145631067961</v>
          </cell>
          <cell r="S155">
            <v>0.366834170854271</v>
          </cell>
          <cell r="T155">
            <v>0.366834170854271</v>
          </cell>
          <cell r="U155">
            <v>49.567626372663327</v>
          </cell>
          <cell r="V155">
            <v>55.558761479999987</v>
          </cell>
          <cell r="W155">
            <v>51.513220595533966</v>
          </cell>
          <cell r="X155">
            <v>45.211147204120564</v>
          </cell>
          <cell r="Y155">
            <v>48.051638127939654</v>
          </cell>
          <cell r="Z155">
            <v>249.90239378025751</v>
          </cell>
          <cell r="AA155">
            <v>443576.7489599571</v>
          </cell>
        </row>
        <row r="156">
          <cell r="E156">
            <v>4257</v>
          </cell>
          <cell r="F156" t="str">
            <v>High Storrs School</v>
          </cell>
          <cell r="G156">
            <v>1208</v>
          </cell>
          <cell r="I156">
            <v>243</v>
          </cell>
          <cell r="J156">
            <v>245</v>
          </cell>
          <cell r="K156">
            <v>242</v>
          </cell>
          <cell r="L156">
            <v>239</v>
          </cell>
          <cell r="M156">
            <v>239</v>
          </cell>
          <cell r="N156">
            <v>0</v>
          </cell>
          <cell r="O156">
            <v>0.27196652719665299</v>
          </cell>
          <cell r="Q156">
            <v>0.23206751054852301</v>
          </cell>
          <cell r="R156">
            <v>0.23206751054852301</v>
          </cell>
          <cell r="S156">
            <v>0.19658119658119699</v>
          </cell>
          <cell r="T156">
            <v>0.19658119658119699</v>
          </cell>
          <cell r="U156">
            <v>36.85481186987451</v>
          </cell>
          <cell r="V156">
            <v>30.969401462025292</v>
          </cell>
          <cell r="W156">
            <v>30.590184301265801</v>
          </cell>
          <cell r="X156">
            <v>30.316722700683822</v>
          </cell>
          <cell r="Y156">
            <v>30.316722700683822</v>
          </cell>
          <cell r="Z156">
            <v>159.04784303453323</v>
          </cell>
          <cell r="AA156">
            <v>282309.92138629651</v>
          </cell>
        </row>
        <row r="157">
          <cell r="E157">
            <v>4230</v>
          </cell>
          <cell r="F157" t="str">
            <v>King Ecgbert School</v>
          </cell>
          <cell r="G157">
            <v>1069</v>
          </cell>
          <cell r="I157">
            <v>239</v>
          </cell>
          <cell r="J157">
            <v>210</v>
          </cell>
          <cell r="K157">
            <v>203</v>
          </cell>
          <cell r="L157">
            <v>209</v>
          </cell>
          <cell r="M157">
            <v>208</v>
          </cell>
          <cell r="N157">
            <v>0</v>
          </cell>
          <cell r="O157">
            <v>0.269230769230769</v>
          </cell>
          <cell r="Q157">
            <v>0.35025380710659898</v>
          </cell>
          <cell r="R157">
            <v>0.35025380710659898</v>
          </cell>
          <cell r="S157">
            <v>0.31155778894472402</v>
          </cell>
          <cell r="T157">
            <v>0.31155778894472402</v>
          </cell>
          <cell r="U157">
            <v>35.883521956153821</v>
          </cell>
          <cell r="V157">
            <v>40.064021789847722</v>
          </cell>
          <cell r="W157">
            <v>38.728554396852793</v>
          </cell>
          <cell r="X157">
            <v>42.017216199598046</v>
          </cell>
          <cell r="Y157">
            <v>41.816176887638242</v>
          </cell>
          <cell r="Z157">
            <v>198.50949123009062</v>
          </cell>
          <cell r="AA157">
            <v>352354.34693341085</v>
          </cell>
        </row>
        <row r="158">
          <cell r="E158">
            <v>4259</v>
          </cell>
          <cell r="F158" t="str">
            <v>King Edward VII School</v>
          </cell>
          <cell r="G158">
            <v>1145</v>
          </cell>
          <cell r="I158">
            <v>231</v>
          </cell>
          <cell r="J158">
            <v>226</v>
          </cell>
          <cell r="K158">
            <v>229</v>
          </cell>
          <cell r="L158">
            <v>231</v>
          </cell>
          <cell r="M158">
            <v>228</v>
          </cell>
          <cell r="N158">
            <v>0</v>
          </cell>
          <cell r="O158">
            <v>0.293333333333333</v>
          </cell>
          <cell r="Q158">
            <v>0.32535885167464101</v>
          </cell>
          <cell r="R158">
            <v>0.32535885167464101</v>
          </cell>
          <cell r="S158">
            <v>0.27227722772277202</v>
          </cell>
          <cell r="T158">
            <v>0.27227722772277202</v>
          </cell>
          <cell r="U158">
            <v>37.78730044319996</v>
          </cell>
          <cell r="V158">
            <v>40.051930125933005</v>
          </cell>
          <cell r="W158">
            <v>40.583592915215299</v>
          </cell>
          <cell r="X158">
            <v>40.585011755940556</v>
          </cell>
          <cell r="Y158">
            <v>40.057933681188082</v>
          </cell>
          <cell r="Z158">
            <v>199.06576892147692</v>
          </cell>
          <cell r="AA158">
            <v>353341.7398356215</v>
          </cell>
        </row>
        <row r="159">
          <cell r="E159">
            <v>4279</v>
          </cell>
          <cell r="F159" t="str">
            <v>Meadowhead School Academy Trust</v>
          </cell>
          <cell r="G159">
            <v>1636</v>
          </cell>
          <cell r="I159">
            <v>331</v>
          </cell>
          <cell r="J159">
            <v>330</v>
          </cell>
          <cell r="K159">
            <v>325</v>
          </cell>
          <cell r="L159">
            <v>325</v>
          </cell>
          <cell r="M159">
            <v>325</v>
          </cell>
          <cell r="N159">
            <v>0</v>
          </cell>
          <cell r="O159">
            <v>0.4</v>
          </cell>
          <cell r="Q159">
            <v>0.39130434782608697</v>
          </cell>
          <cell r="R159">
            <v>0.39130434782608697</v>
          </cell>
          <cell r="S159">
            <v>0.31832797427652698</v>
          </cell>
          <cell r="T159">
            <v>0.31832797427652698</v>
          </cell>
          <cell r="U159">
            <v>73.834689768000004</v>
          </cell>
          <cell r="V159">
            <v>70.336539469565224</v>
          </cell>
          <cell r="W159">
            <v>69.27083432608697</v>
          </cell>
          <cell r="X159">
            <v>66.757573519292521</v>
          </cell>
          <cell r="Y159">
            <v>66.757573519292521</v>
          </cell>
          <cell r="Z159">
            <v>346.95721060223724</v>
          </cell>
          <cell r="AA159">
            <v>615849.04881897115</v>
          </cell>
        </row>
        <row r="160">
          <cell r="E160">
            <v>4015</v>
          </cell>
          <cell r="F160" t="str">
            <v>Mercia School</v>
          </cell>
          <cell r="G160">
            <v>844</v>
          </cell>
          <cell r="I160">
            <v>181</v>
          </cell>
          <cell r="J160">
            <v>186</v>
          </cell>
          <cell r="K160">
            <v>186</v>
          </cell>
          <cell r="L160">
            <v>173</v>
          </cell>
          <cell r="M160">
            <v>118</v>
          </cell>
          <cell r="N160">
            <v>0</v>
          </cell>
          <cell r="O160">
            <v>0.377906976744186</v>
          </cell>
          <cell r="Q160">
            <v>0.37222222222222201</v>
          </cell>
          <cell r="R160">
            <v>0.37222222222222201</v>
          </cell>
          <cell r="S160">
            <v>0.30630630630630601</v>
          </cell>
          <cell r="T160">
            <v>0.30630630630630601</v>
          </cell>
          <cell r="U160">
            <v>38.144853734302323</v>
          </cell>
          <cell r="V160">
            <v>37.710963265999979</v>
          </cell>
          <cell r="W160">
            <v>37.710963265999979</v>
          </cell>
          <cell r="X160">
            <v>34.193567764684651</v>
          </cell>
          <cell r="Y160">
            <v>23.32278032504502</v>
          </cell>
          <cell r="Z160">
            <v>171.08312835603195</v>
          </cell>
          <cell r="AA160">
            <v>303672.55283195671</v>
          </cell>
        </row>
        <row r="161">
          <cell r="E161">
            <v>4008</v>
          </cell>
          <cell r="F161" t="str">
            <v>Newfield Secondary School</v>
          </cell>
          <cell r="G161">
            <v>1041</v>
          </cell>
          <cell r="I161">
            <v>210</v>
          </cell>
          <cell r="J161">
            <v>222</v>
          </cell>
          <cell r="K161">
            <v>206</v>
          </cell>
          <cell r="L161">
            <v>205</v>
          </cell>
          <cell r="M161">
            <v>198</v>
          </cell>
          <cell r="N161">
            <v>0</v>
          </cell>
          <cell r="O161">
            <v>0.405797101449275</v>
          </cell>
          <cell r="Q161">
            <v>0.35483870967741898</v>
          </cell>
          <cell r="R161">
            <v>0.35483870967741898</v>
          </cell>
          <cell r="S161">
            <v>0.422222222222222</v>
          </cell>
          <cell r="T161">
            <v>0.422222222222222</v>
          </cell>
          <cell r="U161">
            <v>47.522655965217353</v>
          </cell>
          <cell r="V161">
            <v>42.907810099354798</v>
          </cell>
          <cell r="W161">
            <v>39.815355317419318</v>
          </cell>
          <cell r="X161">
            <v>55.851819317777746</v>
          </cell>
          <cell r="Y161">
            <v>53.944684023999969</v>
          </cell>
          <cell r="Z161">
            <v>240.04232472376918</v>
          </cell>
          <cell r="AA161">
            <v>426075.12638469029</v>
          </cell>
        </row>
        <row r="162">
          <cell r="E162">
            <v>5400</v>
          </cell>
          <cell r="F162" t="str">
            <v>Notre Dame High School</v>
          </cell>
          <cell r="G162">
            <v>1065</v>
          </cell>
          <cell r="I162">
            <v>213</v>
          </cell>
          <cell r="J162">
            <v>213</v>
          </cell>
          <cell r="K162">
            <v>216</v>
          </cell>
          <cell r="L162">
            <v>212</v>
          </cell>
          <cell r="M162">
            <v>211</v>
          </cell>
          <cell r="N162">
            <v>0</v>
          </cell>
          <cell r="O162">
            <v>0.27619047619047599</v>
          </cell>
          <cell r="Q162">
            <v>0.28708133971291899</v>
          </cell>
          <cell r="R162">
            <v>0.28708133971291899</v>
          </cell>
          <cell r="S162">
            <v>0.24637681159420299</v>
          </cell>
          <cell r="T162">
            <v>0.24637681159420299</v>
          </cell>
          <cell r="U162">
            <v>32.806565867999979</v>
          </cell>
          <cell r="V162">
            <v>33.307110034449799</v>
          </cell>
          <cell r="W162">
            <v>33.776224260287123</v>
          </cell>
          <cell r="X162">
            <v>33.703737816811611</v>
          </cell>
          <cell r="Y162">
            <v>33.544757921449289</v>
          </cell>
          <cell r="Z162">
            <v>167.13839590099781</v>
          </cell>
          <cell r="AA162">
            <v>296670.65272427112</v>
          </cell>
        </row>
        <row r="163">
          <cell r="E163">
            <v>4006</v>
          </cell>
          <cell r="F163" t="str">
            <v>Outwood Academy City</v>
          </cell>
          <cell r="G163">
            <v>1177</v>
          </cell>
          <cell r="I163">
            <v>261</v>
          </cell>
          <cell r="J163">
            <v>239</v>
          </cell>
          <cell r="K163">
            <v>220</v>
          </cell>
          <cell r="L163">
            <v>228</v>
          </cell>
          <cell r="M163">
            <v>229</v>
          </cell>
          <cell r="N163">
            <v>0</v>
          </cell>
          <cell r="O163">
            <v>0.42352941176470599</v>
          </cell>
          <cell r="Q163">
            <v>0.34199134199134201</v>
          </cell>
          <cell r="R163">
            <v>0.34199134199134201</v>
          </cell>
          <cell r="S163">
            <v>0.38679245283018898</v>
          </cell>
          <cell r="T163">
            <v>0.38679245283018898</v>
          </cell>
          <cell r="U163">
            <v>61.644814737882378</v>
          </cell>
          <cell r="V163">
            <v>44.521049804935068</v>
          </cell>
          <cell r="W163">
            <v>40.981719485714287</v>
          </cell>
          <cell r="X163">
            <v>56.905627229434003</v>
          </cell>
          <cell r="Y163">
            <v>57.155213313773629</v>
          </cell>
          <cell r="Z163">
            <v>261.20842457173933</v>
          </cell>
          <cell r="AA163">
            <v>463644.95361483732</v>
          </cell>
        </row>
        <row r="164">
          <cell r="E164">
            <v>6907</v>
          </cell>
          <cell r="F164" t="str">
            <v>Parkwood E-ACT Academy</v>
          </cell>
          <cell r="G164">
            <v>813</v>
          </cell>
          <cell r="I164">
            <v>183</v>
          </cell>
          <cell r="J164">
            <v>165</v>
          </cell>
          <cell r="K164">
            <v>167</v>
          </cell>
          <cell r="L164">
            <v>161</v>
          </cell>
          <cell r="M164">
            <v>137</v>
          </cell>
          <cell r="N164">
            <v>0</v>
          </cell>
          <cell r="O164">
            <v>0.56353591160220995</v>
          </cell>
          <cell r="Q164">
            <v>0.57142857142857095</v>
          </cell>
          <cell r="R164">
            <v>0.57142857142857095</v>
          </cell>
          <cell r="S164">
            <v>0.47863247863247899</v>
          </cell>
          <cell r="T164">
            <v>0.47863247863247899</v>
          </cell>
          <cell r="U164">
            <v>57.510236818342541</v>
          </cell>
          <cell r="V164">
            <v>51.356838342857102</v>
          </cell>
          <cell r="W164">
            <v>51.979345474285672</v>
          </cell>
          <cell r="X164">
            <v>49.724499157606871</v>
          </cell>
          <cell r="Y164">
            <v>42.312151457094046</v>
          </cell>
          <cell r="Z164">
            <v>252.88307125018619</v>
          </cell>
          <cell r="AA164">
            <v>448867.45146908046</v>
          </cell>
        </row>
        <row r="165">
          <cell r="E165">
            <v>6905</v>
          </cell>
          <cell r="F165" t="str">
            <v>Sheffield Park Academy</v>
          </cell>
          <cell r="G165">
            <v>1060</v>
          </cell>
          <cell r="I165">
            <v>232</v>
          </cell>
          <cell r="J165">
            <v>216</v>
          </cell>
          <cell r="K165">
            <v>203</v>
          </cell>
          <cell r="L165">
            <v>205</v>
          </cell>
          <cell r="M165">
            <v>204</v>
          </cell>
          <cell r="N165">
            <v>0</v>
          </cell>
          <cell r="O165">
            <v>0.53539823008849596</v>
          </cell>
          <cell r="Q165">
            <v>0.54285714285714304</v>
          </cell>
          <cell r="R165">
            <v>0.54285714285714304</v>
          </cell>
          <cell r="S165">
            <v>0.43814432989690699</v>
          </cell>
          <cell r="T165">
            <v>0.43814432989690699</v>
          </cell>
          <cell r="U165">
            <v>69.268755553274389</v>
          </cell>
          <cell r="V165">
            <v>63.869231684571453</v>
          </cell>
          <cell r="W165">
            <v>60.025250148000019</v>
          </cell>
          <cell r="X165">
            <v>57.95800566752574</v>
          </cell>
          <cell r="Y165">
            <v>57.675283688659768</v>
          </cell>
          <cell r="Z165">
            <v>308.79652674203135</v>
          </cell>
          <cell r="AA165">
            <v>548113.83496710565</v>
          </cell>
        </row>
        <row r="166">
          <cell r="E166">
            <v>6906</v>
          </cell>
          <cell r="F166" t="str">
            <v>Sheffield Springs Academy</v>
          </cell>
          <cell r="G166">
            <v>1054</v>
          </cell>
          <cell r="I166">
            <v>236</v>
          </cell>
          <cell r="J166">
            <v>215</v>
          </cell>
          <cell r="K166">
            <v>193</v>
          </cell>
          <cell r="L166">
            <v>202</v>
          </cell>
          <cell r="M166">
            <v>208</v>
          </cell>
          <cell r="N166">
            <v>0</v>
          </cell>
          <cell r="O166">
            <v>0.57758620689655205</v>
          </cell>
          <cell r="Q166">
            <v>0.65853658536585402</v>
          </cell>
          <cell r="R166">
            <v>0.65853658536585402</v>
          </cell>
          <cell r="S166">
            <v>0.57142857142857095</v>
          </cell>
          <cell r="T166">
            <v>0.57142857142857095</v>
          </cell>
          <cell r="U166">
            <v>76.015347602069014</v>
          </cell>
          <cell r="V166">
            <v>77.120662456097605</v>
          </cell>
          <cell r="W166">
            <v>69.229245832682963</v>
          </cell>
          <cell r="X166">
            <v>74.482748959999938</v>
          </cell>
          <cell r="Y166">
            <v>76.695107839999935</v>
          </cell>
          <cell r="Z166">
            <v>373.54311269084945</v>
          </cell>
          <cell r="AA166">
            <v>663039.02502625773</v>
          </cell>
        </row>
        <row r="167">
          <cell r="E167">
            <v>4229</v>
          </cell>
          <cell r="F167" t="str">
            <v>Silverdale School</v>
          </cell>
          <cell r="G167">
            <v>1020</v>
          </cell>
          <cell r="I167">
            <v>239</v>
          </cell>
          <cell r="J167">
            <v>184</v>
          </cell>
          <cell r="K167">
            <v>185</v>
          </cell>
          <cell r="L167">
            <v>177</v>
          </cell>
          <cell r="M167">
            <v>235</v>
          </cell>
          <cell r="N167">
            <v>0</v>
          </cell>
          <cell r="O167">
            <v>0.194915254237288</v>
          </cell>
          <cell r="Q167">
            <v>0.30459770114942503</v>
          </cell>
          <cell r="R167">
            <v>0.30459770114942503</v>
          </cell>
          <cell r="S167">
            <v>0.19158878504672899</v>
          </cell>
          <cell r="T167">
            <v>0.19158878504672899</v>
          </cell>
          <cell r="U167">
            <v>25.978627275762697</v>
          </cell>
          <cell r="V167">
            <v>30.527892830344801</v>
          </cell>
          <cell r="W167">
            <v>30.693805291379284</v>
          </cell>
          <cell r="X167">
            <v>21.881935113925238</v>
          </cell>
          <cell r="Y167">
            <v>29.052286733177571</v>
          </cell>
          <cell r="Z167">
            <v>138.13454724458958</v>
          </cell>
          <cell r="AA167">
            <v>245188.8213591465</v>
          </cell>
        </row>
        <row r="168">
          <cell r="E168">
            <v>4271</v>
          </cell>
          <cell r="F168" t="str">
            <v>Stocksbridge High School</v>
          </cell>
          <cell r="G168">
            <v>799</v>
          </cell>
          <cell r="I168">
            <v>171</v>
          </cell>
          <cell r="J168">
            <v>150</v>
          </cell>
          <cell r="K168">
            <v>151</v>
          </cell>
          <cell r="L168">
            <v>151</v>
          </cell>
          <cell r="M168">
            <v>176</v>
          </cell>
          <cell r="N168">
            <v>0</v>
          </cell>
          <cell r="O168">
            <v>0.34705882352941197</v>
          </cell>
          <cell r="Q168">
            <v>0.35374149659863902</v>
          </cell>
          <cell r="R168">
            <v>0.35374149659863902</v>
          </cell>
          <cell r="S168">
            <v>0.23863636363636401</v>
          </cell>
          <cell r="T168">
            <v>0.23863636363636401</v>
          </cell>
          <cell r="U168">
            <v>33.095707529294138</v>
          </cell>
          <cell r="V168">
            <v>28.902116816326497</v>
          </cell>
          <cell r="W168">
            <v>29.094797595102008</v>
          </cell>
          <cell r="X168">
            <v>23.251766126590944</v>
          </cell>
          <cell r="Y168">
            <v>27.101396280000039</v>
          </cell>
          <cell r="Z168">
            <v>141.44578434731363</v>
          </cell>
          <cell r="AA168">
            <v>251066.2672164817</v>
          </cell>
        </row>
        <row r="169">
          <cell r="E169">
            <v>4234</v>
          </cell>
          <cell r="F169" t="str">
            <v>Tapton School</v>
          </cell>
          <cell r="G169">
            <v>1334</v>
          </cell>
          <cell r="I169">
            <v>262</v>
          </cell>
          <cell r="J169">
            <v>265</v>
          </cell>
          <cell r="K169">
            <v>255</v>
          </cell>
          <cell r="L169">
            <v>264</v>
          </cell>
          <cell r="M169">
            <v>288</v>
          </cell>
          <cell r="N169">
            <v>0</v>
          </cell>
          <cell r="O169">
            <v>0.40160642570281102</v>
          </cell>
          <cell r="Q169">
            <v>0.37301587301587302</v>
          </cell>
          <cell r="R169">
            <v>0.37301587301587302</v>
          </cell>
          <cell r="S169">
            <v>0.194139194139194</v>
          </cell>
          <cell r="T169">
            <v>0.194139194139194</v>
          </cell>
          <cell r="U169">
            <v>58.677879855421658</v>
          </cell>
          <cell r="V169">
            <v>53.84254390238096</v>
          </cell>
          <cell r="W169">
            <v>51.810749792857145</v>
          </cell>
          <cell r="X169">
            <v>33.071928898461515</v>
          </cell>
          <cell r="Y169">
            <v>36.078467889230737</v>
          </cell>
          <cell r="Z169">
            <v>233.48157033835204</v>
          </cell>
          <cell r="AA169">
            <v>414429.78735057486</v>
          </cell>
        </row>
        <row r="170">
          <cell r="E170">
            <v>4276</v>
          </cell>
          <cell r="F170" t="str">
            <v>The Birley Academy</v>
          </cell>
          <cell r="G170">
            <v>1075</v>
          </cell>
          <cell r="I170">
            <v>224</v>
          </cell>
          <cell r="J170">
            <v>224</v>
          </cell>
          <cell r="K170">
            <v>212</v>
          </cell>
          <cell r="L170">
            <v>215</v>
          </cell>
          <cell r="M170">
            <v>200</v>
          </cell>
          <cell r="N170">
            <v>0</v>
          </cell>
          <cell r="O170">
            <v>0.43661971830985902</v>
          </cell>
          <cell r="Q170">
            <v>0.482926829268293</v>
          </cell>
          <cell r="R170">
            <v>0.482926829268293</v>
          </cell>
          <cell r="S170">
            <v>0.41176470588235298</v>
          </cell>
          <cell r="T170">
            <v>0.41176470588235298</v>
          </cell>
          <cell r="U170">
            <v>54.541092479999989</v>
          </cell>
          <cell r="V170">
            <v>58.922577454829309</v>
          </cell>
          <cell r="W170">
            <v>55.766010805463452</v>
          </cell>
          <cell r="X170">
            <v>57.125492158823526</v>
          </cell>
          <cell r="Y170">
            <v>53.139992705882356</v>
          </cell>
          <cell r="Z170">
            <v>279.49516560499865</v>
          </cell>
          <cell r="AA170">
            <v>496103.9189488726</v>
          </cell>
        </row>
        <row r="171">
          <cell r="E171">
            <v>4004</v>
          </cell>
          <cell r="F171" t="str">
            <v>UTC Sheffield City Centre</v>
          </cell>
          <cell r="G171">
            <v>301</v>
          </cell>
          <cell r="I171">
            <v>0</v>
          </cell>
          <cell r="J171">
            <v>0</v>
          </cell>
          <cell r="K171">
            <v>100</v>
          </cell>
          <cell r="L171">
            <v>100</v>
          </cell>
          <cell r="M171">
            <v>101</v>
          </cell>
          <cell r="N171">
            <v>0</v>
          </cell>
          <cell r="O171">
            <v>0</v>
          </cell>
          <cell r="Q171">
            <v>0</v>
          </cell>
          <cell r="R171">
            <v>0.43031030344591098</v>
          </cell>
          <cell r="S171">
            <v>0.23</v>
          </cell>
          <cell r="T171">
            <v>0.23</v>
          </cell>
          <cell r="U171">
            <v>0</v>
          </cell>
          <cell r="V171">
            <v>0</v>
          </cell>
          <cell r="W171">
            <v>23.438732854448812</v>
          </cell>
          <cell r="X171">
            <v>14.841240819999999</v>
          </cell>
          <cell r="Y171">
            <v>14.9896532282</v>
          </cell>
          <cell r="Z171">
            <v>53.26962690264881</v>
          </cell>
          <cell r="AA171">
            <v>94553.587752201638</v>
          </cell>
        </row>
        <row r="172">
          <cell r="E172">
            <v>4010</v>
          </cell>
          <cell r="F172" t="str">
            <v>UTC Sheffield Olympic Legacy Park</v>
          </cell>
          <cell r="G172">
            <v>298</v>
          </cell>
          <cell r="I172">
            <v>0</v>
          </cell>
          <cell r="J172">
            <v>0</v>
          </cell>
          <cell r="K172">
            <v>99</v>
          </cell>
          <cell r="L172">
            <v>100</v>
          </cell>
          <cell r="M172">
            <v>99</v>
          </cell>
          <cell r="N172">
            <v>0</v>
          </cell>
          <cell r="O172">
            <v>0</v>
          </cell>
          <cell r="Q172">
            <v>0</v>
          </cell>
          <cell r="R172">
            <v>0.43031030344591098</v>
          </cell>
          <cell r="S172">
            <v>0.29032258064516098</v>
          </cell>
          <cell r="T172">
            <v>0.29032258064516098</v>
          </cell>
          <cell r="U172">
            <v>0</v>
          </cell>
          <cell r="V172">
            <v>0</v>
          </cell>
          <cell r="W172">
            <v>23.204345525904326</v>
          </cell>
          <cell r="X172">
            <v>18.733684064516108</v>
          </cell>
          <cell r="Y172">
            <v>18.546347223870946</v>
          </cell>
          <cell r="Z172">
            <v>60.48437681429138</v>
          </cell>
          <cell r="AA172">
            <v>107359.7688453672</v>
          </cell>
        </row>
        <row r="173">
          <cell r="E173">
            <v>4013</v>
          </cell>
          <cell r="F173" t="str">
            <v>Westfield School</v>
          </cell>
          <cell r="G173">
            <v>1311</v>
          </cell>
          <cell r="I173">
            <v>294</v>
          </cell>
          <cell r="J173">
            <v>269</v>
          </cell>
          <cell r="K173">
            <v>265</v>
          </cell>
          <cell r="L173">
            <v>236</v>
          </cell>
          <cell r="M173">
            <v>247</v>
          </cell>
          <cell r="N173">
            <v>0</v>
          </cell>
          <cell r="O173">
            <v>0.448630136986301</v>
          </cell>
          <cell r="Q173">
            <v>0.42105263157894701</v>
          </cell>
          <cell r="R173">
            <v>0.42105263157894701</v>
          </cell>
          <cell r="S173">
            <v>0.33061224489795898</v>
          </cell>
          <cell r="T173">
            <v>0.33061224489795898</v>
          </cell>
          <cell r="U173">
            <v>73.554330011917756</v>
          </cell>
          <cell r="V173">
            <v>61.693733077894692</v>
          </cell>
          <cell r="W173">
            <v>60.776354147368373</v>
          </cell>
          <cell r="X173">
            <v>50.346967083428531</v>
          </cell>
          <cell r="Y173">
            <v>52.693647752571394</v>
          </cell>
          <cell r="Z173">
            <v>299.06503207318076</v>
          </cell>
          <cell r="AA173">
            <v>530840.43192989589</v>
          </cell>
        </row>
        <row r="174">
          <cell r="E174">
            <v>4016</v>
          </cell>
          <cell r="F174" t="str">
            <v>Yewlands Academy</v>
          </cell>
          <cell r="G174">
            <v>944</v>
          </cell>
          <cell r="I174">
            <v>211</v>
          </cell>
          <cell r="J174">
            <v>213</v>
          </cell>
          <cell r="K174">
            <v>185</v>
          </cell>
          <cell r="L174">
            <v>174</v>
          </cell>
          <cell r="M174">
            <v>161</v>
          </cell>
          <cell r="N174">
            <v>0</v>
          </cell>
          <cell r="O174">
            <v>0.46153846153846201</v>
          </cell>
          <cell r="Q174">
            <v>0.57416267942583699</v>
          </cell>
          <cell r="R174">
            <v>0.57416267942583699</v>
          </cell>
          <cell r="S174">
            <v>0.37012987012986998</v>
          </cell>
          <cell r="T174">
            <v>0.37012987012986998</v>
          </cell>
          <cell r="U174">
            <v>54.307876624615446</v>
          </cell>
          <cell r="V174">
            <v>66.614220068899485</v>
          </cell>
          <cell r="W174">
            <v>57.857421186602842</v>
          </cell>
          <cell r="X174">
            <v>41.557150325454529</v>
          </cell>
          <cell r="Y174">
            <v>38.45230576090907</v>
          </cell>
          <cell r="Z174">
            <v>258.78897396648136</v>
          </cell>
          <cell r="AA174">
            <v>459350.4287905044</v>
          </cell>
        </row>
        <row r="176">
          <cell r="F176" t="str">
            <v>Total Secondary</v>
          </cell>
          <cell r="G176">
            <v>28330</v>
          </cell>
          <cell r="H176">
            <v>0</v>
          </cell>
          <cell r="I176">
            <v>5863</v>
          </cell>
          <cell r="J176">
            <v>5619</v>
          </cell>
          <cell r="K176">
            <v>5630</v>
          </cell>
          <cell r="L176">
            <v>5630</v>
          </cell>
          <cell r="M176">
            <v>5588</v>
          </cell>
          <cell r="N176">
            <v>0</v>
          </cell>
          <cell r="O176">
            <v>0.20695375926579598</v>
          </cell>
          <cell r="Q176">
            <v>0.19834098129191668</v>
          </cell>
          <cell r="R176">
            <v>0.19872926226614895</v>
          </cell>
          <cell r="S176">
            <v>0.19872926226614895</v>
          </cell>
          <cell r="U176">
            <v>1356.4896054599024</v>
          </cell>
          <cell r="V176">
            <v>1306.0155366241411</v>
          </cell>
          <cell r="W176">
            <v>1303.6242914299769</v>
          </cell>
          <cell r="X176">
            <v>1260.9524138297209</v>
          </cell>
          <cell r="Y176">
            <v>1237.5853264503892</v>
          </cell>
          <cell r="Z176">
            <v>6464.6671737941315</v>
          </cell>
          <cell r="AA176">
            <v>11474784.233484581</v>
          </cell>
        </row>
        <row r="177">
          <cell r="G177">
            <v>0</v>
          </cell>
          <cell r="Z177">
            <v>0.22819156984801028</v>
          </cell>
          <cell r="AA177">
            <v>0</v>
          </cell>
        </row>
        <row r="178">
          <cell r="F178" t="str">
            <v>Middle Deemed Secondary</v>
          </cell>
        </row>
        <row r="180">
          <cell r="E180">
            <v>4014</v>
          </cell>
          <cell r="F180" t="str">
            <v>Astrea Academy Sheffield</v>
          </cell>
          <cell r="G180">
            <v>999</v>
          </cell>
          <cell r="H180">
            <v>48.75</v>
          </cell>
          <cell r="I180">
            <v>376.25</v>
          </cell>
          <cell r="J180">
            <v>146</v>
          </cell>
          <cell r="K180">
            <v>141</v>
          </cell>
          <cell r="L180">
            <v>142</v>
          </cell>
          <cell r="M180">
            <v>145</v>
          </cell>
          <cell r="N180">
            <v>0</v>
          </cell>
          <cell r="O180">
            <v>0.15653930686741954</v>
          </cell>
          <cell r="P180">
            <v>0.47825040128410901</v>
          </cell>
          <cell r="Q180">
            <v>0.50354609929077998</v>
          </cell>
          <cell r="R180">
            <v>0.50354609929077998</v>
          </cell>
          <cell r="S180">
            <v>0</v>
          </cell>
          <cell r="U180">
            <v>156.38276756055211</v>
          </cell>
          <cell r="V180">
            <v>40.044647580425526</v>
          </cell>
          <cell r="W180">
            <v>38.673255539999985</v>
          </cell>
          <cell r="X180">
            <v>36.651412112000003</v>
          </cell>
          <cell r="Y180">
            <v>37.425737720000001</v>
          </cell>
          <cell r="Z180">
            <v>332.49252757557792</v>
          </cell>
          <cell r="AA180">
            <v>514656.10683188366</v>
          </cell>
        </row>
        <row r="181">
          <cell r="E181">
            <v>4225</v>
          </cell>
          <cell r="F181" t="str">
            <v>Hinde House 2-16 Academy</v>
          </cell>
          <cell r="G181">
            <v>1345</v>
          </cell>
          <cell r="H181">
            <v>58</v>
          </cell>
          <cell r="I181">
            <v>548</v>
          </cell>
          <cell r="J181">
            <v>193</v>
          </cell>
          <cell r="K181">
            <v>184</v>
          </cell>
          <cell r="L181">
            <v>188</v>
          </cell>
          <cell r="M181">
            <v>174</v>
          </cell>
          <cell r="N181">
            <v>0</v>
          </cell>
          <cell r="O181">
            <v>0.13107351446881249</v>
          </cell>
          <cell r="P181">
            <v>0.32788868723532966</v>
          </cell>
          <cell r="Q181">
            <v>0.53804347826086996</v>
          </cell>
          <cell r="R181">
            <v>0.53804347826086996</v>
          </cell>
          <cell r="S181">
            <v>0</v>
          </cell>
          <cell r="U181">
            <v>176.29387696055281</v>
          </cell>
          <cell r="V181">
            <v>56.56230049010874</v>
          </cell>
          <cell r="W181">
            <v>53.924680260000045</v>
          </cell>
          <cell r="X181">
            <v>64.799670963478292</v>
          </cell>
          <cell r="Y181">
            <v>59.974163551304372</v>
          </cell>
          <cell r="Z181">
            <v>430.57223608509344</v>
          </cell>
          <cell r="AA181">
            <v>681941.06690343039</v>
          </cell>
        </row>
        <row r="182">
          <cell r="E182">
            <v>4005</v>
          </cell>
          <cell r="F182" t="str">
            <v>Oasis Academy Don Valley</v>
          </cell>
          <cell r="G182">
            <v>1081</v>
          </cell>
          <cell r="H182">
            <v>56</v>
          </cell>
          <cell r="I182">
            <v>514</v>
          </cell>
          <cell r="J182">
            <v>148</v>
          </cell>
          <cell r="K182">
            <v>121</v>
          </cell>
          <cell r="L182">
            <v>123</v>
          </cell>
          <cell r="M182">
            <v>119</v>
          </cell>
          <cell r="N182">
            <v>0</v>
          </cell>
          <cell r="O182">
            <v>0.10958458474917103</v>
          </cell>
          <cell r="P182">
            <v>0.20701442841287471</v>
          </cell>
          <cell r="Q182">
            <v>0.41549295774647899</v>
          </cell>
          <cell r="R182">
            <v>0.41549295774647899</v>
          </cell>
          <cell r="S182">
            <v>0</v>
          </cell>
          <cell r="U182">
            <v>118.46093611385389</v>
          </cell>
          <cell r="V182">
            <v>33.494829138591562</v>
          </cell>
          <cell r="W182">
            <v>27.384285984929587</v>
          </cell>
          <cell r="X182">
            <v>31.057190146956522</v>
          </cell>
          <cell r="Y182">
            <v>30.04720022347826</v>
          </cell>
          <cell r="Z182">
            <v>252.0372495989308</v>
          </cell>
          <cell r="AA182">
            <v>396016.18907028856</v>
          </cell>
        </row>
        <row r="184">
          <cell r="F184" t="str">
            <v>Total Middle Deemed Secondary</v>
          </cell>
          <cell r="G184">
            <v>3425</v>
          </cell>
          <cell r="H184">
            <v>162.75</v>
          </cell>
          <cell r="I184">
            <v>1438.25</v>
          </cell>
          <cell r="J184">
            <v>487</v>
          </cell>
          <cell r="K184">
            <v>446</v>
          </cell>
          <cell r="L184">
            <v>453</v>
          </cell>
          <cell r="M184">
            <v>438</v>
          </cell>
          <cell r="N184">
            <v>0</v>
          </cell>
          <cell r="U184">
            <v>451.13758063495879</v>
          </cell>
          <cell r="V184">
            <v>130.10177720912583</v>
          </cell>
          <cell r="W184">
            <v>119.98222178492962</v>
          </cell>
          <cell r="X184">
            <v>132.50827322243481</v>
          </cell>
          <cell r="Y184">
            <v>127.44710149478263</v>
          </cell>
          <cell r="Z184">
            <v>1015.1020132596021</v>
          </cell>
          <cell r="AA184">
            <v>1592613.3628056026</v>
          </cell>
        </row>
        <row r="186">
          <cell r="F186" t="str">
            <v>TOTAL ALL SCHOOLS</v>
          </cell>
          <cell r="G186">
            <v>75009</v>
          </cell>
          <cell r="H186">
            <v>5929.75</v>
          </cell>
          <cell r="I186">
            <v>44788.25</v>
          </cell>
          <cell r="J186">
            <v>6106</v>
          </cell>
          <cell r="K186">
            <v>6076</v>
          </cell>
          <cell r="L186">
            <v>6083</v>
          </cell>
          <cell r="M186">
            <v>6026</v>
          </cell>
          <cell r="N186">
            <v>0</v>
          </cell>
          <cell r="U186">
            <v>14002.031794255212</v>
          </cell>
          <cell r="V186">
            <v>1436.117313833267</v>
          </cell>
          <cell r="W186">
            <v>1423.6065132149065</v>
          </cell>
          <cell r="X186">
            <v>1393.4606870521557</v>
          </cell>
          <cell r="Y186">
            <v>15446.516546634966</v>
          </cell>
          <cell r="Z186">
            <v>21561.253305743528</v>
          </cell>
          <cell r="AA186">
            <v>29542734.015157249</v>
          </cell>
        </row>
        <row r="187">
          <cell r="G187">
            <v>0</v>
          </cell>
          <cell r="K187">
            <v>0</v>
          </cell>
          <cell r="Z187">
            <v>0.28744888354388842</v>
          </cell>
          <cell r="AA187">
            <v>0</v>
          </cell>
        </row>
        <row r="188">
          <cell r="Z188">
            <v>7133.9961114666412</v>
          </cell>
        </row>
        <row r="189">
          <cell r="G189" t="str">
            <v>Pupils NOR</v>
          </cell>
          <cell r="H189" t="str">
            <v>Recep</v>
          </cell>
          <cell r="I189" t="str">
            <v>Pri Y1-6, Sec Y7</v>
          </cell>
          <cell r="J189" t="str">
            <v>Y8</v>
          </cell>
          <cell r="K189" t="str">
            <v>Y9</v>
          </cell>
          <cell r="L189" t="str">
            <v>Y10</v>
          </cell>
          <cell r="M189" t="str">
            <v>Y11</v>
          </cell>
          <cell r="O189" t="str">
            <v>Proportion of Y1-6 EYFSP &amp; Y7 Pupils Under New Method</v>
          </cell>
          <cell r="P189" t="str">
            <v>col req. for 3-16 schools primary aged pupils</v>
          </cell>
          <cell r="Q189" t="str">
            <v>Proportion of Y8 Pupils Under New Method</v>
          </cell>
          <cell r="R189" t="str">
            <v>Proportion of Y9 Pupils Under New Method</v>
          </cell>
          <cell r="S189" t="str">
            <v>No. of Low Attain Y1-6 &amp; Proportion of Y10 Pupils Under Old Method</v>
          </cell>
          <cell r="T189" t="str">
            <v>Proportion of Y11 Pupils Under Old Method</v>
          </cell>
          <cell r="U189" t="str">
            <v>No. of Low Attain Pupils Y7</v>
          </cell>
          <cell r="V189" t="str">
            <v>No. of Low Attain Pupils Y8</v>
          </cell>
          <cell r="W189" t="str">
            <v>No. of Low Attain Pupils Y9</v>
          </cell>
          <cell r="X189" t="str">
            <v>No. of Low Attain Pupils Y10</v>
          </cell>
          <cell r="Y189" t="str">
            <v>No. of Low Attain Pupils Y11</v>
          </cell>
          <cell r="Z189" t="str">
            <v>No of Weighted Low Attain Pupils as Proportion of Whole School</v>
          </cell>
        </row>
        <row r="191">
          <cell r="E191">
            <v>4014</v>
          </cell>
          <cell r="F191" t="str">
            <v>Astrea Academy (Woodside) Pri</v>
          </cell>
          <cell r="G191">
            <v>261</v>
          </cell>
          <cell r="H191">
            <v>48.75</v>
          </cell>
          <cell r="I191">
            <v>212.25</v>
          </cell>
          <cell r="O191">
            <v>0.47825040128410901</v>
          </cell>
          <cell r="P191">
            <v>0.47825040128410901</v>
          </cell>
          <cell r="S191">
            <v>101.50864767255213</v>
          </cell>
          <cell r="V191">
            <v>0</v>
          </cell>
          <cell r="Z191">
            <v>124.82335473515244</v>
          </cell>
          <cell r="AA191">
            <v>146043.32504012834</v>
          </cell>
        </row>
        <row r="192">
          <cell r="E192">
            <v>4014</v>
          </cell>
          <cell r="F192" t="str">
            <v>Astrea Academy (Woodside) Sec</v>
          </cell>
          <cell r="G192">
            <v>738</v>
          </cell>
          <cell r="I192">
            <v>164</v>
          </cell>
          <cell r="J192">
            <v>146</v>
          </cell>
          <cell r="K192">
            <v>141</v>
          </cell>
          <cell r="L192">
            <v>142</v>
          </cell>
          <cell r="M192">
            <v>145</v>
          </cell>
          <cell r="N192" t="str">
            <v/>
          </cell>
          <cell r="O192">
            <v>0.6</v>
          </cell>
          <cell r="Q192">
            <v>0.50354609929077998</v>
          </cell>
          <cell r="R192">
            <v>0.50354609929077998</v>
          </cell>
          <cell r="S192">
            <v>0.4</v>
          </cell>
          <cell r="T192">
            <v>0.4</v>
          </cell>
          <cell r="U192">
            <v>54.874119887999996</v>
          </cell>
          <cell r="V192">
            <v>40.044647580425526</v>
          </cell>
          <cell r="W192">
            <v>38.673255539999985</v>
          </cell>
          <cell r="X192">
            <v>36.651412112000003</v>
          </cell>
          <cell r="Y192">
            <v>37.425737720000001</v>
          </cell>
          <cell r="Z192">
            <v>207.66917284042552</v>
          </cell>
          <cell r="AA192">
            <v>368612.78179175529</v>
          </cell>
        </row>
        <row r="193">
          <cell r="G193">
            <v>999</v>
          </cell>
          <cell r="H193">
            <v>48.75</v>
          </cell>
          <cell r="I193">
            <v>376.25</v>
          </cell>
          <cell r="J193">
            <v>146</v>
          </cell>
          <cell r="K193">
            <v>141</v>
          </cell>
          <cell r="L193">
            <v>142</v>
          </cell>
          <cell r="M193">
            <v>145</v>
          </cell>
          <cell r="O193">
            <v>0.15653930686741954</v>
          </cell>
          <cell r="P193">
            <v>0.47825040128410901</v>
          </cell>
          <cell r="Q193">
            <v>0.50354609929077998</v>
          </cell>
          <cell r="R193">
            <v>0.50354609929077998</v>
          </cell>
          <cell r="U193">
            <v>156.38276756055211</v>
          </cell>
          <cell r="V193">
            <v>40.044647580425526</v>
          </cell>
          <cell r="W193">
            <v>38.673255539999985</v>
          </cell>
          <cell r="X193">
            <v>36.651412112000003</v>
          </cell>
          <cell r="Y193">
            <v>37.425737720000001</v>
          </cell>
          <cell r="Z193">
            <v>332.49252757557792</v>
          </cell>
          <cell r="AA193">
            <v>514656.10683188366</v>
          </cell>
        </row>
        <row r="195">
          <cell r="E195">
            <v>4225</v>
          </cell>
          <cell r="F195" t="str">
            <v>Hinde House (Brigantia) - Pri</v>
          </cell>
          <cell r="G195">
            <v>415</v>
          </cell>
          <cell r="H195">
            <v>58</v>
          </cell>
          <cell r="I195">
            <v>357</v>
          </cell>
          <cell r="N195" t="str">
            <v/>
          </cell>
          <cell r="O195">
            <v>0.32788868723532966</v>
          </cell>
          <cell r="P195">
            <v>0.32788868723532966</v>
          </cell>
          <cell r="S195">
            <v>117.05626134301269</v>
          </cell>
          <cell r="V195">
            <v>0</v>
          </cell>
          <cell r="Z195">
            <v>136.07380520266182</v>
          </cell>
          <cell r="AA195">
            <v>159206.35208711433</v>
          </cell>
        </row>
        <row r="196">
          <cell r="E196">
            <v>4225</v>
          </cell>
          <cell r="F196" t="str">
            <v>Hinde House (Brigantia) - Sec</v>
          </cell>
          <cell r="G196">
            <v>930</v>
          </cell>
          <cell r="I196">
            <v>191</v>
          </cell>
          <cell r="J196">
            <v>193</v>
          </cell>
          <cell r="K196">
            <v>184</v>
          </cell>
          <cell r="L196">
            <v>188</v>
          </cell>
          <cell r="M196">
            <v>174</v>
          </cell>
          <cell r="N196" t="str">
            <v/>
          </cell>
          <cell r="O196">
            <v>0.55614973262032097</v>
          </cell>
          <cell r="Q196">
            <v>0.53804347826086996</v>
          </cell>
          <cell r="R196">
            <v>0.53804347826086996</v>
          </cell>
          <cell r="S196">
            <v>0.53416149068323004</v>
          </cell>
          <cell r="T196">
            <v>0.53416149068323004</v>
          </cell>
          <cell r="U196">
            <v>59.237615617540122</v>
          </cell>
          <cell r="V196">
            <v>56.56230049010874</v>
          </cell>
          <cell r="W196">
            <v>53.924680260000045</v>
          </cell>
          <cell r="X196">
            <v>64.799670963478292</v>
          </cell>
          <cell r="Y196">
            <v>59.974163551304372</v>
          </cell>
          <cell r="Z196">
            <v>294.49843088243159</v>
          </cell>
          <cell r="AA196">
            <v>522734.71481631609</v>
          </cell>
        </row>
        <row r="197">
          <cell r="G197">
            <v>1345</v>
          </cell>
          <cell r="H197">
            <v>58</v>
          </cell>
          <cell r="I197">
            <v>548</v>
          </cell>
          <cell r="J197">
            <v>193</v>
          </cell>
          <cell r="K197">
            <v>184</v>
          </cell>
          <cell r="L197">
            <v>188</v>
          </cell>
          <cell r="M197">
            <v>174</v>
          </cell>
          <cell r="O197">
            <v>0.13107351446881249</v>
          </cell>
          <cell r="P197">
            <v>0.32788868723532966</v>
          </cell>
          <cell r="Q197">
            <v>0.53804347826086996</v>
          </cell>
          <cell r="R197">
            <v>0.53804347826086996</v>
          </cell>
          <cell r="U197">
            <v>176.29387696055281</v>
          </cell>
          <cell r="V197">
            <v>56.56230049010874</v>
          </cell>
          <cell r="W197">
            <v>53.924680260000045</v>
          </cell>
          <cell r="X197">
            <v>64.799670963478292</v>
          </cell>
          <cell r="Y197">
            <v>59.974163551304372</v>
          </cell>
          <cell r="Z197">
            <v>430.57223608509344</v>
          </cell>
          <cell r="AA197">
            <v>681941.06690343039</v>
          </cell>
        </row>
        <row r="199">
          <cell r="E199">
            <v>4005</v>
          </cell>
          <cell r="F199" t="str">
            <v>Oasis Academy Don Valley - Pri</v>
          </cell>
          <cell r="G199">
            <v>410</v>
          </cell>
          <cell r="H199">
            <v>56</v>
          </cell>
          <cell r="I199">
            <v>354</v>
          </cell>
          <cell r="O199">
            <v>0.20701442841287471</v>
          </cell>
          <cell r="P199">
            <v>0.20701442841287471</v>
          </cell>
          <cell r="S199">
            <v>73.283107658157647</v>
          </cell>
          <cell r="V199">
            <v>0</v>
          </cell>
          <cell r="Z199">
            <v>84.875915649278625</v>
          </cell>
          <cell r="AA199">
            <v>99304.821309655992</v>
          </cell>
        </row>
        <row r="200">
          <cell r="E200">
            <v>4005</v>
          </cell>
          <cell r="F200" t="str">
            <v>Oasis Academy Don Valley - Sec</v>
          </cell>
          <cell r="G200">
            <v>671</v>
          </cell>
          <cell r="I200">
            <v>160</v>
          </cell>
          <cell r="J200">
            <v>148</v>
          </cell>
          <cell r="K200">
            <v>121</v>
          </cell>
          <cell r="L200">
            <v>123</v>
          </cell>
          <cell r="M200">
            <v>119</v>
          </cell>
          <cell r="O200">
            <v>0.506329113924051</v>
          </cell>
          <cell r="Q200">
            <v>0.41549295774647899</v>
          </cell>
          <cell r="R200">
            <v>0.41549295774647899</v>
          </cell>
          <cell r="S200">
            <v>0.39130434782608697</v>
          </cell>
          <cell r="T200">
            <v>0.39130434782608697</v>
          </cell>
          <cell r="U200">
            <v>45.177828455696243</v>
          </cell>
          <cell r="V200">
            <v>33.494829138591562</v>
          </cell>
          <cell r="W200">
            <v>27.384285984929587</v>
          </cell>
          <cell r="X200">
            <v>31.057190146956522</v>
          </cell>
          <cell r="Y200">
            <v>30.04720022347826</v>
          </cell>
          <cell r="Z200">
            <v>167.16133394965217</v>
          </cell>
          <cell r="AA200">
            <v>296711.36776063259</v>
          </cell>
        </row>
        <row r="201">
          <cell r="G201">
            <v>1081</v>
          </cell>
          <cell r="H201">
            <v>56</v>
          </cell>
          <cell r="I201">
            <v>514</v>
          </cell>
          <cell r="J201">
            <v>148</v>
          </cell>
          <cell r="K201">
            <v>121</v>
          </cell>
          <cell r="L201">
            <v>123</v>
          </cell>
          <cell r="M201">
            <v>119</v>
          </cell>
          <cell r="O201">
            <v>0.10958458474917103</v>
          </cell>
          <cell r="P201">
            <v>0.20701442841287471</v>
          </cell>
          <cell r="Q201">
            <v>0.41549295774647899</v>
          </cell>
          <cell r="R201">
            <v>0.41549295774647899</v>
          </cell>
          <cell r="U201">
            <v>118.46093611385389</v>
          </cell>
          <cell r="V201">
            <v>33.494829138591562</v>
          </cell>
          <cell r="W201">
            <v>27.384285984929587</v>
          </cell>
          <cell r="X201">
            <v>31.057190146956522</v>
          </cell>
          <cell r="Y201">
            <v>30.04720022347826</v>
          </cell>
          <cell r="Z201">
            <v>252.0372495989308</v>
          </cell>
          <cell r="AA201">
            <v>396016.18907028856</v>
          </cell>
        </row>
        <row r="203">
          <cell r="U203">
            <v>0.3217041550375051</v>
          </cell>
          <cell r="V203">
            <v>0.23519772581612627</v>
          </cell>
        </row>
        <row r="204">
          <cell r="F204" t="str">
            <v>Primary/Secondary</v>
          </cell>
          <cell r="O204">
            <v>37487</v>
          </cell>
        </row>
        <row r="205">
          <cell r="F205" t="str">
            <v>Hinde House</v>
          </cell>
          <cell r="O205">
            <v>12194.40460816035</v>
          </cell>
          <cell r="V205">
            <v>0.20581729003304242</v>
          </cell>
          <cell r="AA205" t="str">
            <v>Pri</v>
          </cell>
        </row>
        <row r="206">
          <cell r="F206" t="str">
            <v>Total Low Attain Pupils</v>
          </cell>
          <cell r="O206">
            <v>25292.595391839648</v>
          </cell>
          <cell r="U206">
            <v>9218.1962403224115</v>
          </cell>
          <cell r="AA206">
            <v>14081.484118689794</v>
          </cell>
        </row>
        <row r="207">
          <cell r="O207">
            <v>0.48213338406918604</v>
          </cell>
          <cell r="U207">
            <v>0.6583470438986202</v>
          </cell>
          <cell r="AA207">
            <v>345.77307558709288</v>
          </cell>
        </row>
        <row r="208">
          <cell r="O208">
            <v>0.51786661593081396</v>
          </cell>
          <cell r="AA208">
            <v>14427.257194276886</v>
          </cell>
        </row>
        <row r="209">
          <cell r="AA209">
            <v>0</v>
          </cell>
        </row>
        <row r="210">
          <cell r="P210" t="str">
            <v>Check proportion: n/a now all under EYFSP</v>
          </cell>
          <cell r="Z210">
            <v>1155</v>
          </cell>
          <cell r="AA210">
            <v>1170</v>
          </cell>
        </row>
        <row r="211">
          <cell r="P211" t="str">
            <v>NOR Y1-6</v>
          </cell>
          <cell r="S211" t="str">
            <v>Low At Y1-5</v>
          </cell>
          <cell r="Y211">
            <v>216408.85791415349</v>
          </cell>
          <cell r="Z211">
            <v>16663482.059389804</v>
          </cell>
          <cell r="AA211">
            <v>16879890.917303957</v>
          </cell>
        </row>
        <row r="212">
          <cell r="P212">
            <v>44788.25</v>
          </cell>
          <cell r="S212">
            <v>12486.252624834071</v>
          </cell>
          <cell r="AA212">
            <v>0.32537792499496809</v>
          </cell>
        </row>
        <row r="213">
          <cell r="S213">
            <v>0.27878411469155573</v>
          </cell>
          <cell r="AA213" t="str">
            <v>Low Attain Pupils</v>
          </cell>
        </row>
      </sheetData>
      <sheetData sheetId="20">
        <row r="1">
          <cell r="D1" t="str">
            <v>EAL Funding</v>
          </cell>
          <cell r="G1" t="str">
            <v>2024-25</v>
          </cell>
        </row>
        <row r="2">
          <cell r="J2" t="str">
            <v>2023-24</v>
          </cell>
        </row>
        <row r="3">
          <cell r="I3" t="str">
            <v>Primary</v>
          </cell>
          <cell r="J3">
            <v>580</v>
          </cell>
        </row>
        <row r="4">
          <cell r="I4" t="str">
            <v>Secondary</v>
          </cell>
          <cell r="J4">
            <v>1565</v>
          </cell>
        </row>
        <row r="6">
          <cell r="D6" t="str">
            <v>DfE</v>
          </cell>
          <cell r="E6" t="str">
            <v>School</v>
          </cell>
          <cell r="G6" t="str">
            <v>Pupil No.</v>
          </cell>
          <cell r="H6" t="str">
            <v>EAL %</v>
          </cell>
          <cell r="I6" t="str">
            <v>No. EAL</v>
          </cell>
          <cell r="J6" t="str">
            <v>Amount £</v>
          </cell>
        </row>
        <row r="7">
          <cell r="H7">
            <v>43</v>
          </cell>
        </row>
        <row r="8">
          <cell r="D8">
            <v>2001</v>
          </cell>
          <cell r="E8" t="str">
            <v>Abbey Lane Primary School</v>
          </cell>
          <cell r="G8">
            <v>542</v>
          </cell>
          <cell r="H8">
            <v>6.0291060291060301E-2</v>
          </cell>
          <cell r="I8">
            <v>32.677754677754685</v>
          </cell>
          <cell r="J8">
            <v>19279.875259875265</v>
          </cell>
        </row>
        <row r="9">
          <cell r="D9">
            <v>2046</v>
          </cell>
          <cell r="E9" t="str">
            <v>Abbeyfield Primary Academy</v>
          </cell>
          <cell r="G9">
            <v>383</v>
          </cell>
          <cell r="H9">
            <v>0.37993920972644402</v>
          </cell>
          <cell r="I9">
            <v>145.51671732522806</v>
          </cell>
          <cell r="J9">
            <v>85854.86322188456</v>
          </cell>
        </row>
        <row r="10">
          <cell r="D10">
            <v>2048</v>
          </cell>
          <cell r="E10" t="str">
            <v>Acres Hill Community Primary School</v>
          </cell>
          <cell r="G10">
            <v>204</v>
          </cell>
          <cell r="H10">
            <v>0.30555555555555602</v>
          </cell>
          <cell r="I10">
            <v>62.333333333333428</v>
          </cell>
          <cell r="J10">
            <v>36776.666666666722</v>
          </cell>
        </row>
        <row r="11">
          <cell r="D11">
            <v>2342</v>
          </cell>
          <cell r="E11" t="str">
            <v>Angram Bank Primary School</v>
          </cell>
          <cell r="G11">
            <v>185</v>
          </cell>
          <cell r="H11">
            <v>6.3291139240506302E-3</v>
          </cell>
          <cell r="I11">
            <v>1.1708860759493667</v>
          </cell>
          <cell r="J11">
            <v>690.82278481012634</v>
          </cell>
        </row>
        <row r="12">
          <cell r="D12">
            <v>2343</v>
          </cell>
          <cell r="E12" t="str">
            <v>Anns Grove Primary School</v>
          </cell>
          <cell r="G12">
            <v>354</v>
          </cell>
          <cell r="H12">
            <v>0.264406779661017</v>
          </cell>
          <cell r="I12">
            <v>93.600000000000023</v>
          </cell>
          <cell r="J12">
            <v>55224.000000000015</v>
          </cell>
        </row>
        <row r="13">
          <cell r="D13">
            <v>3429</v>
          </cell>
          <cell r="E13" t="str">
            <v>Arbourthorne Community Primary School</v>
          </cell>
          <cell r="G13">
            <v>417</v>
          </cell>
          <cell r="H13">
            <v>0.14763231197771601</v>
          </cell>
          <cell r="I13">
            <v>61.562674094707575</v>
          </cell>
          <cell r="J13">
            <v>36321.977715877467</v>
          </cell>
        </row>
        <row r="14">
          <cell r="D14">
            <v>2340</v>
          </cell>
          <cell r="E14" t="str">
            <v>Athelstan Primary School</v>
          </cell>
          <cell r="G14">
            <v>618</v>
          </cell>
          <cell r="H14">
            <v>8.5227272727272693E-2</v>
          </cell>
          <cell r="I14">
            <v>52.670454545454525</v>
          </cell>
          <cell r="J14">
            <v>31075.568181818169</v>
          </cell>
        </row>
        <row r="15">
          <cell r="D15">
            <v>2281</v>
          </cell>
          <cell r="E15" t="str">
            <v>Ballifield Primary School</v>
          </cell>
          <cell r="G15">
            <v>414</v>
          </cell>
          <cell r="H15">
            <v>4.2372881355932202E-2</v>
          </cell>
          <cell r="I15">
            <v>17.542372881355931</v>
          </cell>
          <cell r="J15">
            <v>10350</v>
          </cell>
        </row>
        <row r="16">
          <cell r="D16">
            <v>2052</v>
          </cell>
          <cell r="E16" t="str">
            <v>Bankwood Community Primary School</v>
          </cell>
          <cell r="G16">
            <v>381</v>
          </cell>
          <cell r="H16">
            <v>0.219512195121951</v>
          </cell>
          <cell r="I16">
            <v>83.634146341463335</v>
          </cell>
          <cell r="J16">
            <v>49344.146341463369</v>
          </cell>
        </row>
        <row r="17">
          <cell r="D17">
            <v>2274</v>
          </cell>
          <cell r="E17" t="str">
            <v>Beck Primary School</v>
          </cell>
          <cell r="G17">
            <v>622</v>
          </cell>
          <cell r="H17">
            <v>0.11214953271028</v>
          </cell>
          <cell r="I17">
            <v>69.75700934579416</v>
          </cell>
          <cell r="J17">
            <v>41156.635514018555</v>
          </cell>
        </row>
        <row r="18">
          <cell r="D18">
            <v>2241</v>
          </cell>
          <cell r="E18" t="str">
            <v>Beighton Nursery Infant School</v>
          </cell>
          <cell r="G18">
            <v>224</v>
          </cell>
          <cell r="H18">
            <v>4.6357615894039701E-2</v>
          </cell>
          <cell r="I18">
            <v>10.384105960264893</v>
          </cell>
          <cell r="J18">
            <v>6126.6225165562873</v>
          </cell>
        </row>
        <row r="19">
          <cell r="D19">
            <v>2353</v>
          </cell>
          <cell r="E19" t="str">
            <v>Birley Primary Academy</v>
          </cell>
          <cell r="G19">
            <v>527</v>
          </cell>
          <cell r="H19">
            <v>2.13219616204691E-2</v>
          </cell>
          <cell r="I19">
            <v>11.236673773987215</v>
          </cell>
          <cell r="J19">
            <v>6629.6375266524574</v>
          </cell>
        </row>
        <row r="20">
          <cell r="D20">
            <v>2323</v>
          </cell>
          <cell r="E20" t="str">
            <v>Birley Spa Primary Academy</v>
          </cell>
          <cell r="G20">
            <v>318</v>
          </cell>
          <cell r="H20">
            <v>2.1352313167259801E-2</v>
          </cell>
          <cell r="I20">
            <v>6.7900355871886164</v>
          </cell>
          <cell r="J20">
            <v>4006.1209964412838</v>
          </cell>
        </row>
        <row r="21">
          <cell r="D21">
            <v>2328</v>
          </cell>
          <cell r="E21" t="str">
            <v>Bradfield Dungworth Primary School</v>
          </cell>
          <cell r="G21">
            <v>133</v>
          </cell>
          <cell r="H21">
            <v>1.6806722689075598E-2</v>
          </cell>
          <cell r="I21">
            <v>2.2352941176470544</v>
          </cell>
          <cell r="J21">
            <v>1318.8235294117621</v>
          </cell>
        </row>
        <row r="22">
          <cell r="D22">
            <v>2233</v>
          </cell>
          <cell r="E22" t="str">
            <v>Bradway Primary School</v>
          </cell>
          <cell r="G22">
            <v>407</v>
          </cell>
          <cell r="H22">
            <v>3.7037037037037E-2</v>
          </cell>
          <cell r="I22">
            <v>15.074074074074058</v>
          </cell>
          <cell r="J22">
            <v>8893.7037037036953</v>
          </cell>
        </row>
        <row r="23">
          <cell r="D23">
            <v>2014</v>
          </cell>
          <cell r="E23" t="str">
            <v>Brightside Nursery and Infant School</v>
          </cell>
          <cell r="G23">
            <v>174</v>
          </cell>
          <cell r="H23">
            <v>0.56779661016949201</v>
          </cell>
          <cell r="I23">
            <v>98.796610169491615</v>
          </cell>
          <cell r="J23">
            <v>58290.000000000051</v>
          </cell>
        </row>
        <row r="24">
          <cell r="D24">
            <v>2246</v>
          </cell>
          <cell r="E24" t="str">
            <v>Brook House Junior</v>
          </cell>
          <cell r="G24">
            <v>331</v>
          </cell>
          <cell r="H24">
            <v>1.8126888217522698E-2</v>
          </cell>
          <cell r="I24">
            <v>6.0000000000000133</v>
          </cell>
          <cell r="J24">
            <v>3540.0000000000077</v>
          </cell>
        </row>
        <row r="25">
          <cell r="D25">
            <v>5204</v>
          </cell>
          <cell r="E25" t="str">
            <v>Broomhill Infant School</v>
          </cell>
          <cell r="G25">
            <v>111</v>
          </cell>
          <cell r="H25">
            <v>0.42307692307692302</v>
          </cell>
          <cell r="I25">
            <v>46.961538461538453</v>
          </cell>
          <cell r="J25">
            <v>27707.307692307688</v>
          </cell>
        </row>
        <row r="26">
          <cell r="D26">
            <v>2325</v>
          </cell>
          <cell r="E26" t="str">
            <v>Brunswick Community Primary School</v>
          </cell>
          <cell r="G26">
            <v>415</v>
          </cell>
          <cell r="H26">
            <v>3.0985915492957702E-2</v>
          </cell>
          <cell r="I26">
            <v>12.859154929577446</v>
          </cell>
          <cell r="J26">
            <v>7586.9014084506935</v>
          </cell>
        </row>
        <row r="27">
          <cell r="D27">
            <v>2095</v>
          </cell>
          <cell r="E27" t="str">
            <v>Byron Wood Primary Academy</v>
          </cell>
          <cell r="G27">
            <v>393</v>
          </cell>
          <cell r="H27">
            <v>0.39710144927536201</v>
          </cell>
          <cell r="I27">
            <v>156.06086956521727</v>
          </cell>
          <cell r="J27">
            <v>92075.913043478198</v>
          </cell>
        </row>
        <row r="28">
          <cell r="D28">
            <v>2344</v>
          </cell>
          <cell r="E28" t="str">
            <v>Carfield Primary School</v>
          </cell>
          <cell r="G28">
            <v>559</v>
          </cell>
          <cell r="H28">
            <v>0.102083333333333</v>
          </cell>
          <cell r="I28">
            <v>57.064583333333147</v>
          </cell>
          <cell r="J28">
            <v>33668.104166666555</v>
          </cell>
        </row>
        <row r="29">
          <cell r="D29">
            <v>2023</v>
          </cell>
          <cell r="E29" t="str">
            <v>Carter Knowle Junior School</v>
          </cell>
          <cell r="G29">
            <v>235</v>
          </cell>
          <cell r="H29">
            <v>6.8085106382978697E-2</v>
          </cell>
          <cell r="I29">
            <v>15.999999999999993</v>
          </cell>
          <cell r="J29">
            <v>9439.9999999999964</v>
          </cell>
        </row>
        <row r="30">
          <cell r="D30">
            <v>2354</v>
          </cell>
          <cell r="E30" t="str">
            <v>Charnock Hall Primary Academy</v>
          </cell>
          <cell r="G30">
            <v>394</v>
          </cell>
          <cell r="H30">
            <v>2.59365994236311E-2</v>
          </cell>
          <cell r="I30">
            <v>10.219020172910653</v>
          </cell>
          <cell r="J30">
            <v>6029.2219020172852</v>
          </cell>
        </row>
        <row r="31">
          <cell r="D31">
            <v>5200</v>
          </cell>
          <cell r="E31" t="str">
            <v>Clifford All Saints CofE Primary School</v>
          </cell>
          <cell r="G31">
            <v>181</v>
          </cell>
          <cell r="H31">
            <v>0.14110429447852799</v>
          </cell>
          <cell r="I31">
            <v>25.539877300613565</v>
          </cell>
          <cell r="J31">
            <v>15068.527607362003</v>
          </cell>
        </row>
        <row r="32">
          <cell r="D32">
            <v>2312</v>
          </cell>
          <cell r="E32" t="str">
            <v>Coit Primary School</v>
          </cell>
          <cell r="G32">
            <v>205</v>
          </cell>
          <cell r="H32">
            <v>2.27272727272727E-2</v>
          </cell>
          <cell r="I32">
            <v>4.6590909090909038</v>
          </cell>
          <cell r="J32">
            <v>2748.8636363636333</v>
          </cell>
        </row>
        <row r="33">
          <cell r="D33">
            <v>2026</v>
          </cell>
          <cell r="E33" t="str">
            <v>Concord Junior Academy</v>
          </cell>
          <cell r="G33">
            <v>189</v>
          </cell>
          <cell r="H33">
            <v>0.14285714285714299</v>
          </cell>
          <cell r="I33">
            <v>27.000000000000025</v>
          </cell>
          <cell r="J33">
            <v>15930.000000000015</v>
          </cell>
        </row>
        <row r="34">
          <cell r="D34">
            <v>3422</v>
          </cell>
          <cell r="E34" t="str">
            <v>Deepcar St John's Church of England Junior School</v>
          </cell>
          <cell r="G34">
            <v>177</v>
          </cell>
          <cell r="H34">
            <v>2.2598870056497199E-2</v>
          </cell>
          <cell r="I34">
            <v>4.0000000000000044</v>
          </cell>
          <cell r="J34">
            <v>2360.0000000000027</v>
          </cell>
        </row>
        <row r="35">
          <cell r="D35">
            <v>2283</v>
          </cell>
          <cell r="E35" t="str">
            <v>Dobcroft Infant School</v>
          </cell>
          <cell r="G35">
            <v>267</v>
          </cell>
          <cell r="H35">
            <v>0.105555555555556</v>
          </cell>
          <cell r="I35">
            <v>28.183333333333451</v>
          </cell>
          <cell r="J35">
            <v>16628.166666666737</v>
          </cell>
        </row>
        <row r="36">
          <cell r="D36">
            <v>2239</v>
          </cell>
          <cell r="E36" t="str">
            <v>Dobcroft Junior School</v>
          </cell>
          <cell r="G36">
            <v>380</v>
          </cell>
          <cell r="H36">
            <v>2.6315789473684199E-2</v>
          </cell>
          <cell r="I36">
            <v>9.9999999999999947</v>
          </cell>
          <cell r="J36">
            <v>5899.9999999999973</v>
          </cell>
        </row>
        <row r="37">
          <cell r="D37">
            <v>2364</v>
          </cell>
          <cell r="E37" t="str">
            <v>Dore Primary School</v>
          </cell>
          <cell r="G37">
            <v>449</v>
          </cell>
          <cell r="H37">
            <v>4.1025641025640998E-2</v>
          </cell>
          <cell r="I37">
            <v>18.420512820512808</v>
          </cell>
          <cell r="J37">
            <v>10868.102564102557</v>
          </cell>
        </row>
        <row r="38">
          <cell r="D38">
            <v>2016</v>
          </cell>
          <cell r="E38" t="str">
            <v>E-ACT Pathways Academy</v>
          </cell>
          <cell r="G38">
            <v>366</v>
          </cell>
          <cell r="H38">
            <v>0.17846153846153801</v>
          </cell>
          <cell r="I38">
            <v>65.316923076922905</v>
          </cell>
          <cell r="J38">
            <v>38536.984615384514</v>
          </cell>
        </row>
        <row r="39">
          <cell r="D39">
            <v>2206</v>
          </cell>
          <cell r="E39" t="str">
            <v>Ecclesall Primary School</v>
          </cell>
          <cell r="G39">
            <v>619</v>
          </cell>
          <cell r="H39">
            <v>6.5055762081784402E-2</v>
          </cell>
          <cell r="I39">
            <v>40.269516728624545</v>
          </cell>
          <cell r="J39">
            <v>23759.01486988848</v>
          </cell>
        </row>
        <row r="40">
          <cell r="D40">
            <v>2080</v>
          </cell>
          <cell r="E40" t="str">
            <v>Ecclesfield Primary School</v>
          </cell>
          <cell r="G40">
            <v>396</v>
          </cell>
          <cell r="H40">
            <v>3.2352941176470598E-2</v>
          </cell>
          <cell r="I40">
            <v>12.811764705882357</v>
          </cell>
          <cell r="J40">
            <v>7558.941176470591</v>
          </cell>
        </row>
        <row r="41">
          <cell r="D41">
            <v>2024</v>
          </cell>
          <cell r="E41" t="str">
            <v>Emmanuel Anglican/Methodist Junior School</v>
          </cell>
          <cell r="G41">
            <v>164</v>
          </cell>
          <cell r="H41">
            <v>0</v>
          </cell>
          <cell r="I41">
            <v>0</v>
          </cell>
          <cell r="J41">
            <v>0</v>
          </cell>
        </row>
        <row r="42">
          <cell r="D42">
            <v>2028</v>
          </cell>
          <cell r="E42" t="str">
            <v>Emmaus Catholic and CofE Primary School</v>
          </cell>
          <cell r="G42">
            <v>292</v>
          </cell>
          <cell r="H42">
            <v>0.21721311475409799</v>
          </cell>
          <cell r="I42">
            <v>63.426229508196613</v>
          </cell>
          <cell r="J42">
            <v>37421.475409835999</v>
          </cell>
        </row>
        <row r="43">
          <cell r="D43">
            <v>2010</v>
          </cell>
          <cell r="E43" t="str">
            <v>Fox Hill Primary</v>
          </cell>
          <cell r="G43">
            <v>278</v>
          </cell>
          <cell r="H43">
            <v>6.1224489795918401E-2</v>
          </cell>
          <cell r="I43">
            <v>17.020408163265316</v>
          </cell>
          <cell r="J43">
            <v>10042.040816326537</v>
          </cell>
        </row>
        <row r="44">
          <cell r="D44">
            <v>2036</v>
          </cell>
          <cell r="E44" t="str">
            <v>Gleadless Primary School</v>
          </cell>
          <cell r="G44">
            <v>393</v>
          </cell>
          <cell r="H44">
            <v>4.6920821114369501E-2</v>
          </cell>
          <cell r="I44">
            <v>18.439882697947215</v>
          </cell>
          <cell r="J44">
            <v>10879.530791788857</v>
          </cell>
        </row>
        <row r="45">
          <cell r="D45">
            <v>2305</v>
          </cell>
          <cell r="E45" t="str">
            <v>Greengate Lane Academy</v>
          </cell>
          <cell r="G45">
            <v>191</v>
          </cell>
          <cell r="H45">
            <v>4.2424242424242399E-2</v>
          </cell>
          <cell r="I45">
            <v>8.1030303030302981</v>
          </cell>
          <cell r="J45">
            <v>4780.7878787878763</v>
          </cell>
        </row>
        <row r="46">
          <cell r="D46">
            <v>2341</v>
          </cell>
          <cell r="E46" t="str">
            <v>Greenhill Primary School</v>
          </cell>
          <cell r="G46">
            <v>463</v>
          </cell>
          <cell r="H46">
            <v>3.7313432835820899E-2</v>
          </cell>
          <cell r="I46">
            <v>17.276119402985078</v>
          </cell>
          <cell r="J46">
            <v>10192.910447761196</v>
          </cell>
        </row>
        <row r="47">
          <cell r="D47">
            <v>2296</v>
          </cell>
          <cell r="E47" t="str">
            <v>Grenoside Community Primary School</v>
          </cell>
          <cell r="G47">
            <v>323</v>
          </cell>
          <cell r="H47">
            <v>2.1660649819494601E-2</v>
          </cell>
          <cell r="I47">
            <v>6.9963898916967562</v>
          </cell>
          <cell r="J47">
            <v>4127.870036101086</v>
          </cell>
        </row>
        <row r="48">
          <cell r="D48">
            <v>2356</v>
          </cell>
          <cell r="E48" t="str">
            <v>Greystones Primary School</v>
          </cell>
          <cell r="G48">
            <v>631</v>
          </cell>
          <cell r="H48">
            <v>7.9925650557620798E-2</v>
          </cell>
          <cell r="I48">
            <v>50.43308550185872</v>
          </cell>
          <cell r="J48">
            <v>29755.520446096645</v>
          </cell>
        </row>
        <row r="49">
          <cell r="D49">
            <v>2279</v>
          </cell>
          <cell r="E49" t="str">
            <v>Halfway Junior School</v>
          </cell>
          <cell r="G49">
            <v>188</v>
          </cell>
          <cell r="H49">
            <v>2.6595744680851099E-2</v>
          </cell>
          <cell r="I49">
            <v>5.0000000000000062</v>
          </cell>
          <cell r="J49">
            <v>2950.0000000000036</v>
          </cell>
        </row>
        <row r="50">
          <cell r="D50">
            <v>2252</v>
          </cell>
          <cell r="E50" t="str">
            <v>Halfway Nursery Infant School</v>
          </cell>
          <cell r="G50">
            <v>149</v>
          </cell>
          <cell r="H50">
            <v>5.5045871559633003E-2</v>
          </cell>
          <cell r="I50">
            <v>8.2018348623853168</v>
          </cell>
          <cell r="J50">
            <v>4839.0825688073373</v>
          </cell>
        </row>
        <row r="51">
          <cell r="D51">
            <v>2357</v>
          </cell>
          <cell r="E51" t="str">
            <v>Hallam Primary School</v>
          </cell>
          <cell r="G51">
            <v>613</v>
          </cell>
          <cell r="H51">
            <v>7.9482439926062895E-2</v>
          </cell>
          <cell r="I51">
            <v>48.722735674676557</v>
          </cell>
          <cell r="J51">
            <v>28746.414048059167</v>
          </cell>
        </row>
        <row r="52">
          <cell r="D52">
            <v>2050</v>
          </cell>
          <cell r="E52" t="str">
            <v>Hartley Brook Primary School</v>
          </cell>
          <cell r="G52">
            <v>562</v>
          </cell>
          <cell r="H52">
            <v>0.10101010101010099</v>
          </cell>
          <cell r="I52">
            <v>56.767676767676761</v>
          </cell>
          <cell r="J52">
            <v>33492.929292929286</v>
          </cell>
        </row>
        <row r="53">
          <cell r="D53">
            <v>2049</v>
          </cell>
          <cell r="E53" t="str">
            <v>Hatfield Academy</v>
          </cell>
          <cell r="G53">
            <v>369</v>
          </cell>
          <cell r="H53">
            <v>0.25312499999999999</v>
          </cell>
          <cell r="I53">
            <v>93.403125000000003</v>
          </cell>
          <cell r="J53">
            <v>55107.84375</v>
          </cell>
        </row>
        <row r="54">
          <cell r="D54">
            <v>2297</v>
          </cell>
          <cell r="E54" t="str">
            <v>High Green Primary School</v>
          </cell>
          <cell r="G54">
            <v>195</v>
          </cell>
          <cell r="H54">
            <v>0</v>
          </cell>
          <cell r="I54">
            <v>0</v>
          </cell>
          <cell r="J54">
            <v>0</v>
          </cell>
        </row>
        <row r="55">
          <cell r="D55">
            <v>2042</v>
          </cell>
          <cell r="E55" t="str">
            <v>High Hazels Junior School</v>
          </cell>
          <cell r="G55">
            <v>350</v>
          </cell>
          <cell r="H55">
            <v>0.245714285714286</v>
          </cell>
          <cell r="I55">
            <v>86.000000000000099</v>
          </cell>
          <cell r="J55">
            <v>50740.000000000058</v>
          </cell>
        </row>
        <row r="56">
          <cell r="D56">
            <v>2039</v>
          </cell>
          <cell r="E56" t="str">
            <v>High Hazels Nursery Infant Academy</v>
          </cell>
          <cell r="G56">
            <v>256</v>
          </cell>
          <cell r="H56">
            <v>0.82122905027933002</v>
          </cell>
          <cell r="I56">
            <v>210.23463687150849</v>
          </cell>
          <cell r="J56">
            <v>124038.43575419001</v>
          </cell>
        </row>
        <row r="57">
          <cell r="D57">
            <v>2339</v>
          </cell>
          <cell r="E57" t="str">
            <v>Hillsborough Primary School</v>
          </cell>
          <cell r="G57">
            <v>339</v>
          </cell>
          <cell r="H57">
            <v>0.20598006644518299</v>
          </cell>
          <cell r="I57">
            <v>69.82724252491704</v>
          </cell>
          <cell r="J57">
            <v>41198.073089701051</v>
          </cell>
        </row>
        <row r="58">
          <cell r="D58">
            <v>2213</v>
          </cell>
          <cell r="E58" t="str">
            <v>Holt House Infant School</v>
          </cell>
          <cell r="G58">
            <v>176</v>
          </cell>
          <cell r="H58">
            <v>4.20168067226891E-2</v>
          </cell>
          <cell r="I58">
            <v>7.3949579831932812</v>
          </cell>
          <cell r="J58">
            <v>4363.0252100840362</v>
          </cell>
        </row>
        <row r="59">
          <cell r="D59">
            <v>2337</v>
          </cell>
          <cell r="E59" t="str">
            <v>Hucklow Primary School</v>
          </cell>
          <cell r="G59">
            <v>414</v>
          </cell>
          <cell r="H59">
            <v>0.448753462603878</v>
          </cell>
          <cell r="I59">
            <v>185.78393351800548</v>
          </cell>
          <cell r="J59">
            <v>109612.52077562324</v>
          </cell>
        </row>
        <row r="60">
          <cell r="D60">
            <v>2060</v>
          </cell>
          <cell r="E60" t="str">
            <v>Hunter's Bar Infant School</v>
          </cell>
          <cell r="G60">
            <v>268</v>
          </cell>
          <cell r="H60">
            <v>0.23463687150838</v>
          </cell>
          <cell r="I60">
            <v>62.882681564245843</v>
          </cell>
          <cell r="J60">
            <v>37100.782122905046</v>
          </cell>
        </row>
        <row r="61">
          <cell r="D61">
            <v>2058</v>
          </cell>
          <cell r="E61" t="str">
            <v>Hunter's Bar Junior School</v>
          </cell>
          <cell r="G61">
            <v>361</v>
          </cell>
          <cell r="H61">
            <v>7.4792243767312999E-2</v>
          </cell>
          <cell r="I61">
            <v>26.999999999999993</v>
          </cell>
          <cell r="J61">
            <v>15929.999999999996</v>
          </cell>
        </row>
        <row r="62">
          <cell r="D62">
            <v>2063</v>
          </cell>
          <cell r="E62" t="str">
            <v>Intake Primary School</v>
          </cell>
          <cell r="G62">
            <v>416</v>
          </cell>
          <cell r="H62">
            <v>1.3966480446927399E-2</v>
          </cell>
          <cell r="I62">
            <v>5.8100558659217985</v>
          </cell>
          <cell r="J62">
            <v>3427.932960893861</v>
          </cell>
        </row>
        <row r="63">
          <cell r="D63">
            <v>2261</v>
          </cell>
          <cell r="E63" t="str">
            <v>Limpsfield Junior School</v>
          </cell>
          <cell r="G63">
            <v>225</v>
          </cell>
          <cell r="H63">
            <v>0.16</v>
          </cell>
          <cell r="I63">
            <v>36</v>
          </cell>
          <cell r="J63">
            <v>21240</v>
          </cell>
        </row>
        <row r="64">
          <cell r="D64">
            <v>2315</v>
          </cell>
          <cell r="E64" t="str">
            <v>Lound Infant School</v>
          </cell>
          <cell r="G64">
            <v>143</v>
          </cell>
          <cell r="H64">
            <v>2.2471910112359599E-2</v>
          </cell>
          <cell r="I64">
            <v>3.2134831460674227</v>
          </cell>
          <cell r="J64">
            <v>1895.9550561797794</v>
          </cell>
        </row>
        <row r="65">
          <cell r="D65">
            <v>2298</v>
          </cell>
          <cell r="E65" t="str">
            <v>Lound Junior School</v>
          </cell>
          <cell r="G65">
            <v>207</v>
          </cell>
          <cell r="H65">
            <v>5.3140096618357502E-2</v>
          </cell>
          <cell r="I65">
            <v>11.000000000000004</v>
          </cell>
          <cell r="J65">
            <v>6490.0000000000018</v>
          </cell>
        </row>
        <row r="66">
          <cell r="D66">
            <v>2029</v>
          </cell>
          <cell r="E66" t="str">
            <v>Lowedges Junior Academy</v>
          </cell>
          <cell r="G66">
            <v>297</v>
          </cell>
          <cell r="H66">
            <v>0.124513618677043</v>
          </cell>
          <cell r="I66">
            <v>36.980544747081773</v>
          </cell>
          <cell r="J66">
            <v>21818.521400778245</v>
          </cell>
        </row>
        <row r="67">
          <cell r="D67">
            <v>2045</v>
          </cell>
          <cell r="E67" t="str">
            <v>Lower Meadow Primary School</v>
          </cell>
          <cell r="G67">
            <v>252</v>
          </cell>
          <cell r="H67">
            <v>0.106481481481481</v>
          </cell>
          <cell r="I67">
            <v>26.833333333333211</v>
          </cell>
          <cell r="J67">
            <v>15831.666666666595</v>
          </cell>
        </row>
        <row r="68">
          <cell r="D68">
            <v>2070</v>
          </cell>
          <cell r="E68" t="str">
            <v>Lowfield Community Primary School</v>
          </cell>
          <cell r="G68">
            <v>395</v>
          </cell>
          <cell r="H68">
            <v>0.53823529411764703</v>
          </cell>
          <cell r="I68">
            <v>212.60294117647058</v>
          </cell>
          <cell r="J68">
            <v>125435.73529411764</v>
          </cell>
        </row>
        <row r="69">
          <cell r="D69">
            <v>2292</v>
          </cell>
          <cell r="E69" t="str">
            <v>Loxley Primary School</v>
          </cell>
          <cell r="G69">
            <v>206</v>
          </cell>
          <cell r="H69">
            <v>5.6818181818181802E-3</v>
          </cell>
          <cell r="I69">
            <v>1.1704545454545452</v>
          </cell>
          <cell r="J69">
            <v>690.56818181818164</v>
          </cell>
        </row>
        <row r="70">
          <cell r="D70">
            <v>2072</v>
          </cell>
          <cell r="E70" t="str">
            <v>Lydgate Infant School</v>
          </cell>
          <cell r="G70">
            <v>356</v>
          </cell>
          <cell r="H70">
            <v>0.20675105485232101</v>
          </cell>
          <cell r="I70">
            <v>73.60337552742628</v>
          </cell>
          <cell r="J70">
            <v>43425.991561181509</v>
          </cell>
        </row>
        <row r="71">
          <cell r="D71">
            <v>2071</v>
          </cell>
          <cell r="E71" t="str">
            <v>Lydgate Junior School</v>
          </cell>
          <cell r="G71">
            <v>479</v>
          </cell>
          <cell r="H71">
            <v>7.9497907949790794E-2</v>
          </cell>
          <cell r="I71">
            <v>38.079497907949794</v>
          </cell>
          <cell r="J71">
            <v>22466.903765690378</v>
          </cell>
        </row>
        <row r="72">
          <cell r="D72">
            <v>2358</v>
          </cell>
          <cell r="E72" t="str">
            <v>Malin Bridge Primary School</v>
          </cell>
          <cell r="G72">
            <v>538</v>
          </cell>
          <cell r="H72">
            <v>5.6155507559395197E-2</v>
          </cell>
          <cell r="I72">
            <v>30.211663066954618</v>
          </cell>
          <cell r="J72">
            <v>17824.881209503223</v>
          </cell>
        </row>
        <row r="73">
          <cell r="D73">
            <v>2359</v>
          </cell>
          <cell r="E73" t="str">
            <v>Manor Lodge Community Primary and Nursery School</v>
          </cell>
          <cell r="G73">
            <v>332</v>
          </cell>
          <cell r="H73">
            <v>0.20422535211267601</v>
          </cell>
          <cell r="I73">
            <v>67.802816901408434</v>
          </cell>
          <cell r="J73">
            <v>40003.661971830974</v>
          </cell>
        </row>
        <row r="74">
          <cell r="D74">
            <v>2012</v>
          </cell>
          <cell r="E74" t="str">
            <v>Mansel Primary</v>
          </cell>
          <cell r="G74">
            <v>391</v>
          </cell>
          <cell r="H74">
            <v>3.8235294117647103E-2</v>
          </cell>
          <cell r="I74">
            <v>14.950000000000017</v>
          </cell>
          <cell r="J74">
            <v>8820.5000000000109</v>
          </cell>
        </row>
        <row r="75">
          <cell r="D75">
            <v>2079</v>
          </cell>
          <cell r="E75" t="str">
            <v>Marlcliffe Community Primary School</v>
          </cell>
          <cell r="G75">
            <v>476</v>
          </cell>
          <cell r="H75">
            <v>2.60663507109005E-2</v>
          </cell>
          <cell r="I75">
            <v>12.407582938388638</v>
          </cell>
          <cell r="J75">
            <v>7320.4739336492958</v>
          </cell>
        </row>
        <row r="76">
          <cell r="D76">
            <v>2081</v>
          </cell>
          <cell r="E76" t="str">
            <v>Meersbrook Bank Primary School</v>
          </cell>
          <cell r="G76">
            <v>206</v>
          </cell>
          <cell r="H76">
            <v>6.7796610169491497E-2</v>
          </cell>
          <cell r="I76">
            <v>13.966101694915249</v>
          </cell>
          <cell r="J76">
            <v>8239.9999999999964</v>
          </cell>
        </row>
        <row r="77">
          <cell r="D77">
            <v>2013</v>
          </cell>
          <cell r="E77" t="str">
            <v>Meynell Community Primary School</v>
          </cell>
          <cell r="G77">
            <v>382</v>
          </cell>
          <cell r="H77">
            <v>0.12037037037037</v>
          </cell>
          <cell r="I77">
            <v>45.981481481481339</v>
          </cell>
          <cell r="J77">
            <v>27129.074074073989</v>
          </cell>
        </row>
        <row r="78">
          <cell r="D78">
            <v>2346</v>
          </cell>
          <cell r="E78" t="str">
            <v>Monteney Primary School</v>
          </cell>
          <cell r="G78">
            <v>401</v>
          </cell>
          <cell r="H78">
            <v>1.15942028985507E-2</v>
          </cell>
          <cell r="I78">
            <v>4.6492753623188312</v>
          </cell>
          <cell r="J78">
            <v>2743.0724637681105</v>
          </cell>
        </row>
        <row r="79">
          <cell r="D79">
            <v>2257</v>
          </cell>
          <cell r="E79" t="str">
            <v>Mosborough Primary School</v>
          </cell>
          <cell r="G79">
            <v>415</v>
          </cell>
          <cell r="H79">
            <v>2.25352112676056E-2</v>
          </cell>
          <cell r="I79">
            <v>9.3521126760563238</v>
          </cell>
          <cell r="J79">
            <v>5517.7464788732314</v>
          </cell>
        </row>
        <row r="80">
          <cell r="D80">
            <v>2092</v>
          </cell>
          <cell r="E80" t="str">
            <v>Mundella Primary School</v>
          </cell>
          <cell r="G80">
            <v>419</v>
          </cell>
          <cell r="H80">
            <v>8.3798882681564192E-3</v>
          </cell>
          <cell r="I80">
            <v>3.5111731843575398</v>
          </cell>
          <cell r="J80">
            <v>2071.5921787709485</v>
          </cell>
        </row>
        <row r="81">
          <cell r="D81">
            <v>2002</v>
          </cell>
          <cell r="E81" t="str">
            <v>Nether Edge Primary School</v>
          </cell>
          <cell r="G81">
            <v>416</v>
          </cell>
          <cell r="H81">
            <v>0.191428571428571</v>
          </cell>
          <cell r="I81">
            <v>79.634285714285539</v>
          </cell>
          <cell r="J81">
            <v>46984.228571428466</v>
          </cell>
        </row>
        <row r="82">
          <cell r="D82">
            <v>2221</v>
          </cell>
          <cell r="E82" t="str">
            <v>Nether Green Infant School</v>
          </cell>
          <cell r="G82">
            <v>201</v>
          </cell>
          <cell r="H82">
            <v>0.180555555555556</v>
          </cell>
          <cell r="I82">
            <v>36.291666666666757</v>
          </cell>
          <cell r="J82">
            <v>21412.083333333387</v>
          </cell>
        </row>
        <row r="83">
          <cell r="D83">
            <v>2087</v>
          </cell>
          <cell r="E83" t="str">
            <v>Nether Green Junior School</v>
          </cell>
          <cell r="G83">
            <v>377</v>
          </cell>
          <cell r="H83">
            <v>6.8965517241379296E-2</v>
          </cell>
          <cell r="I83">
            <v>25.999999999999993</v>
          </cell>
          <cell r="J83">
            <v>15339.999999999996</v>
          </cell>
        </row>
        <row r="84">
          <cell r="D84">
            <v>2272</v>
          </cell>
          <cell r="E84" t="str">
            <v>Netherthorpe Primary School</v>
          </cell>
          <cell r="G84">
            <v>216</v>
          </cell>
          <cell r="H84">
            <v>0.54594594594594603</v>
          </cell>
          <cell r="I84">
            <v>117.92432432432435</v>
          </cell>
          <cell r="J84">
            <v>69575.351351351361</v>
          </cell>
        </row>
        <row r="85">
          <cell r="D85">
            <v>2309</v>
          </cell>
          <cell r="E85" t="str">
            <v>Nook Lane Junior School</v>
          </cell>
          <cell r="G85">
            <v>240</v>
          </cell>
          <cell r="H85">
            <v>4.1666666666666701E-3</v>
          </cell>
          <cell r="I85">
            <v>1.0000000000000009</v>
          </cell>
          <cell r="J85">
            <v>590.00000000000057</v>
          </cell>
        </row>
        <row r="86">
          <cell r="D86">
            <v>2051</v>
          </cell>
          <cell r="E86" t="str">
            <v>Norfolk Community Primary School</v>
          </cell>
          <cell r="G86">
            <v>407</v>
          </cell>
          <cell r="H86">
            <v>0.23428571428571399</v>
          </cell>
          <cell r="I86">
            <v>95.354285714285595</v>
          </cell>
          <cell r="J86">
            <v>56259.028571428498</v>
          </cell>
        </row>
        <row r="87">
          <cell r="D87">
            <v>3010</v>
          </cell>
          <cell r="E87" t="str">
            <v>Norton Free Church of England Primary School</v>
          </cell>
          <cell r="G87">
            <v>215</v>
          </cell>
          <cell r="H87">
            <v>1.0810810810810799E-2</v>
          </cell>
          <cell r="I87">
            <v>2.3243243243243219</v>
          </cell>
          <cell r="J87">
            <v>1371.3513513513499</v>
          </cell>
        </row>
        <row r="88">
          <cell r="D88">
            <v>2018</v>
          </cell>
          <cell r="E88" t="str">
            <v>Oasis Academy Fir Vale</v>
          </cell>
          <cell r="G88">
            <v>412</v>
          </cell>
          <cell r="H88">
            <v>0.58695652173913004</v>
          </cell>
          <cell r="I88">
            <v>241.82608695652158</v>
          </cell>
          <cell r="J88">
            <v>142677.39130434772</v>
          </cell>
        </row>
        <row r="89">
          <cell r="D89">
            <v>2019</v>
          </cell>
          <cell r="E89" t="str">
            <v>Oasis Academy Watermead</v>
          </cell>
          <cell r="G89">
            <v>385</v>
          </cell>
          <cell r="H89">
            <v>0.200607902735562</v>
          </cell>
          <cell r="I89">
            <v>77.234042553191372</v>
          </cell>
          <cell r="J89">
            <v>45568.08510638291</v>
          </cell>
        </row>
        <row r="90">
          <cell r="D90">
            <v>2313</v>
          </cell>
          <cell r="E90" t="str">
            <v>Oughtibridge Primary School</v>
          </cell>
          <cell r="G90">
            <v>414</v>
          </cell>
          <cell r="H90">
            <v>5.5248618784530402E-3</v>
          </cell>
          <cell r="I90">
            <v>2.2872928176795586</v>
          </cell>
          <cell r="J90">
            <v>1349.5027624309396</v>
          </cell>
        </row>
        <row r="91">
          <cell r="D91">
            <v>2093</v>
          </cell>
          <cell r="E91" t="str">
            <v>Owler Brook Primary School</v>
          </cell>
          <cell r="G91">
            <v>409</v>
          </cell>
          <cell r="H91">
            <v>0.54857142857142904</v>
          </cell>
          <cell r="I91">
            <v>224.36571428571449</v>
          </cell>
          <cell r="J91">
            <v>132375.77142857155</v>
          </cell>
        </row>
        <row r="92">
          <cell r="D92">
            <v>3428</v>
          </cell>
          <cell r="E92" t="str">
            <v>Parson Cross Church of England Primary School</v>
          </cell>
          <cell r="G92">
            <v>208</v>
          </cell>
          <cell r="H92">
            <v>1.6853932584269701E-2</v>
          </cell>
          <cell r="I92">
            <v>3.5056179775280976</v>
          </cell>
          <cell r="J92">
            <v>2068.3146067415773</v>
          </cell>
        </row>
        <row r="93">
          <cell r="D93">
            <v>2332</v>
          </cell>
          <cell r="E93" t="str">
            <v>Phillimore Community Primary School</v>
          </cell>
          <cell r="G93">
            <v>389</v>
          </cell>
          <cell r="H93">
            <v>0.431034482758621</v>
          </cell>
          <cell r="I93">
            <v>167.67241379310357</v>
          </cell>
          <cell r="J93">
            <v>98926.724137931102</v>
          </cell>
        </row>
        <row r="94">
          <cell r="D94">
            <v>3433</v>
          </cell>
          <cell r="E94" t="str">
            <v>Pipworth Community Primary School</v>
          </cell>
          <cell r="G94">
            <v>384</v>
          </cell>
          <cell r="H94">
            <v>0.190332326283988</v>
          </cell>
          <cell r="I94">
            <v>73.08761329305139</v>
          </cell>
          <cell r="J94">
            <v>43121.69184290032</v>
          </cell>
        </row>
        <row r="95">
          <cell r="D95">
            <v>3427</v>
          </cell>
          <cell r="E95" t="str">
            <v>Porter Croft Church of England Primary Academy</v>
          </cell>
          <cell r="G95">
            <v>215</v>
          </cell>
          <cell r="H95">
            <v>0.33516483516483497</v>
          </cell>
          <cell r="I95">
            <v>72.060439560439519</v>
          </cell>
          <cell r="J95">
            <v>42515.659340659317</v>
          </cell>
        </row>
        <row r="96">
          <cell r="D96">
            <v>2347</v>
          </cell>
          <cell r="E96" t="str">
            <v>Prince Edward Primary School</v>
          </cell>
          <cell r="G96">
            <v>412</v>
          </cell>
          <cell r="H96">
            <v>0.20621468926553699</v>
          </cell>
          <cell r="I96">
            <v>84.960451977401235</v>
          </cell>
          <cell r="J96">
            <v>50126.66666666673</v>
          </cell>
        </row>
        <row r="97">
          <cell r="D97">
            <v>2366</v>
          </cell>
          <cell r="E97" t="str">
            <v>Pye Bank CofE Primary School</v>
          </cell>
          <cell r="G97">
            <v>430</v>
          </cell>
          <cell r="H97">
            <v>0.34594594594594602</v>
          </cell>
          <cell r="I97">
            <v>148.7567567567568</v>
          </cell>
          <cell r="J97">
            <v>87766.486486486509</v>
          </cell>
        </row>
        <row r="98">
          <cell r="D98">
            <v>2363</v>
          </cell>
          <cell r="E98" t="str">
            <v>Rainbow Forge Primary Academy</v>
          </cell>
          <cell r="G98">
            <v>292</v>
          </cell>
          <cell r="H98">
            <v>2.4291497975708499E-2</v>
          </cell>
          <cell r="I98">
            <v>7.093117408906882</v>
          </cell>
          <cell r="J98">
            <v>4184.9392712550607</v>
          </cell>
        </row>
        <row r="99">
          <cell r="D99">
            <v>2334</v>
          </cell>
          <cell r="E99" t="str">
            <v>Reignhead Primary School</v>
          </cell>
          <cell r="G99">
            <v>240</v>
          </cell>
          <cell r="H99">
            <v>4.8780487804877997E-3</v>
          </cell>
          <cell r="I99">
            <v>1.170731707317072</v>
          </cell>
          <cell r="J99">
            <v>690.73170731707251</v>
          </cell>
        </row>
        <row r="100">
          <cell r="D100">
            <v>2338</v>
          </cell>
          <cell r="E100" t="str">
            <v>Rivelin Primary School</v>
          </cell>
          <cell r="G100">
            <v>375</v>
          </cell>
          <cell r="H100">
            <v>0.170212765957447</v>
          </cell>
          <cell r="I100">
            <v>63.829787234042627</v>
          </cell>
          <cell r="J100">
            <v>37659.574468085149</v>
          </cell>
        </row>
        <row r="101">
          <cell r="D101">
            <v>2306</v>
          </cell>
          <cell r="E101" t="str">
            <v>Royd Nursery and Infant School</v>
          </cell>
          <cell r="G101">
            <v>127</v>
          </cell>
          <cell r="H101">
            <v>6.25E-2</v>
          </cell>
          <cell r="I101">
            <v>7.9375</v>
          </cell>
          <cell r="J101">
            <v>4683.125</v>
          </cell>
        </row>
        <row r="102">
          <cell r="D102">
            <v>3401</v>
          </cell>
          <cell r="E102" t="str">
            <v>Sacred Heart School, A Catholic Voluntary Academy</v>
          </cell>
          <cell r="G102">
            <v>201</v>
          </cell>
          <cell r="H102">
            <v>0.194444444444444</v>
          </cell>
          <cell r="I102">
            <v>39.083333333333243</v>
          </cell>
          <cell r="J102">
            <v>23059.166666666613</v>
          </cell>
        </row>
        <row r="103">
          <cell r="D103">
            <v>2369</v>
          </cell>
          <cell r="E103" t="str">
            <v>Sharrow Nursery, Infant and Junior School</v>
          </cell>
          <cell r="G103">
            <v>427</v>
          </cell>
          <cell r="H103">
            <v>0.41689373297002702</v>
          </cell>
          <cell r="I103">
            <v>178.01362397820154</v>
          </cell>
          <cell r="J103">
            <v>105028.03814713891</v>
          </cell>
        </row>
        <row r="104">
          <cell r="D104">
            <v>2349</v>
          </cell>
          <cell r="E104" t="str">
            <v>Shooter's Grove Primary School</v>
          </cell>
          <cell r="G104">
            <v>356</v>
          </cell>
          <cell r="H104">
            <v>0.10610932475884199</v>
          </cell>
          <cell r="I104">
            <v>37.774919614147748</v>
          </cell>
          <cell r="J104">
            <v>22287.202572347171</v>
          </cell>
        </row>
        <row r="105">
          <cell r="D105">
            <v>2360</v>
          </cell>
          <cell r="E105" t="str">
            <v>Shortbrook Primary School</v>
          </cell>
          <cell r="G105">
            <v>85</v>
          </cell>
          <cell r="H105">
            <v>1.3157894736842099E-2</v>
          </cell>
          <cell r="I105">
            <v>1.1184210526315785</v>
          </cell>
          <cell r="J105">
            <v>659.86842105263133</v>
          </cell>
        </row>
        <row r="106">
          <cell r="D106">
            <v>2009</v>
          </cell>
          <cell r="E106" t="str">
            <v>Southey Green Primary School and Nurseries</v>
          </cell>
          <cell r="G106">
            <v>620</v>
          </cell>
          <cell r="H106">
            <v>8.2862523540489605E-2</v>
          </cell>
          <cell r="I106">
            <v>51.374764595103557</v>
          </cell>
          <cell r="J106">
            <v>30311.111111111099</v>
          </cell>
        </row>
        <row r="107">
          <cell r="D107">
            <v>2329</v>
          </cell>
          <cell r="E107" t="str">
            <v>Springfield Primary School</v>
          </cell>
          <cell r="G107">
            <v>200</v>
          </cell>
          <cell r="H107">
            <v>0.64327485380117</v>
          </cell>
          <cell r="I107">
            <v>128.65497076023399</v>
          </cell>
          <cell r="J107">
            <v>75906.432748538049</v>
          </cell>
        </row>
        <row r="108">
          <cell r="D108">
            <v>5202</v>
          </cell>
          <cell r="E108" t="str">
            <v>St Ann's Catholic Primary School, A Voluntary Academy</v>
          </cell>
          <cell r="G108">
            <v>101</v>
          </cell>
          <cell r="H108">
            <v>3.7037037037037E-2</v>
          </cell>
          <cell r="I108">
            <v>3.7407407407407369</v>
          </cell>
          <cell r="J108">
            <v>2207.0370370370347</v>
          </cell>
        </row>
        <row r="109">
          <cell r="D109">
            <v>3402</v>
          </cell>
          <cell r="E109" t="str">
            <v>St Catherine's Catholic Primary School (Hallam)</v>
          </cell>
          <cell r="G109">
            <v>427</v>
          </cell>
          <cell r="H109">
            <v>0.36784741144414201</v>
          </cell>
          <cell r="I109">
            <v>157.07084468664863</v>
          </cell>
          <cell r="J109">
            <v>92671.798365122697</v>
          </cell>
        </row>
        <row r="110">
          <cell r="D110">
            <v>2017</v>
          </cell>
          <cell r="E110" t="str">
            <v>St John Fisher Primary, A Catholic Voluntary Academy</v>
          </cell>
          <cell r="G110">
            <v>209</v>
          </cell>
          <cell r="H110">
            <v>0.124324324324324</v>
          </cell>
          <cell r="I110">
            <v>25.983783783783714</v>
          </cell>
          <cell r="J110">
            <v>15330.432432432392</v>
          </cell>
        </row>
        <row r="111">
          <cell r="D111">
            <v>5203</v>
          </cell>
          <cell r="E111" t="str">
            <v>St Joseph's Primary School</v>
          </cell>
          <cell r="G111">
            <v>209</v>
          </cell>
          <cell r="H111">
            <v>0.18994413407821201</v>
          </cell>
          <cell r="I111">
            <v>39.698324022346313</v>
          </cell>
          <cell r="J111">
            <v>23422.011173184324</v>
          </cell>
        </row>
        <row r="112">
          <cell r="D112">
            <v>3406</v>
          </cell>
          <cell r="E112" t="str">
            <v>St Marie's School, A Catholic Voluntary Academy</v>
          </cell>
          <cell r="G112">
            <v>213</v>
          </cell>
          <cell r="H112">
            <v>0.12568306010929001</v>
          </cell>
          <cell r="I112">
            <v>26.770491803278773</v>
          </cell>
          <cell r="J112">
            <v>15794.590163934476</v>
          </cell>
        </row>
        <row r="113">
          <cell r="D113">
            <v>2020</v>
          </cell>
          <cell r="E113" t="str">
            <v>St Mary's Church of England Primary School</v>
          </cell>
          <cell r="G113">
            <v>210</v>
          </cell>
          <cell r="H113">
            <v>0.27777777777777801</v>
          </cell>
          <cell r="I113">
            <v>58.333333333333385</v>
          </cell>
          <cell r="J113">
            <v>34416.666666666701</v>
          </cell>
        </row>
        <row r="114">
          <cell r="D114">
            <v>3423</v>
          </cell>
          <cell r="E114" t="str">
            <v>St Mary's Primary School, A Catholic Voluntary Academy</v>
          </cell>
          <cell r="G114">
            <v>176</v>
          </cell>
          <cell r="H114">
            <v>2.0547945205479499E-2</v>
          </cell>
          <cell r="I114">
            <v>3.6164383561643918</v>
          </cell>
          <cell r="J114">
            <v>2133.6986301369911</v>
          </cell>
        </row>
        <row r="115">
          <cell r="D115">
            <v>5207</v>
          </cell>
          <cell r="E115" t="str">
            <v>St Patrick's Catholic Voluntary Academy</v>
          </cell>
          <cell r="G115">
            <v>279</v>
          </cell>
          <cell r="H115">
            <v>0.21666666666666701</v>
          </cell>
          <cell r="I115">
            <v>60.450000000000095</v>
          </cell>
          <cell r="J115">
            <v>35665.500000000058</v>
          </cell>
        </row>
        <row r="116">
          <cell r="D116">
            <v>5208</v>
          </cell>
          <cell r="E116" t="str">
            <v>St Theresa's Catholic Primary School</v>
          </cell>
          <cell r="G116">
            <v>207</v>
          </cell>
          <cell r="H116">
            <v>0.20338983050847501</v>
          </cell>
          <cell r="I116">
            <v>42.101694915254328</v>
          </cell>
          <cell r="J116">
            <v>24840.000000000055</v>
          </cell>
        </row>
        <row r="117">
          <cell r="D117">
            <v>3424</v>
          </cell>
          <cell r="E117" t="str">
            <v>St Thomas More Catholic Primary, A Voluntary Academy</v>
          </cell>
          <cell r="G117">
            <v>206</v>
          </cell>
          <cell r="H117">
            <v>8.9385474860335198E-2</v>
          </cell>
          <cell r="I117">
            <v>18.41340782122905</v>
          </cell>
          <cell r="J117">
            <v>10863.910614525139</v>
          </cell>
        </row>
        <row r="118">
          <cell r="D118">
            <v>3414</v>
          </cell>
          <cell r="E118" t="str">
            <v>St Thomas of Canterbury School, a Catholic Voluntary Academy</v>
          </cell>
          <cell r="G118">
            <v>203</v>
          </cell>
          <cell r="H118">
            <v>9.2485549132948E-2</v>
          </cell>
          <cell r="I118">
            <v>18.774566473988443</v>
          </cell>
          <cell r="J118">
            <v>11076.994219653181</v>
          </cell>
        </row>
        <row r="119">
          <cell r="D119">
            <v>3412</v>
          </cell>
          <cell r="E119" t="str">
            <v>St Wilfrid's Catholic Primary School</v>
          </cell>
          <cell r="G119">
            <v>291</v>
          </cell>
          <cell r="H119">
            <v>6.9498069498069498E-2</v>
          </cell>
          <cell r="I119">
            <v>20.223938223938223</v>
          </cell>
          <cell r="J119">
            <v>11932.123552123552</v>
          </cell>
        </row>
        <row r="120">
          <cell r="D120">
            <v>2294</v>
          </cell>
          <cell r="E120" t="str">
            <v>Stannington Infant School</v>
          </cell>
          <cell r="G120">
            <v>174</v>
          </cell>
          <cell r="H120">
            <v>2.5641025641025599E-2</v>
          </cell>
          <cell r="I120">
            <v>4.4615384615384546</v>
          </cell>
          <cell r="J120">
            <v>2632.3076923076883</v>
          </cell>
        </row>
        <row r="121">
          <cell r="D121">
            <v>2303</v>
          </cell>
          <cell r="E121" t="str">
            <v>Stocksbridge Junior School</v>
          </cell>
          <cell r="G121">
            <v>278</v>
          </cell>
          <cell r="H121">
            <v>0</v>
          </cell>
          <cell r="I121">
            <v>0</v>
          </cell>
          <cell r="J121">
            <v>0</v>
          </cell>
        </row>
        <row r="122">
          <cell r="D122">
            <v>2302</v>
          </cell>
          <cell r="E122" t="str">
            <v>Stocksbridge Nursery Infant School</v>
          </cell>
          <cell r="G122">
            <v>198</v>
          </cell>
          <cell r="H122">
            <v>1.48148148148148E-2</v>
          </cell>
          <cell r="I122">
            <v>2.9333333333333305</v>
          </cell>
          <cell r="J122">
            <v>1730.6666666666649</v>
          </cell>
        </row>
        <row r="123">
          <cell r="D123">
            <v>2350</v>
          </cell>
          <cell r="E123" t="str">
            <v>Stradbroke Primary School</v>
          </cell>
          <cell r="G123">
            <v>416</v>
          </cell>
          <cell r="H123">
            <v>6.6852367688022302E-2</v>
          </cell>
          <cell r="I123">
            <v>27.810584958217277</v>
          </cell>
          <cell r="J123">
            <v>16408.245125348192</v>
          </cell>
        </row>
        <row r="124">
          <cell r="D124">
            <v>2230</v>
          </cell>
          <cell r="E124" t="str">
            <v>Tinsley Meadows Primary School</v>
          </cell>
          <cell r="G124">
            <v>529</v>
          </cell>
          <cell r="H124">
            <v>0.43040685224839398</v>
          </cell>
          <cell r="I124">
            <v>227.68522483940041</v>
          </cell>
          <cell r="J124">
            <v>134334.28265524624</v>
          </cell>
        </row>
        <row r="125">
          <cell r="D125">
            <v>5206</v>
          </cell>
          <cell r="E125" t="str">
            <v>Totley All Saints Church of England Voluntary Aided Primary School</v>
          </cell>
          <cell r="G125">
            <v>210</v>
          </cell>
          <cell r="H125">
            <v>4.4692737430167599E-2</v>
          </cell>
          <cell r="I125">
            <v>9.3854748603351954</v>
          </cell>
          <cell r="J125">
            <v>5537.4301675977649</v>
          </cell>
        </row>
        <row r="126">
          <cell r="D126">
            <v>2203</v>
          </cell>
          <cell r="E126" t="str">
            <v>Totley Primary School</v>
          </cell>
          <cell r="G126">
            <v>423</v>
          </cell>
          <cell r="H126">
            <v>5.8171745152354598E-2</v>
          </cell>
          <cell r="I126">
            <v>24.606648199445996</v>
          </cell>
          <cell r="J126">
            <v>14517.922437673138</v>
          </cell>
        </row>
        <row r="127">
          <cell r="D127">
            <v>2351</v>
          </cell>
          <cell r="E127" t="str">
            <v>Walkley Primary School</v>
          </cell>
          <cell r="G127">
            <v>386</v>
          </cell>
          <cell r="H127">
            <v>0.13496932515337401</v>
          </cell>
          <cell r="I127">
            <v>52.098159509202368</v>
          </cell>
          <cell r="J127">
            <v>30737.914110429396</v>
          </cell>
        </row>
        <row r="128">
          <cell r="D128">
            <v>3432</v>
          </cell>
          <cell r="E128" t="str">
            <v>Watercliffe Meadow Community Primary School</v>
          </cell>
          <cell r="G128">
            <v>412</v>
          </cell>
          <cell r="H128">
            <v>9.0140845070422498E-2</v>
          </cell>
          <cell r="I128">
            <v>37.138028169014071</v>
          </cell>
          <cell r="J128">
            <v>21911.436619718301</v>
          </cell>
        </row>
        <row r="129">
          <cell r="D129">
            <v>2319</v>
          </cell>
          <cell r="E129" t="str">
            <v>Waterthorpe Infant School</v>
          </cell>
          <cell r="G129">
            <v>124</v>
          </cell>
          <cell r="H129">
            <v>5.7471264367816098E-2</v>
          </cell>
          <cell r="I129">
            <v>7.126436781609196</v>
          </cell>
          <cell r="J129">
            <v>4204.597701149426</v>
          </cell>
        </row>
        <row r="130">
          <cell r="D130">
            <v>2352</v>
          </cell>
          <cell r="E130" t="str">
            <v>Westways Primary School</v>
          </cell>
          <cell r="G130">
            <v>582</v>
          </cell>
          <cell r="H130">
            <v>0.22155688622754499</v>
          </cell>
          <cell r="I130">
            <v>128.94610778443118</v>
          </cell>
          <cell r="J130">
            <v>76078.203592814389</v>
          </cell>
        </row>
        <row r="131">
          <cell r="D131">
            <v>2311</v>
          </cell>
          <cell r="E131" t="str">
            <v>Wharncliffe Side Primary School</v>
          </cell>
          <cell r="G131">
            <v>131</v>
          </cell>
          <cell r="H131">
            <v>3.5398230088495602E-2</v>
          </cell>
          <cell r="I131">
            <v>4.637168141592924</v>
          </cell>
          <cell r="J131">
            <v>2735.9292035398253</v>
          </cell>
        </row>
        <row r="132">
          <cell r="D132">
            <v>2040</v>
          </cell>
          <cell r="E132" t="str">
            <v>Whiteways Primary School</v>
          </cell>
          <cell r="G132">
            <v>386</v>
          </cell>
          <cell r="H132">
            <v>0.495652173913044</v>
          </cell>
          <cell r="I132">
            <v>191.32173913043499</v>
          </cell>
          <cell r="J132">
            <v>112879.82608695664</v>
          </cell>
        </row>
        <row r="133">
          <cell r="D133">
            <v>2027</v>
          </cell>
          <cell r="E133" t="str">
            <v>Wincobank Nursery and Infant Academy</v>
          </cell>
          <cell r="G133">
            <v>123</v>
          </cell>
          <cell r="H133">
            <v>0.17073170731707299</v>
          </cell>
          <cell r="I133">
            <v>20.999999999999979</v>
          </cell>
          <cell r="J133">
            <v>12389.999999999987</v>
          </cell>
        </row>
        <row r="134">
          <cell r="D134">
            <v>2361</v>
          </cell>
          <cell r="E134" t="str">
            <v>Windmill Hill Primary School</v>
          </cell>
          <cell r="G134">
            <v>301</v>
          </cell>
          <cell r="H134">
            <v>1.5686274509803901E-2</v>
          </cell>
          <cell r="I134">
            <v>4.7215686274509743</v>
          </cell>
          <cell r="J134">
            <v>2785.725490196075</v>
          </cell>
        </row>
        <row r="135">
          <cell r="D135">
            <v>2043</v>
          </cell>
          <cell r="E135" t="str">
            <v>Wisewood Community Primary School</v>
          </cell>
          <cell r="G135">
            <v>165</v>
          </cell>
          <cell r="H135">
            <v>0.12837837837837801</v>
          </cell>
          <cell r="I135">
            <v>21.182432432432371</v>
          </cell>
          <cell r="J135">
            <v>12497.635135135099</v>
          </cell>
        </row>
        <row r="136">
          <cell r="D136">
            <v>2139</v>
          </cell>
          <cell r="E136" t="str">
            <v>Woodhouse West Primary School</v>
          </cell>
          <cell r="G136">
            <v>361</v>
          </cell>
          <cell r="H136">
            <v>0.12654320987654299</v>
          </cell>
          <cell r="I136">
            <v>45.682098765432023</v>
          </cell>
          <cell r="J136">
            <v>26952.438271604893</v>
          </cell>
        </row>
        <row r="137">
          <cell r="D137">
            <v>2034</v>
          </cell>
          <cell r="E137" t="str">
            <v>Woodlands Primary School</v>
          </cell>
          <cell r="G137">
            <v>403</v>
          </cell>
          <cell r="H137">
            <v>8.3094555873925502E-2</v>
          </cell>
          <cell r="I137">
            <v>33.487106017191977</v>
          </cell>
          <cell r="J137">
            <v>19757.392550143268</v>
          </cell>
        </row>
        <row r="138">
          <cell r="D138">
            <v>2324</v>
          </cell>
          <cell r="E138" t="str">
            <v>Woodseats Primary School</v>
          </cell>
          <cell r="G138">
            <v>369</v>
          </cell>
          <cell r="H138">
            <v>0.15937499999999999</v>
          </cell>
          <cell r="I138">
            <v>58.809374999999996</v>
          </cell>
          <cell r="J138">
            <v>34697.53125</v>
          </cell>
        </row>
        <row r="139">
          <cell r="D139">
            <v>2327</v>
          </cell>
          <cell r="E139" t="str">
            <v>Woodthorpe Primary School</v>
          </cell>
          <cell r="G139">
            <v>398</v>
          </cell>
          <cell r="H139">
            <v>8.5889570552147201E-2</v>
          </cell>
          <cell r="I139">
            <v>34.184049079754587</v>
          </cell>
          <cell r="J139">
            <v>20168.588957055206</v>
          </cell>
        </row>
        <row r="140">
          <cell r="D140">
            <v>2321</v>
          </cell>
          <cell r="E140" t="str">
            <v>Wybourn Community Primary &amp; Nursery School</v>
          </cell>
          <cell r="G140">
            <v>420</v>
          </cell>
          <cell r="H140">
            <v>0.12849162011173201</v>
          </cell>
          <cell r="I140">
            <v>53.966480446927449</v>
          </cell>
          <cell r="J140">
            <v>31840.223463687194</v>
          </cell>
        </row>
        <row r="141">
          <cell r="D141">
            <v>0</v>
          </cell>
          <cell r="E141">
            <v>0</v>
          </cell>
        </row>
        <row r="142">
          <cell r="D142">
            <v>0</v>
          </cell>
          <cell r="E142" t="str">
            <v>Total Primary</v>
          </cell>
          <cell r="G142">
            <v>43254</v>
          </cell>
          <cell r="H142">
            <v>0.14875123217575414</v>
          </cell>
          <cell r="I142">
            <v>6434.0857965300702</v>
          </cell>
          <cell r="J142">
            <v>3796110.6199527388</v>
          </cell>
        </row>
        <row r="143">
          <cell r="D143">
            <v>0</v>
          </cell>
          <cell r="E143">
            <v>0</v>
          </cell>
          <cell r="H143">
            <v>44</v>
          </cell>
        </row>
        <row r="144">
          <cell r="D144">
            <v>5401</v>
          </cell>
          <cell r="E144" t="str">
            <v>All Saints' Catholic High School</v>
          </cell>
          <cell r="G144">
            <v>1040</v>
          </cell>
          <cell r="H144">
            <v>3.4648700673724699E-2</v>
          </cell>
          <cell r="I144">
            <v>36.034648700673685</v>
          </cell>
          <cell r="J144">
            <v>57114.918190567791</v>
          </cell>
        </row>
        <row r="145">
          <cell r="D145">
            <v>4017</v>
          </cell>
          <cell r="E145" t="str">
            <v>Bradfield School</v>
          </cell>
          <cell r="G145">
            <v>1086</v>
          </cell>
          <cell r="H145">
            <v>9.2250922509225092E-3</v>
          </cell>
          <cell r="I145">
            <v>10.018450184501845</v>
          </cell>
          <cell r="J145">
            <v>15879.243542435424</v>
          </cell>
        </row>
        <row r="146">
          <cell r="D146">
            <v>4000</v>
          </cell>
          <cell r="E146" t="str">
            <v>Chaucer School</v>
          </cell>
          <cell r="G146">
            <v>822</v>
          </cell>
          <cell r="H146">
            <v>8.0981595092024503E-2</v>
          </cell>
          <cell r="I146">
            <v>66.566871165644145</v>
          </cell>
          <cell r="J146">
            <v>105508.49079754596</v>
          </cell>
        </row>
        <row r="147">
          <cell r="D147">
            <v>4012</v>
          </cell>
          <cell r="E147" t="str">
            <v>Ecclesfield School</v>
          </cell>
          <cell r="G147">
            <v>1718</v>
          </cell>
          <cell r="H147">
            <v>9.3240093240093205E-3</v>
          </cell>
          <cell r="I147">
            <v>16.018648018648012</v>
          </cell>
          <cell r="J147">
            <v>25389.557109557099</v>
          </cell>
        </row>
        <row r="148">
          <cell r="D148">
            <v>4280</v>
          </cell>
          <cell r="E148" t="str">
            <v>Fir Vale School</v>
          </cell>
          <cell r="G148">
            <v>1026</v>
          </cell>
          <cell r="H148">
            <v>0.151785714285714</v>
          </cell>
          <cell r="I148">
            <v>155.73214285714255</v>
          </cell>
          <cell r="J148">
            <v>246835.44642857093</v>
          </cell>
        </row>
        <row r="149">
          <cell r="D149">
            <v>4003</v>
          </cell>
          <cell r="E149" t="str">
            <v>Firth Park Academy</v>
          </cell>
          <cell r="G149">
            <v>1177</v>
          </cell>
          <cell r="H149">
            <v>6.2074829931972803E-2</v>
          </cell>
          <cell r="I149">
            <v>73.062074829931987</v>
          </cell>
          <cell r="J149">
            <v>115803.3886054422</v>
          </cell>
        </row>
        <row r="150">
          <cell r="D150">
            <v>4007</v>
          </cell>
          <cell r="E150" t="str">
            <v>Forge Valley School</v>
          </cell>
          <cell r="G150">
            <v>1275</v>
          </cell>
          <cell r="H150">
            <v>4.4740973312401899E-2</v>
          </cell>
          <cell r="I150">
            <v>57.044740973312422</v>
          </cell>
          <cell r="J150">
            <v>90415.914442700188</v>
          </cell>
        </row>
        <row r="151">
          <cell r="D151">
            <v>4278</v>
          </cell>
          <cell r="E151" t="str">
            <v>Handsworth Grange Community Sports College</v>
          </cell>
          <cell r="G151">
            <v>992</v>
          </cell>
          <cell r="H151">
            <v>8.0645161290322596E-3</v>
          </cell>
          <cell r="I151">
            <v>8.0000000000000018</v>
          </cell>
          <cell r="J151">
            <v>12680.000000000004</v>
          </cell>
        </row>
        <row r="152">
          <cell r="D152">
            <v>4257</v>
          </cell>
          <cell r="E152" t="str">
            <v>High Storrs School</v>
          </cell>
          <cell r="G152">
            <v>1208</v>
          </cell>
          <cell r="H152">
            <v>1.24378109452736E-2</v>
          </cell>
          <cell r="I152">
            <v>15.024875621890509</v>
          </cell>
          <cell r="J152">
            <v>23814.427860696454</v>
          </cell>
        </row>
        <row r="153">
          <cell r="D153">
            <v>4230</v>
          </cell>
          <cell r="E153" t="str">
            <v>King Ecgbert School</v>
          </cell>
          <cell r="G153">
            <v>1069</v>
          </cell>
          <cell r="H153">
            <v>3.4611786716557499E-2</v>
          </cell>
          <cell r="I153">
            <v>36.999999999999964</v>
          </cell>
          <cell r="J153">
            <v>58644.999999999942</v>
          </cell>
        </row>
        <row r="154">
          <cell r="D154">
            <v>4259</v>
          </cell>
          <cell r="E154" t="str">
            <v>King Edward VII School</v>
          </cell>
          <cell r="G154">
            <v>1145</v>
          </cell>
          <cell r="H154">
            <v>7.2489082969432295E-2</v>
          </cell>
          <cell r="I154">
            <v>82.999999999999972</v>
          </cell>
          <cell r="J154">
            <v>131554.99999999994</v>
          </cell>
        </row>
        <row r="155">
          <cell r="D155">
            <v>4279</v>
          </cell>
          <cell r="E155" t="str">
            <v>Meadowhead School Academy Trust</v>
          </cell>
          <cell r="G155">
            <v>1636</v>
          </cell>
          <cell r="H155">
            <v>2.56880733944954E-2</v>
          </cell>
          <cell r="I155">
            <v>42.025688073394477</v>
          </cell>
          <cell r="J155">
            <v>66610.71559633025</v>
          </cell>
        </row>
        <row r="156">
          <cell r="D156">
            <v>4015</v>
          </cell>
          <cell r="E156" t="str">
            <v>Mercia School</v>
          </cell>
          <cell r="G156">
            <v>844</v>
          </cell>
          <cell r="H156">
            <v>1.89798339264531E-2</v>
          </cell>
          <cell r="I156">
            <v>16.018979833926416</v>
          </cell>
          <cell r="J156">
            <v>25390.083036773369</v>
          </cell>
        </row>
        <row r="157">
          <cell r="D157">
            <v>4008</v>
          </cell>
          <cell r="E157" t="str">
            <v>Newfield Secondary School</v>
          </cell>
          <cell r="G157">
            <v>1041</v>
          </cell>
          <cell r="H157">
            <v>2.7938342967244699E-2</v>
          </cell>
          <cell r="I157">
            <v>29.083815028901732</v>
          </cell>
          <cell r="J157">
            <v>46097.846820809245</v>
          </cell>
        </row>
        <row r="158">
          <cell r="D158">
            <v>5400</v>
          </cell>
          <cell r="E158" t="str">
            <v>Notre Dame High School</v>
          </cell>
          <cell r="G158">
            <v>1065</v>
          </cell>
          <cell r="H158">
            <v>1.3435700575815701E-2</v>
          </cell>
          <cell r="I158">
            <v>14.309021113243722</v>
          </cell>
          <cell r="J158">
            <v>22679.798464491298</v>
          </cell>
        </row>
        <row r="159">
          <cell r="D159">
            <v>4006</v>
          </cell>
          <cell r="E159" t="str">
            <v>Outwood Academy City</v>
          </cell>
          <cell r="G159">
            <v>1177</v>
          </cell>
          <cell r="H159">
            <v>3.1623931623931602E-2</v>
          </cell>
          <cell r="I159">
            <v>37.221367521367497</v>
          </cell>
          <cell r="J159">
            <v>58995.867521367487</v>
          </cell>
        </row>
        <row r="160">
          <cell r="D160">
            <v>6907</v>
          </cell>
          <cell r="E160" t="str">
            <v>Parkwood E-ACT Academy</v>
          </cell>
          <cell r="G160">
            <v>813</v>
          </cell>
          <cell r="H160">
            <v>0.10794044665012401</v>
          </cell>
          <cell r="I160">
            <v>87.755583126550817</v>
          </cell>
          <cell r="J160">
            <v>139092.59925558305</v>
          </cell>
        </row>
        <row r="161">
          <cell r="D161">
            <v>6905</v>
          </cell>
          <cell r="E161" t="str">
            <v>Sheffield Park Academy</v>
          </cell>
          <cell r="G161">
            <v>1060</v>
          </cell>
          <cell r="H161">
            <v>5.6030389363722698E-2</v>
          </cell>
          <cell r="I161">
            <v>59.392212725546059</v>
          </cell>
          <cell r="J161">
            <v>94136.657169990503</v>
          </cell>
        </row>
        <row r="162">
          <cell r="D162">
            <v>6906</v>
          </cell>
          <cell r="E162" t="str">
            <v>Sheffield Springs Academy</v>
          </cell>
          <cell r="G162">
            <v>1054</v>
          </cell>
          <cell r="H162">
            <v>4.8338368580060402E-2</v>
          </cell>
          <cell r="I162">
            <v>50.948640483383663</v>
          </cell>
          <cell r="J162">
            <v>80753.595166163112</v>
          </cell>
        </row>
        <row r="163">
          <cell r="D163">
            <v>4229</v>
          </cell>
          <cell r="E163" t="str">
            <v>Silverdale School</v>
          </cell>
          <cell r="G163">
            <v>1020</v>
          </cell>
          <cell r="H163">
            <v>2.4048096192384801E-2</v>
          </cell>
          <cell r="I163">
            <v>24.529058116232495</v>
          </cell>
          <cell r="J163">
            <v>38878.557114228504</v>
          </cell>
        </row>
        <row r="164">
          <cell r="D164">
            <v>4271</v>
          </cell>
          <cell r="E164" t="str">
            <v>Stocksbridge High School</v>
          </cell>
          <cell r="G164">
            <v>799</v>
          </cell>
          <cell r="H164">
            <v>5.00625782227785E-3</v>
          </cell>
          <cell r="I164">
            <v>4.0000000000000018</v>
          </cell>
          <cell r="J164">
            <v>6340.0000000000027</v>
          </cell>
        </row>
        <row r="165">
          <cell r="D165">
            <v>4234</v>
          </cell>
          <cell r="E165" t="str">
            <v>Tapton School</v>
          </cell>
          <cell r="G165">
            <v>1334</v>
          </cell>
          <cell r="H165">
            <v>3.2379518072289198E-2</v>
          </cell>
          <cell r="I165">
            <v>43.194277108433788</v>
          </cell>
          <cell r="J165">
            <v>68462.92921686756</v>
          </cell>
        </row>
        <row r="166">
          <cell r="D166">
            <v>4276</v>
          </cell>
          <cell r="E166" t="str">
            <v>The Birley Academy</v>
          </cell>
          <cell r="G166">
            <v>1075</v>
          </cell>
          <cell r="H166">
            <v>2.9822926374650501E-2</v>
          </cell>
          <cell r="I166">
            <v>32.059645852749291</v>
          </cell>
          <cell r="J166">
            <v>50814.538676607626</v>
          </cell>
        </row>
        <row r="167">
          <cell r="D167">
            <v>4004</v>
          </cell>
          <cell r="E167" t="str">
            <v>UTC Sheffield City Centre</v>
          </cell>
          <cell r="G167">
            <v>301</v>
          </cell>
          <cell r="H167">
            <v>3.5842293906810001E-3</v>
          </cell>
          <cell r="I167">
            <v>1.078853046594981</v>
          </cell>
          <cell r="J167">
            <v>1709.9820788530449</v>
          </cell>
        </row>
        <row r="168">
          <cell r="D168">
            <v>4010</v>
          </cell>
          <cell r="E168" t="str">
            <v>UTC Sheffield Olympic Legacy Park</v>
          </cell>
          <cell r="G168">
            <v>298</v>
          </cell>
          <cell r="H168">
            <v>1.02040816326531E-2</v>
          </cell>
          <cell r="I168">
            <v>3.0408163265306238</v>
          </cell>
          <cell r="J168">
            <v>4819.6938775510389</v>
          </cell>
        </row>
        <row r="169">
          <cell r="D169">
            <v>4013</v>
          </cell>
          <cell r="E169" t="str">
            <v>Westfield School</v>
          </cell>
          <cell r="G169">
            <v>1311</v>
          </cell>
          <cell r="H169">
            <v>7.6687116564417201E-4</v>
          </cell>
          <cell r="I169">
            <v>1.0053680981595094</v>
          </cell>
          <cell r="J169">
            <v>1593.5084355828226</v>
          </cell>
        </row>
        <row r="170">
          <cell r="D170">
            <v>4016</v>
          </cell>
          <cell r="E170" t="str">
            <v>Yewlands Academy</v>
          </cell>
          <cell r="G170">
            <v>944</v>
          </cell>
          <cell r="H170">
            <v>1.1652542372881399E-2</v>
          </cell>
          <cell r="I170">
            <v>11.000000000000041</v>
          </cell>
          <cell r="J170">
            <v>17435.000000000065</v>
          </cell>
        </row>
        <row r="172">
          <cell r="E172" t="str">
            <v>Total Secondary</v>
          </cell>
          <cell r="G172">
            <v>28330</v>
          </cell>
          <cell r="H172">
            <v>3.5798297875282742E-2</v>
          </cell>
          <cell r="I172">
            <v>1014.1657788067602</v>
          </cell>
          <cell r="J172">
            <v>1607452.7594087149</v>
          </cell>
        </row>
        <row r="174">
          <cell r="E174" t="str">
            <v>Middle Deemed Secondary</v>
          </cell>
        </row>
        <row r="176">
          <cell r="D176">
            <v>4014</v>
          </cell>
          <cell r="E176" t="str">
            <v>Astrea Academy Sheffield</v>
          </cell>
          <cell r="G176">
            <v>999</v>
          </cell>
          <cell r="H176">
            <v>0.22675542277814997</v>
          </cell>
          <cell r="I176">
            <v>226.52866735537182</v>
          </cell>
          <cell r="J176">
            <v>183212.78150826442</v>
          </cell>
        </row>
        <row r="177">
          <cell r="D177">
            <v>4225</v>
          </cell>
          <cell r="E177" t="str">
            <v>Hinde House 2-16 Academy</v>
          </cell>
          <cell r="G177">
            <v>1345</v>
          </cell>
          <cell r="H177">
            <v>9.7395686899295078E-2</v>
          </cell>
          <cell r="I177">
            <v>130.99719887955189</v>
          </cell>
          <cell r="J177">
            <v>115098.34733893558</v>
          </cell>
        </row>
        <row r="178">
          <cell r="D178">
            <v>4005</v>
          </cell>
          <cell r="E178" t="str">
            <v>Oasis Academy Don Valley</v>
          </cell>
          <cell r="G178">
            <v>1081</v>
          </cell>
          <cell r="H178">
            <v>8.495630004698275E-2</v>
          </cell>
          <cell r="I178">
            <v>91.837760350788358</v>
          </cell>
          <cell r="J178">
            <v>74113.980099502427</v>
          </cell>
        </row>
        <row r="180">
          <cell r="E180" t="str">
            <v>Total Middle Deemed Secondary</v>
          </cell>
          <cell r="G180">
            <v>3425</v>
          </cell>
          <cell r="H180">
            <v>0.1312010588571422</v>
          </cell>
          <cell r="I180">
            <v>449.36362658571204</v>
          </cell>
          <cell r="J180">
            <v>372425.10894670244</v>
          </cell>
        </row>
        <row r="182">
          <cell r="E182" t="str">
            <v>TOTAL ALL SCHOOLS</v>
          </cell>
          <cell r="G182">
            <v>75009</v>
          </cell>
          <cell r="H182">
            <v>0.105288901357471</v>
          </cell>
          <cell r="I182">
            <v>7897.6152019225428</v>
          </cell>
          <cell r="J182">
            <v>5775988.4883081559</v>
          </cell>
        </row>
        <row r="183">
          <cell r="G183">
            <v>0</v>
          </cell>
          <cell r="J183">
            <v>0</v>
          </cell>
        </row>
        <row r="185">
          <cell r="D185">
            <v>4014</v>
          </cell>
          <cell r="E185" t="str">
            <v>Astrea Academy - Pri</v>
          </cell>
          <cell r="G185">
            <v>261</v>
          </cell>
          <cell r="H185">
            <v>0.67708333333333304</v>
          </cell>
          <cell r="I185">
            <v>176.71874999999991</v>
          </cell>
          <cell r="J185">
            <v>104264.06249999996</v>
          </cell>
        </row>
        <row r="186">
          <cell r="D186">
            <v>4014</v>
          </cell>
          <cell r="E186" t="str">
            <v>Astrea Academy - Sec</v>
          </cell>
          <cell r="G186">
            <v>738</v>
          </cell>
          <cell r="H186">
            <v>6.7493112947658404E-2</v>
          </cell>
          <cell r="I186">
            <v>49.809917355371901</v>
          </cell>
          <cell r="J186">
            <v>78948.719008264467</v>
          </cell>
        </row>
        <row r="187">
          <cell r="G187">
            <v>999</v>
          </cell>
          <cell r="H187">
            <v>0.22675542277814997</v>
          </cell>
          <cell r="I187">
            <v>226.52866735537182</v>
          </cell>
          <cell r="J187">
            <v>183212.78150826442</v>
          </cell>
        </row>
        <row r="189">
          <cell r="D189">
            <v>4225</v>
          </cell>
          <cell r="E189" t="str">
            <v>Hinde House 3-16 - Pri</v>
          </cell>
          <cell r="G189">
            <v>415</v>
          </cell>
          <cell r="H189">
            <v>0.224089635854342</v>
          </cell>
          <cell r="I189">
            <v>92.997198879551931</v>
          </cell>
          <cell r="J189">
            <v>54868.347338935637</v>
          </cell>
        </row>
        <row r="190">
          <cell r="D190">
            <v>4225</v>
          </cell>
          <cell r="E190" t="str">
            <v>Hinde House 3-16 - Sec</v>
          </cell>
          <cell r="G190">
            <v>930</v>
          </cell>
          <cell r="H190">
            <v>4.0860215053763402E-2</v>
          </cell>
          <cell r="I190">
            <v>37.999999999999964</v>
          </cell>
          <cell r="J190">
            <v>60229.999999999942</v>
          </cell>
        </row>
        <row r="191">
          <cell r="G191">
            <v>1345</v>
          </cell>
          <cell r="H191">
            <v>9.7395686899295078E-2</v>
          </cell>
          <cell r="I191">
            <v>130.99719887955189</v>
          </cell>
          <cell r="J191">
            <v>115098.34733893558</v>
          </cell>
        </row>
        <row r="193">
          <cell r="D193">
            <v>4005</v>
          </cell>
          <cell r="E193" t="str">
            <v>Oasis Academy Don Valley - Pri</v>
          </cell>
          <cell r="G193">
            <v>410</v>
          </cell>
          <cell r="H193">
            <v>0.17514124293785299</v>
          </cell>
          <cell r="I193">
            <v>71.807909604519722</v>
          </cell>
          <cell r="J193">
            <v>42366.666666666635</v>
          </cell>
        </row>
        <row r="194">
          <cell r="D194">
            <v>4005</v>
          </cell>
          <cell r="E194" t="str">
            <v>Oasis Academy Don Valley - Sec</v>
          </cell>
          <cell r="G194">
            <v>671</v>
          </cell>
          <cell r="H194">
            <v>2.9850746268656699E-2</v>
          </cell>
          <cell r="I194">
            <v>20.029850746268643</v>
          </cell>
          <cell r="J194">
            <v>31747.313432835799</v>
          </cell>
        </row>
        <row r="195">
          <cell r="G195">
            <v>1081</v>
          </cell>
          <cell r="H195">
            <v>8.495630004698275E-2</v>
          </cell>
          <cell r="I195">
            <v>91.837760350788358</v>
          </cell>
          <cell r="J195">
            <v>74113.980099502427</v>
          </cell>
        </row>
        <row r="197">
          <cell r="G197" t="str">
            <v>Primary</v>
          </cell>
          <cell r="H197">
            <v>590</v>
          </cell>
          <cell r="I197">
            <v>6775.6096550141419</v>
          </cell>
          <cell r="J197">
            <v>3997609.6964583439</v>
          </cell>
        </row>
        <row r="198">
          <cell r="G198" t="str">
            <v>Secondary</v>
          </cell>
          <cell r="H198">
            <v>1585</v>
          </cell>
          <cell r="I198">
            <v>1122.0055469084007</v>
          </cell>
          <cell r="J198">
            <v>1778378.7918498151</v>
          </cell>
        </row>
        <row r="199">
          <cell r="I199">
            <v>7897.6152019225428</v>
          </cell>
          <cell r="J199">
            <v>5775988.4883081587</v>
          </cell>
        </row>
        <row r="200">
          <cell r="J200">
            <v>0</v>
          </cell>
        </row>
      </sheetData>
      <sheetData sheetId="21">
        <row r="1">
          <cell r="D1" t="str">
            <v>Mobility Funding</v>
          </cell>
          <cell r="F1" t="e">
            <v>#REF!</v>
          </cell>
          <cell r="G1" t="str">
            <v>2024-25</v>
          </cell>
        </row>
        <row r="2">
          <cell r="D2" t="str">
            <v xml:space="preserve">First entry for the pupil at the school, or any predecessor school where appropriate, </v>
          </cell>
          <cell r="M2" t="str">
            <v>£/pupil</v>
          </cell>
          <cell r="N2" t="str">
            <v>Funding £</v>
          </cell>
        </row>
        <row r="3">
          <cell r="D3" t="str">
            <v>was in last three academic years; separate primary/secondary.</v>
          </cell>
          <cell r="I3">
            <v>0.83333333333333359</v>
          </cell>
          <cell r="K3" t="str">
            <v>Primary</v>
          </cell>
          <cell r="M3">
            <v>960</v>
          </cell>
          <cell r="N3">
            <v>651566.54997512395</v>
          </cell>
        </row>
        <row r="4">
          <cell r="D4" t="str">
            <v>Autumn (October) 2019 census, plus January, May or October 2017 and 2018 or October 2016 censuses.</v>
          </cell>
          <cell r="K4" t="str">
            <v>Secondary</v>
          </cell>
          <cell r="M4">
            <v>1380</v>
          </cell>
          <cell r="N4">
            <v>198256.32028741873</v>
          </cell>
        </row>
        <row r="5">
          <cell r="D5" t="str">
            <v>Mapping on UPN for the school or its predecessors for on-roll records.</v>
          </cell>
          <cell r="N5">
            <v>849822.87026254274</v>
          </cell>
        </row>
        <row r="6">
          <cell r="D6" t="str">
            <v>DfE</v>
          </cell>
          <cell r="E6" t="str">
            <v>School</v>
          </cell>
          <cell r="G6" t="str">
            <v>Pupils</v>
          </cell>
          <cell r="H6" t="str">
            <v>2023-24 % Mobility</v>
          </cell>
          <cell r="I6" t="str">
            <v>Pupils Affected by Mobility 2023-24</v>
          </cell>
          <cell r="J6" t="str">
            <v>Pupils Affected by Mobility 2024-25</v>
          </cell>
          <cell r="K6" t="str">
            <v>% Pupils Affected by Mobility 2024-25</v>
          </cell>
          <cell r="L6" t="str">
            <v>2024-25 % Mob as % of 2023-24 % Mob</v>
          </cell>
          <cell r="M6" t="str">
            <v>% Funded (above 6% threshold)</v>
          </cell>
          <cell r="N6" t="str">
            <v>Allocation (above 6% or more pupils affected by Mobility)</v>
          </cell>
        </row>
        <row r="7">
          <cell r="K7">
            <v>51</v>
          </cell>
          <cell r="M7">
            <v>0.06</v>
          </cell>
        </row>
        <row r="8">
          <cell r="D8">
            <v>2001</v>
          </cell>
          <cell r="E8" t="str">
            <v>Abbey Lane Primary School</v>
          </cell>
          <cell r="G8">
            <v>542</v>
          </cell>
          <cell r="H8">
            <v>3.8461538461538498E-2</v>
          </cell>
          <cell r="I8">
            <v>0</v>
          </cell>
          <cell r="J8">
            <v>0</v>
          </cell>
          <cell r="K8">
            <v>5.3505535055350599E-2</v>
          </cell>
          <cell r="L8">
            <v>1.3911439114391142</v>
          </cell>
          <cell r="M8">
            <v>0</v>
          </cell>
          <cell r="N8">
            <v>0</v>
          </cell>
        </row>
        <row r="9">
          <cell r="D9">
            <v>2046</v>
          </cell>
          <cell r="E9" t="str">
            <v>Abbeyfield Primary Academy</v>
          </cell>
          <cell r="G9">
            <v>383</v>
          </cell>
          <cell r="H9">
            <v>0.15860215053763399</v>
          </cell>
          <cell r="I9">
            <v>36.679999999999843</v>
          </cell>
          <cell r="J9">
            <v>36.174450261780223</v>
          </cell>
          <cell r="K9">
            <v>0.15445026178010501</v>
          </cell>
          <cell r="L9">
            <v>0.97382198952880028</v>
          </cell>
          <cell r="M9">
            <v>9.4450261780105016E-2</v>
          </cell>
          <cell r="N9">
            <v>34727.472251309016</v>
          </cell>
        </row>
        <row r="10">
          <cell r="D10">
            <v>2048</v>
          </cell>
          <cell r="E10" t="str">
            <v>Acres Hill Community Primary School</v>
          </cell>
          <cell r="G10">
            <v>204</v>
          </cell>
          <cell r="H10">
            <v>0.10243902439024399</v>
          </cell>
          <cell r="I10">
            <v>8.7000000000000188</v>
          </cell>
          <cell r="J10">
            <v>11.759999999999915</v>
          </cell>
          <cell r="K10">
            <v>0.11764705882352899</v>
          </cell>
          <cell r="L10">
            <v>1.1484593837534962</v>
          </cell>
          <cell r="M10">
            <v>5.7647058823528996E-2</v>
          </cell>
          <cell r="N10">
            <v>11289.599999999919</v>
          </cell>
        </row>
        <row r="11">
          <cell r="D11">
            <v>2342</v>
          </cell>
          <cell r="E11" t="str">
            <v>Angram Bank Primary School</v>
          </cell>
          <cell r="G11">
            <v>185</v>
          </cell>
          <cell r="H11">
            <v>3.2608695652173898E-2</v>
          </cell>
          <cell r="I11">
            <v>0</v>
          </cell>
          <cell r="J11">
            <v>0</v>
          </cell>
          <cell r="K11">
            <v>3.24324324324324E-2</v>
          </cell>
          <cell r="L11">
            <v>0.99459459459459398</v>
          </cell>
          <cell r="M11">
            <v>0</v>
          </cell>
          <cell r="N11">
            <v>0</v>
          </cell>
        </row>
        <row r="12">
          <cell r="D12">
            <v>2343</v>
          </cell>
          <cell r="E12" t="str">
            <v>Anns Grove Primary School</v>
          </cell>
          <cell r="G12">
            <v>354</v>
          </cell>
          <cell r="H12">
            <v>4.4910179640718598E-2</v>
          </cell>
          <cell r="I12">
            <v>0</v>
          </cell>
          <cell r="J12">
            <v>0</v>
          </cell>
          <cell r="K12">
            <v>5.6497175141242903E-2</v>
          </cell>
          <cell r="L12">
            <v>1.258003766478341</v>
          </cell>
          <cell r="M12">
            <v>0</v>
          </cell>
          <cell r="N12">
            <v>0</v>
          </cell>
        </row>
        <row r="13">
          <cell r="D13">
            <v>3429</v>
          </cell>
          <cell r="E13" t="str">
            <v>Arbourthorne Community Primary School</v>
          </cell>
          <cell r="G13">
            <v>417</v>
          </cell>
          <cell r="H13">
            <v>8.0952380952380998E-2</v>
          </cell>
          <cell r="I13">
            <v>8.8000000000000203</v>
          </cell>
          <cell r="J13">
            <v>5.9799999999999818</v>
          </cell>
          <cell r="K13">
            <v>7.4340527577937604E-2</v>
          </cell>
          <cell r="L13">
            <v>0.9183241641980523</v>
          </cell>
          <cell r="M13">
            <v>1.4340527577937606E-2</v>
          </cell>
          <cell r="N13">
            <v>5740.7999999999829</v>
          </cell>
        </row>
        <row r="14">
          <cell r="D14">
            <v>2340</v>
          </cell>
          <cell r="E14" t="str">
            <v>Athelstan Primary School</v>
          </cell>
          <cell r="G14">
            <v>618</v>
          </cell>
          <cell r="H14">
            <v>5.2117263843648197E-2</v>
          </cell>
          <cell r="I14">
            <v>0</v>
          </cell>
          <cell r="J14">
            <v>0</v>
          </cell>
          <cell r="K14">
            <v>5.3398058252427202E-2</v>
          </cell>
          <cell r="L14">
            <v>1.0245752427184471</v>
          </cell>
          <cell r="M14">
            <v>0</v>
          </cell>
          <cell r="N14">
            <v>0</v>
          </cell>
        </row>
        <row r="15">
          <cell r="D15">
            <v>2281</v>
          </cell>
          <cell r="E15" t="str">
            <v>Ballifield Primary School</v>
          </cell>
          <cell r="G15">
            <v>414</v>
          </cell>
          <cell r="H15">
            <v>2.40963855421687E-2</v>
          </cell>
          <cell r="I15">
            <v>0</v>
          </cell>
          <cell r="J15">
            <v>0</v>
          </cell>
          <cell r="K15">
            <v>2.41545893719807E-2</v>
          </cell>
          <cell r="L15">
            <v>1.0024154589371981</v>
          </cell>
          <cell r="M15">
            <v>0</v>
          </cell>
          <cell r="N15">
            <v>0</v>
          </cell>
        </row>
        <row r="16">
          <cell r="D16">
            <v>2052</v>
          </cell>
          <cell r="E16" t="str">
            <v>Bankwood Community Primary School</v>
          </cell>
          <cell r="G16">
            <v>381</v>
          </cell>
          <cell r="H16">
            <v>0.1171875</v>
          </cell>
          <cell r="I16">
            <v>21.96</v>
          </cell>
          <cell r="J16">
            <v>22.13999999999983</v>
          </cell>
          <cell r="K16">
            <v>0.118110236220472</v>
          </cell>
          <cell r="L16">
            <v>1.0078740157480277</v>
          </cell>
          <cell r="M16">
            <v>5.8110236220471997E-2</v>
          </cell>
          <cell r="N16">
            <v>21254.399999999838</v>
          </cell>
        </row>
        <row r="17">
          <cell r="D17">
            <v>2274</v>
          </cell>
          <cell r="E17" t="str">
            <v>Beck Primary School</v>
          </cell>
          <cell r="G17">
            <v>622</v>
          </cell>
          <cell r="H17">
            <v>4.2276422764227599E-2</v>
          </cell>
          <cell r="I17">
            <v>0</v>
          </cell>
          <cell r="J17">
            <v>0</v>
          </cell>
          <cell r="K17">
            <v>3.3762057877813501E-2</v>
          </cell>
          <cell r="L17">
            <v>0.79860252287905098</v>
          </cell>
          <cell r="M17">
            <v>0</v>
          </cell>
          <cell r="N17">
            <v>0</v>
          </cell>
        </row>
        <row r="18">
          <cell r="D18">
            <v>2241</v>
          </cell>
          <cell r="E18" t="str">
            <v>Beighton Nursery Infant School</v>
          </cell>
          <cell r="G18">
            <v>224</v>
          </cell>
          <cell r="H18">
            <v>8.2644628099173608E-3</v>
          </cell>
          <cell r="I18">
            <v>0</v>
          </cell>
          <cell r="J18">
            <v>0</v>
          </cell>
          <cell r="K18">
            <v>8.9285714285714298E-3</v>
          </cell>
          <cell r="L18">
            <v>1.0803571428571423</v>
          </cell>
          <cell r="M18">
            <v>0</v>
          </cell>
          <cell r="N18">
            <v>0</v>
          </cell>
        </row>
        <row r="19">
          <cell r="D19">
            <v>2353</v>
          </cell>
          <cell r="E19" t="str">
            <v>Birley Primary Academy</v>
          </cell>
          <cell r="G19">
            <v>527</v>
          </cell>
          <cell r="H19">
            <v>2.8409090909090901E-2</v>
          </cell>
          <cell r="I19">
            <v>0</v>
          </cell>
          <cell r="J19">
            <v>0</v>
          </cell>
          <cell r="K19">
            <v>3.9848197343453497E-2</v>
          </cell>
          <cell r="L19">
            <v>1.4026565464895635</v>
          </cell>
          <cell r="M19">
            <v>0</v>
          </cell>
          <cell r="N19">
            <v>0</v>
          </cell>
        </row>
        <row r="20">
          <cell r="D20">
            <v>2323</v>
          </cell>
          <cell r="E20" t="str">
            <v>Birley Spa Primary Academy</v>
          </cell>
          <cell r="G20">
            <v>318</v>
          </cell>
          <cell r="H20">
            <v>7.71513353115727E-2</v>
          </cell>
          <cell r="I20">
            <v>5.78</v>
          </cell>
          <cell r="J20">
            <v>6.9200000000000079</v>
          </cell>
          <cell r="K20">
            <v>8.17610062893082E-2</v>
          </cell>
          <cell r="L20">
            <v>1.0597484276729563</v>
          </cell>
          <cell r="M20">
            <v>2.1761006289308202E-2</v>
          </cell>
          <cell r="N20">
            <v>6643.200000000008</v>
          </cell>
        </row>
        <row r="21">
          <cell r="D21">
            <v>2328</v>
          </cell>
          <cell r="E21" t="str">
            <v>Bradfield Dungworth Primary School</v>
          </cell>
          <cell r="G21">
            <v>133</v>
          </cell>
          <cell r="H21">
            <v>7.2992700729926996E-3</v>
          </cell>
          <cell r="I21">
            <v>0</v>
          </cell>
          <cell r="J21">
            <v>0</v>
          </cell>
          <cell r="K21">
            <v>0</v>
          </cell>
          <cell r="L21">
            <v>0</v>
          </cell>
          <cell r="M21">
            <v>0</v>
          </cell>
          <cell r="N21">
            <v>0</v>
          </cell>
        </row>
        <row r="22">
          <cell r="D22">
            <v>2233</v>
          </cell>
          <cell r="E22" t="str">
            <v>Bradway Primary School</v>
          </cell>
          <cell r="G22">
            <v>407</v>
          </cell>
          <cell r="H22">
            <v>3.1400966183574901E-2</v>
          </cell>
          <cell r="I22">
            <v>0</v>
          </cell>
          <cell r="J22">
            <v>0</v>
          </cell>
          <cell r="K22">
            <v>2.9484029484029499E-2</v>
          </cell>
          <cell r="L22">
            <v>0.93895293895293874</v>
          </cell>
          <cell r="M22">
            <v>0</v>
          </cell>
          <cell r="N22">
            <v>0</v>
          </cell>
        </row>
        <row r="23">
          <cell r="D23">
            <v>2014</v>
          </cell>
          <cell r="E23" t="str">
            <v>Brightside Nursery and Infant School</v>
          </cell>
          <cell r="G23">
            <v>174</v>
          </cell>
          <cell r="H23">
            <v>2.3121387283237E-2</v>
          </cell>
          <cell r="I23">
            <v>0</v>
          </cell>
          <cell r="J23">
            <v>0</v>
          </cell>
          <cell r="K23">
            <v>5.74712643678161E-3</v>
          </cell>
          <cell r="L23">
            <v>0.24856321839080456</v>
          </cell>
          <cell r="M23">
            <v>0</v>
          </cell>
          <cell r="N23">
            <v>0</v>
          </cell>
        </row>
        <row r="24">
          <cell r="D24">
            <v>2246</v>
          </cell>
          <cell r="E24" t="str">
            <v>Brook House Junior</v>
          </cell>
          <cell r="G24">
            <v>331</v>
          </cell>
          <cell r="H24">
            <v>2.0588235294117602E-2</v>
          </cell>
          <cell r="I24">
            <v>0</v>
          </cell>
          <cell r="J24">
            <v>0</v>
          </cell>
          <cell r="K24">
            <v>1.8126888217522698E-2</v>
          </cell>
          <cell r="L24">
            <v>0.88044885627967584</v>
          </cell>
          <cell r="M24">
            <v>0</v>
          </cell>
          <cell r="N24">
            <v>0</v>
          </cell>
        </row>
        <row r="25">
          <cell r="D25">
            <v>5204</v>
          </cell>
          <cell r="E25" t="str">
            <v>Broomhill Infant School</v>
          </cell>
          <cell r="G25">
            <v>111</v>
          </cell>
          <cell r="H25">
            <v>5.0847457627118599E-2</v>
          </cell>
          <cell r="I25">
            <v>0</v>
          </cell>
          <cell r="J25">
            <v>1.4127272727272695</v>
          </cell>
          <cell r="K25">
            <v>7.2727272727272696E-2</v>
          </cell>
          <cell r="L25">
            <v>1.4303030303030309</v>
          </cell>
          <cell r="M25">
            <v>1.2727272727272698E-2</v>
          </cell>
          <cell r="N25">
            <v>1356.2181818181787</v>
          </cell>
        </row>
        <row r="26">
          <cell r="D26">
            <v>2325</v>
          </cell>
          <cell r="E26" t="str">
            <v>Brunswick Community Primary School</v>
          </cell>
          <cell r="G26">
            <v>415</v>
          </cell>
          <cell r="H26">
            <v>4.7961630695443597E-2</v>
          </cell>
          <cell r="I26">
            <v>0</v>
          </cell>
          <cell r="J26">
            <v>0</v>
          </cell>
          <cell r="K26">
            <v>4.09638554216867E-2</v>
          </cell>
          <cell r="L26">
            <v>0.8540963855421686</v>
          </cell>
          <cell r="M26">
            <v>0</v>
          </cell>
          <cell r="N26">
            <v>0</v>
          </cell>
        </row>
        <row r="27">
          <cell r="D27">
            <v>2095</v>
          </cell>
          <cell r="E27" t="str">
            <v>Byron Wood Primary Academy</v>
          </cell>
          <cell r="G27">
            <v>393</v>
          </cell>
          <cell r="H27">
            <v>9.13705583756345E-2</v>
          </cell>
          <cell r="I27">
            <v>12.391370558375629</v>
          </cell>
          <cell r="J27">
            <v>11.509285714285721</v>
          </cell>
          <cell r="K27">
            <v>8.9285714285714302E-2</v>
          </cell>
          <cell r="L27">
            <v>0.9771825396825401</v>
          </cell>
          <cell r="M27">
            <v>2.9285714285714304E-2</v>
          </cell>
          <cell r="N27">
            <v>11048.914285714292</v>
          </cell>
        </row>
        <row r="28">
          <cell r="D28">
            <v>2344</v>
          </cell>
          <cell r="E28" t="str">
            <v>Carfield Primary School</v>
          </cell>
          <cell r="G28">
            <v>559</v>
          </cell>
          <cell r="H28">
            <v>6.8421052631578994E-2</v>
          </cell>
          <cell r="I28">
            <v>4.8000000000000274</v>
          </cell>
          <cell r="J28">
            <v>6.4600000000000231</v>
          </cell>
          <cell r="K28">
            <v>7.1556350626118106E-2</v>
          </cell>
          <cell r="L28">
            <v>1.0458235860740333</v>
          </cell>
          <cell r="M28">
            <v>1.1556350626118109E-2</v>
          </cell>
          <cell r="N28">
            <v>6201.6000000000222</v>
          </cell>
        </row>
        <row r="29">
          <cell r="D29">
            <v>2023</v>
          </cell>
          <cell r="E29" t="str">
            <v>Carter Knowle Junior School</v>
          </cell>
          <cell r="G29">
            <v>235</v>
          </cell>
          <cell r="H29">
            <v>6.7796610169491497E-2</v>
          </cell>
          <cell r="I29">
            <v>1.8399999999999939</v>
          </cell>
          <cell r="J29">
            <v>5.9</v>
          </cell>
          <cell r="K29">
            <v>8.5106382978723402E-2</v>
          </cell>
          <cell r="L29">
            <v>1.2553191489361708</v>
          </cell>
          <cell r="M29">
            <v>2.5106382978723404E-2</v>
          </cell>
          <cell r="N29">
            <v>5664</v>
          </cell>
        </row>
        <row r="30">
          <cell r="D30">
            <v>2354</v>
          </cell>
          <cell r="E30" t="str">
            <v>Charnock Hall Primary Academy</v>
          </cell>
          <cell r="G30">
            <v>394</v>
          </cell>
          <cell r="H30">
            <v>4.6683046683046701E-2</v>
          </cell>
          <cell r="I30">
            <v>0</v>
          </cell>
          <cell r="J30">
            <v>0</v>
          </cell>
          <cell r="K30">
            <v>3.8167938931297697E-2</v>
          </cell>
          <cell r="L30">
            <v>0.81759742868621876</v>
          </cell>
          <cell r="M30">
            <v>0</v>
          </cell>
          <cell r="N30">
            <v>0</v>
          </cell>
        </row>
        <row r="31">
          <cell r="D31">
            <v>5200</v>
          </cell>
          <cell r="E31" t="str">
            <v>Clifford All Saints CofE Primary School</v>
          </cell>
          <cell r="G31">
            <v>181</v>
          </cell>
          <cell r="H31">
            <v>0.103260869565217</v>
          </cell>
          <cell r="I31">
            <v>7.9599999999999289</v>
          </cell>
          <cell r="J31">
            <v>10.140000000000034</v>
          </cell>
          <cell r="K31">
            <v>0.116022099447514</v>
          </cell>
          <cell r="L31">
            <v>1.1235824367548766</v>
          </cell>
          <cell r="M31">
            <v>5.6022099447514004E-2</v>
          </cell>
          <cell r="N31">
            <v>9734.4000000000324</v>
          </cell>
        </row>
        <row r="32">
          <cell r="D32">
            <v>2312</v>
          </cell>
          <cell r="E32" t="str">
            <v>Coit Primary School</v>
          </cell>
          <cell r="G32">
            <v>205</v>
          </cell>
          <cell r="H32">
            <v>3.4146341463414602E-2</v>
          </cell>
          <cell r="I32">
            <v>0</v>
          </cell>
          <cell r="J32">
            <v>0</v>
          </cell>
          <cell r="K32">
            <v>4.39024390243902E-2</v>
          </cell>
          <cell r="L32">
            <v>1.2857142857142856</v>
          </cell>
          <cell r="M32">
            <v>0</v>
          </cell>
          <cell r="N32">
            <v>0</v>
          </cell>
        </row>
        <row r="33">
          <cell r="D33">
            <v>2026</v>
          </cell>
          <cell r="E33" t="str">
            <v>Concord Junior Academy</v>
          </cell>
          <cell r="G33">
            <v>189</v>
          </cell>
          <cell r="H33">
            <v>0.10606060606060599</v>
          </cell>
          <cell r="I33">
            <v>9.1199999999999868</v>
          </cell>
          <cell r="J33">
            <v>7.660000000000089</v>
          </cell>
          <cell r="K33">
            <v>0.100529100529101</v>
          </cell>
          <cell r="L33">
            <v>0.94784580498866711</v>
          </cell>
          <cell r="M33">
            <v>4.0529100529100998E-2</v>
          </cell>
          <cell r="N33">
            <v>7353.6000000000859</v>
          </cell>
        </row>
        <row r="34">
          <cell r="D34">
            <v>3422</v>
          </cell>
          <cell r="E34" t="str">
            <v>Deepcar St John's Church of England Junior School</v>
          </cell>
          <cell r="G34">
            <v>177</v>
          </cell>
          <cell r="H34">
            <v>1.7142857142857099E-2</v>
          </cell>
          <cell r="I34">
            <v>0</v>
          </cell>
          <cell r="J34">
            <v>0</v>
          </cell>
          <cell r="K34">
            <v>2.82485875706215E-2</v>
          </cell>
          <cell r="L34">
            <v>1.6478342749529251</v>
          </cell>
          <cell r="M34">
            <v>0</v>
          </cell>
          <cell r="N34">
            <v>0</v>
          </cell>
        </row>
        <row r="35">
          <cell r="D35">
            <v>2283</v>
          </cell>
          <cell r="E35" t="str">
            <v>Dobcroft Infant School</v>
          </cell>
          <cell r="G35">
            <v>267</v>
          </cell>
          <cell r="H35">
            <v>0</v>
          </cell>
          <cell r="I35">
            <v>0</v>
          </cell>
          <cell r="J35">
            <v>0</v>
          </cell>
          <cell r="K35">
            <v>7.4906367041198503E-3</v>
          </cell>
          <cell r="L35">
            <v>0</v>
          </cell>
          <cell r="M35">
            <v>0</v>
          </cell>
          <cell r="N35">
            <v>0</v>
          </cell>
        </row>
        <row r="36">
          <cell r="D36">
            <v>2239</v>
          </cell>
          <cell r="E36" t="str">
            <v>Dobcroft Junior School</v>
          </cell>
          <cell r="G36">
            <v>380</v>
          </cell>
          <cell r="H36">
            <v>5.2493438320209999E-3</v>
          </cell>
          <cell r="I36">
            <v>0</v>
          </cell>
          <cell r="J36">
            <v>0</v>
          </cell>
          <cell r="K36">
            <v>2.1052631578947399E-2</v>
          </cell>
          <cell r="L36">
            <v>4.0105263157894777</v>
          </cell>
          <cell r="M36">
            <v>0</v>
          </cell>
          <cell r="N36">
            <v>0</v>
          </cell>
        </row>
        <row r="37">
          <cell r="D37">
            <v>2364</v>
          </cell>
          <cell r="E37" t="str">
            <v>Dore Primary School</v>
          </cell>
          <cell r="G37">
            <v>449</v>
          </cell>
          <cell r="H37">
            <v>2.2371364653243801E-2</v>
          </cell>
          <cell r="I37">
            <v>0</v>
          </cell>
          <cell r="J37">
            <v>0</v>
          </cell>
          <cell r="K37">
            <v>2.0089285714285698E-2</v>
          </cell>
          <cell r="L37">
            <v>0.8979910714285726</v>
          </cell>
          <cell r="M37">
            <v>0</v>
          </cell>
          <cell r="N37">
            <v>0</v>
          </cell>
        </row>
        <row r="38">
          <cell r="D38">
            <v>2016</v>
          </cell>
          <cell r="E38" t="str">
            <v>E-ACT Pathways Academy</v>
          </cell>
          <cell r="G38">
            <v>366</v>
          </cell>
          <cell r="H38">
            <v>0.13223140495867799</v>
          </cell>
          <cell r="I38">
            <v>26.36446280991747</v>
          </cell>
          <cell r="J38">
            <v>23.163287671232982</v>
          </cell>
          <cell r="K38">
            <v>0.123287671232877</v>
          </cell>
          <cell r="L38">
            <v>0.93236301369863006</v>
          </cell>
          <cell r="M38">
            <v>6.3287671232876999E-2</v>
          </cell>
          <cell r="N38">
            <v>22236.756164383663</v>
          </cell>
        </row>
        <row r="39">
          <cell r="D39">
            <v>2206</v>
          </cell>
          <cell r="E39" t="str">
            <v>Ecclesall Primary School</v>
          </cell>
          <cell r="G39">
            <v>619</v>
          </cell>
          <cell r="H39">
            <v>1.7741935483870999E-2</v>
          </cell>
          <cell r="I39">
            <v>0</v>
          </cell>
          <cell r="J39">
            <v>0</v>
          </cell>
          <cell r="K39">
            <v>1.2924071082391001E-2</v>
          </cell>
          <cell r="L39">
            <v>0.72844764282567331</v>
          </cell>
          <cell r="M39">
            <v>0</v>
          </cell>
          <cell r="N39">
            <v>0</v>
          </cell>
        </row>
        <row r="40">
          <cell r="D40">
            <v>2080</v>
          </cell>
          <cell r="E40" t="str">
            <v>Ecclesfield Primary School</v>
          </cell>
          <cell r="G40">
            <v>396</v>
          </cell>
          <cell r="H40">
            <v>4.3256997455470701E-2</v>
          </cell>
          <cell r="I40">
            <v>0</v>
          </cell>
          <cell r="J40">
            <v>0</v>
          </cell>
          <cell r="K40">
            <v>4.8469387755101997E-2</v>
          </cell>
          <cell r="L40">
            <v>1.1204981992797118</v>
          </cell>
          <cell r="M40">
            <v>0</v>
          </cell>
          <cell r="N40">
            <v>0</v>
          </cell>
        </row>
        <row r="41">
          <cell r="D41">
            <v>2024</v>
          </cell>
          <cell r="E41" t="str">
            <v>Emmanuel Anglican/Methodist Junior School</v>
          </cell>
          <cell r="G41">
            <v>164</v>
          </cell>
          <cell r="H41">
            <v>5.2023121387283197E-2</v>
          </cell>
          <cell r="I41">
            <v>0</v>
          </cell>
          <cell r="J41">
            <v>0</v>
          </cell>
          <cell r="K41">
            <v>4.2944785276073601E-2</v>
          </cell>
          <cell r="L41">
            <v>0.82549420586230426</v>
          </cell>
          <cell r="M41">
            <v>0</v>
          </cell>
          <cell r="N41">
            <v>0</v>
          </cell>
        </row>
        <row r="42">
          <cell r="D42">
            <v>2028</v>
          </cell>
          <cell r="E42" t="str">
            <v>Emmaus Catholic and CofE Primary School</v>
          </cell>
          <cell r="G42">
            <v>292</v>
          </cell>
          <cell r="H42">
            <v>7.8498293515358405E-2</v>
          </cell>
          <cell r="I42">
            <v>5.4200000000000133</v>
          </cell>
          <cell r="J42">
            <v>10.479999999999999</v>
          </cell>
          <cell r="K42">
            <v>9.5890410958904104E-2</v>
          </cell>
          <cell r="L42">
            <v>1.2215604526503865</v>
          </cell>
          <cell r="M42">
            <v>3.5890410958904106E-2</v>
          </cell>
          <cell r="N42">
            <v>10060.799999999999</v>
          </cell>
        </row>
        <row r="43">
          <cell r="D43">
            <v>2010</v>
          </cell>
          <cell r="E43" t="str">
            <v>Fox Hill Primary</v>
          </cell>
          <cell r="G43">
            <v>278</v>
          </cell>
          <cell r="H43">
            <v>5.8394160583941597E-2</v>
          </cell>
          <cell r="I43">
            <v>0</v>
          </cell>
          <cell r="J43">
            <v>10.320000000000006</v>
          </cell>
          <cell r="K43">
            <v>9.7122302158273402E-2</v>
          </cell>
          <cell r="L43">
            <v>1.6632194244604324</v>
          </cell>
          <cell r="M43">
            <v>3.7122302158273404E-2</v>
          </cell>
          <cell r="N43">
            <v>9907.2000000000062</v>
          </cell>
        </row>
        <row r="44">
          <cell r="D44">
            <v>2036</v>
          </cell>
          <cell r="E44" t="str">
            <v>Gleadless Primary School</v>
          </cell>
          <cell r="G44">
            <v>393</v>
          </cell>
          <cell r="H44">
            <v>6.0301507537688398E-2</v>
          </cell>
          <cell r="I44">
            <v>0.11999999999998329</v>
          </cell>
          <cell r="J44">
            <v>0</v>
          </cell>
          <cell r="K44">
            <v>4.8346055979643802E-2</v>
          </cell>
          <cell r="L44">
            <v>0.80173876166242697</v>
          </cell>
          <cell r="M44">
            <v>0</v>
          </cell>
          <cell r="N44">
            <v>0</v>
          </cell>
        </row>
        <row r="45">
          <cell r="D45">
            <v>2305</v>
          </cell>
          <cell r="E45" t="str">
            <v>Greengate Lane Academy</v>
          </cell>
          <cell r="G45">
            <v>191</v>
          </cell>
          <cell r="H45">
            <v>7.8947368421052599E-2</v>
          </cell>
          <cell r="I45">
            <v>3.5999999999999943</v>
          </cell>
          <cell r="J45">
            <v>2.5399999999999938</v>
          </cell>
          <cell r="K45">
            <v>7.3298429319371694E-2</v>
          </cell>
          <cell r="L45">
            <v>0.92844677137870846</v>
          </cell>
          <cell r="M45">
            <v>1.3298429319371696E-2</v>
          </cell>
          <cell r="N45">
            <v>2438.3999999999942</v>
          </cell>
        </row>
        <row r="46">
          <cell r="D46">
            <v>2341</v>
          </cell>
          <cell r="E46" t="str">
            <v>Greenhill Primary School</v>
          </cell>
          <cell r="G46">
            <v>463</v>
          </cell>
          <cell r="H46">
            <v>4.2735042735042701E-2</v>
          </cell>
          <cell r="I46">
            <v>0</v>
          </cell>
          <cell r="J46">
            <v>0</v>
          </cell>
          <cell r="K46">
            <v>4.7516198704103702E-2</v>
          </cell>
          <cell r="L46">
            <v>1.1118790496760276</v>
          </cell>
          <cell r="M46">
            <v>0</v>
          </cell>
          <cell r="N46">
            <v>0</v>
          </cell>
        </row>
        <row r="47">
          <cell r="D47">
            <v>2296</v>
          </cell>
          <cell r="E47" t="str">
            <v>Grenoside Community Primary School</v>
          </cell>
          <cell r="G47">
            <v>323</v>
          </cell>
          <cell r="H47">
            <v>3.4161490683229802E-2</v>
          </cell>
          <cell r="I47">
            <v>0</v>
          </cell>
          <cell r="J47">
            <v>0</v>
          </cell>
          <cell r="K47">
            <v>4.02476780185759E-2</v>
          </cell>
          <cell r="L47">
            <v>1.1781593019983132</v>
          </cell>
          <cell r="M47">
            <v>0</v>
          </cell>
          <cell r="N47">
            <v>0</v>
          </cell>
        </row>
        <row r="48">
          <cell r="D48">
            <v>2356</v>
          </cell>
          <cell r="E48" t="str">
            <v>Greystones Primary School</v>
          </cell>
          <cell r="G48">
            <v>631</v>
          </cell>
          <cell r="H48">
            <v>3.7520391517128902E-2</v>
          </cell>
          <cell r="I48">
            <v>0</v>
          </cell>
          <cell r="J48">
            <v>0</v>
          </cell>
          <cell r="K48">
            <v>4.9128367670364499E-2</v>
          </cell>
          <cell r="L48">
            <v>1.3093777992144964</v>
          </cell>
          <cell r="M48">
            <v>0</v>
          </cell>
          <cell r="N48">
            <v>0</v>
          </cell>
        </row>
        <row r="49">
          <cell r="D49">
            <v>2279</v>
          </cell>
          <cell r="E49" t="str">
            <v>Halfway Junior School</v>
          </cell>
          <cell r="G49">
            <v>188</v>
          </cell>
          <cell r="H49">
            <v>4.85436893203883E-2</v>
          </cell>
          <cell r="I49">
            <v>0</v>
          </cell>
          <cell r="J49">
            <v>0</v>
          </cell>
          <cell r="K49">
            <v>3.1914893617021302E-2</v>
          </cell>
          <cell r="L49">
            <v>0.65744680851063952</v>
          </cell>
          <cell r="M49">
            <v>0</v>
          </cell>
          <cell r="N49">
            <v>0</v>
          </cell>
        </row>
        <row r="50">
          <cell r="D50">
            <v>2252</v>
          </cell>
          <cell r="E50" t="str">
            <v>Halfway Nursery Infant School</v>
          </cell>
          <cell r="G50">
            <v>149</v>
          </cell>
          <cell r="H50">
            <v>1.9108280254777101E-2</v>
          </cell>
          <cell r="I50">
            <v>0</v>
          </cell>
          <cell r="J50">
            <v>0</v>
          </cell>
          <cell r="K50">
            <v>6.7114093959731499E-3</v>
          </cell>
          <cell r="L50">
            <v>0.35123042505592761</v>
          </cell>
          <cell r="M50">
            <v>0</v>
          </cell>
          <cell r="N50">
            <v>0</v>
          </cell>
        </row>
        <row r="51">
          <cell r="D51">
            <v>2357</v>
          </cell>
          <cell r="E51" t="str">
            <v>Hallam Primary School</v>
          </cell>
          <cell r="G51">
            <v>613</v>
          </cell>
          <cell r="H51">
            <v>4.8973143759873598E-2</v>
          </cell>
          <cell r="I51">
            <v>0</v>
          </cell>
          <cell r="J51">
            <v>0</v>
          </cell>
          <cell r="K51">
            <v>3.7520391517128902E-2</v>
          </cell>
          <cell r="L51">
            <v>0.76614218807556789</v>
          </cell>
          <cell r="M51">
            <v>0</v>
          </cell>
          <cell r="N51">
            <v>0</v>
          </cell>
        </row>
        <row r="52">
          <cell r="D52">
            <v>2050</v>
          </cell>
          <cell r="E52" t="str">
            <v>Hartley Brook Primary School</v>
          </cell>
          <cell r="G52">
            <v>562</v>
          </cell>
          <cell r="H52">
            <v>6.4912280701754393E-2</v>
          </cell>
          <cell r="I52">
            <v>2.8000000000000056</v>
          </cell>
          <cell r="J52">
            <v>9.2799999999999798</v>
          </cell>
          <cell r="K52">
            <v>7.6512455516014197E-2</v>
          </cell>
          <cell r="L52">
            <v>1.1787053957872455</v>
          </cell>
          <cell r="M52">
            <v>1.6512455516014199E-2</v>
          </cell>
          <cell r="N52">
            <v>8908.7999999999811</v>
          </cell>
        </row>
        <row r="53">
          <cell r="D53">
            <v>2049</v>
          </cell>
          <cell r="E53" t="str">
            <v>Hatfield Academy</v>
          </cell>
          <cell r="G53">
            <v>369</v>
          </cell>
          <cell r="H53">
            <v>0.11764705882352899</v>
          </cell>
          <cell r="I53">
            <v>21.559999999999846</v>
          </cell>
          <cell r="J53">
            <v>22.859999999999953</v>
          </cell>
          <cell r="K53">
            <v>0.12195121951219499</v>
          </cell>
          <cell r="L53">
            <v>1.0365853658536612</v>
          </cell>
          <cell r="M53">
            <v>6.1951219512194997E-2</v>
          </cell>
          <cell r="N53">
            <v>21945.599999999955</v>
          </cell>
        </row>
        <row r="54">
          <cell r="D54">
            <v>2297</v>
          </cell>
          <cell r="E54" t="str">
            <v>High Green Primary School</v>
          </cell>
          <cell r="G54">
            <v>195</v>
          </cell>
          <cell r="H54">
            <v>4.1237113402061903E-2</v>
          </cell>
          <cell r="I54">
            <v>0</v>
          </cell>
          <cell r="J54">
            <v>0</v>
          </cell>
          <cell r="K54">
            <v>3.5897435897435902E-2</v>
          </cell>
          <cell r="L54">
            <v>0.87051282051281964</v>
          </cell>
          <cell r="M54">
            <v>0</v>
          </cell>
          <cell r="N54">
            <v>0</v>
          </cell>
        </row>
        <row r="55">
          <cell r="D55">
            <v>2042</v>
          </cell>
          <cell r="E55" t="str">
            <v>High Hazels Junior School</v>
          </cell>
          <cell r="G55">
            <v>350</v>
          </cell>
          <cell r="H55">
            <v>6.1797752808988797E-2</v>
          </cell>
          <cell r="I55">
            <v>0.64000000000001256</v>
          </cell>
          <cell r="J55">
            <v>3.9999999999999898</v>
          </cell>
          <cell r="K55">
            <v>7.1428571428571397E-2</v>
          </cell>
          <cell r="L55">
            <v>1.1558441558441548</v>
          </cell>
          <cell r="M55">
            <v>1.1428571428571399E-2</v>
          </cell>
          <cell r="N55">
            <v>3839.99999999999</v>
          </cell>
        </row>
        <row r="56">
          <cell r="D56">
            <v>2039</v>
          </cell>
          <cell r="E56" t="str">
            <v>High Hazels Nursery Infant Academy</v>
          </cell>
          <cell r="G56">
            <v>256</v>
          </cell>
          <cell r="H56">
            <v>8.5365853658536606E-2</v>
          </cell>
          <cell r="I56">
            <v>6.2907317073170788</v>
          </cell>
          <cell r="J56">
            <v>0</v>
          </cell>
          <cell r="K56">
            <v>3.90625E-2</v>
          </cell>
          <cell r="L56">
            <v>0.45758928571428559</v>
          </cell>
          <cell r="M56">
            <v>0</v>
          </cell>
          <cell r="N56">
            <v>0</v>
          </cell>
        </row>
        <row r="57">
          <cell r="D57">
            <v>2339</v>
          </cell>
          <cell r="E57" t="str">
            <v>Hillsborough Primary School</v>
          </cell>
          <cell r="G57">
            <v>339</v>
          </cell>
          <cell r="H57">
            <v>7.3746312684365795E-2</v>
          </cell>
          <cell r="I57">
            <v>4.6737463126843712</v>
          </cell>
          <cell r="J57">
            <v>21.784260355029655</v>
          </cell>
          <cell r="K57">
            <v>0.124260355029586</v>
          </cell>
          <cell r="L57">
            <v>1.6849704142011859</v>
          </cell>
          <cell r="M57">
            <v>6.4260355029586005E-2</v>
          </cell>
          <cell r="N57">
            <v>20912.889940828471</v>
          </cell>
        </row>
        <row r="58">
          <cell r="D58">
            <v>2213</v>
          </cell>
          <cell r="E58" t="str">
            <v>Holt House Infant School</v>
          </cell>
          <cell r="G58">
            <v>176</v>
          </cell>
          <cell r="H58">
            <v>2.7932960893854698E-2</v>
          </cell>
          <cell r="I58">
            <v>0</v>
          </cell>
          <cell r="J58">
            <v>0</v>
          </cell>
          <cell r="K58">
            <v>1.13636363636364E-2</v>
          </cell>
          <cell r="L58">
            <v>0.40681818181818385</v>
          </cell>
          <cell r="M58">
            <v>0</v>
          </cell>
          <cell r="N58">
            <v>0</v>
          </cell>
        </row>
        <row r="59">
          <cell r="D59">
            <v>2337</v>
          </cell>
          <cell r="E59" t="str">
            <v>Hucklow Primary School</v>
          </cell>
          <cell r="G59">
            <v>414</v>
          </cell>
          <cell r="H59">
            <v>4.4444444444444398E-2</v>
          </cell>
          <cell r="I59">
            <v>0</v>
          </cell>
          <cell r="J59">
            <v>0</v>
          </cell>
          <cell r="K59">
            <v>5.7971014492753603E-2</v>
          </cell>
          <cell r="L59">
            <v>1.3043478260869574</v>
          </cell>
          <cell r="M59">
            <v>0</v>
          </cell>
          <cell r="N59">
            <v>0</v>
          </cell>
        </row>
        <row r="60">
          <cell r="D60">
            <v>2060</v>
          </cell>
          <cell r="E60" t="str">
            <v>Hunter's Bar Infant School</v>
          </cell>
          <cell r="G60">
            <v>268</v>
          </cell>
          <cell r="H60">
            <v>1.11524163568773E-2</v>
          </cell>
          <cell r="I60">
            <v>0</v>
          </cell>
          <cell r="J60">
            <v>0</v>
          </cell>
          <cell r="K60">
            <v>1.8656716417910401E-2</v>
          </cell>
          <cell r="L60">
            <v>1.6728855721393028</v>
          </cell>
          <cell r="M60">
            <v>0</v>
          </cell>
          <cell r="N60">
            <v>0</v>
          </cell>
        </row>
        <row r="61">
          <cell r="D61">
            <v>2058</v>
          </cell>
          <cell r="E61" t="str">
            <v>Hunter's Bar Junior School</v>
          </cell>
          <cell r="G61">
            <v>361</v>
          </cell>
          <cell r="H61">
            <v>5.5248618784530402E-3</v>
          </cell>
          <cell r="I61">
            <v>0</v>
          </cell>
          <cell r="J61">
            <v>0</v>
          </cell>
          <cell r="K61">
            <v>8.3102493074792196E-3</v>
          </cell>
          <cell r="L61">
            <v>1.5041551246537384</v>
          </cell>
          <cell r="M61">
            <v>0</v>
          </cell>
          <cell r="N61">
            <v>0</v>
          </cell>
        </row>
        <row r="62">
          <cell r="D62">
            <v>2063</v>
          </cell>
          <cell r="E62" t="str">
            <v>Intake Primary School</v>
          </cell>
          <cell r="G62">
            <v>416</v>
          </cell>
          <cell r="H62">
            <v>3.8740920096852302E-2</v>
          </cell>
          <cell r="I62">
            <v>0</v>
          </cell>
          <cell r="J62">
            <v>0</v>
          </cell>
          <cell r="K62">
            <v>4.56730769230769E-2</v>
          </cell>
          <cell r="L62">
            <v>1.1789362980769225</v>
          </cell>
          <cell r="M62">
            <v>0</v>
          </cell>
          <cell r="N62">
            <v>0</v>
          </cell>
        </row>
        <row r="63">
          <cell r="D63">
            <v>2261</v>
          </cell>
          <cell r="E63" t="str">
            <v>Limpsfield Junior School</v>
          </cell>
          <cell r="G63">
            <v>225</v>
          </cell>
          <cell r="H63">
            <v>3.5555555555555597E-2</v>
          </cell>
          <cell r="I63">
            <v>0</v>
          </cell>
          <cell r="J63">
            <v>0</v>
          </cell>
          <cell r="K63">
            <v>5.3333333333333302E-2</v>
          </cell>
          <cell r="L63">
            <v>1.4999999999999973</v>
          </cell>
          <cell r="M63">
            <v>0</v>
          </cell>
          <cell r="N63">
            <v>0</v>
          </cell>
        </row>
        <row r="64">
          <cell r="D64">
            <v>2315</v>
          </cell>
          <cell r="E64" t="str">
            <v>Lound Infant School</v>
          </cell>
          <cell r="G64">
            <v>143</v>
          </cell>
          <cell r="H64">
            <v>3.37837837837838E-2</v>
          </cell>
          <cell r="I64">
            <v>0</v>
          </cell>
          <cell r="J64">
            <v>0</v>
          </cell>
          <cell r="K64">
            <v>2.0979020979021001E-2</v>
          </cell>
          <cell r="L64">
            <v>0.62097902097902136</v>
          </cell>
          <cell r="M64">
            <v>0</v>
          </cell>
          <cell r="N64">
            <v>0</v>
          </cell>
        </row>
        <row r="65">
          <cell r="D65">
            <v>2298</v>
          </cell>
          <cell r="E65" t="str">
            <v>Lound Junior School</v>
          </cell>
          <cell r="G65">
            <v>207</v>
          </cell>
          <cell r="H65">
            <v>2.3809523809523801E-2</v>
          </cell>
          <cell r="I65">
            <v>0</v>
          </cell>
          <cell r="J65">
            <v>0</v>
          </cell>
          <cell r="K65">
            <v>5.3398058252427202E-2</v>
          </cell>
          <cell r="L65">
            <v>2.2427184466019434</v>
          </cell>
          <cell r="M65">
            <v>0</v>
          </cell>
          <cell r="N65">
            <v>0</v>
          </cell>
        </row>
        <row r="66">
          <cell r="D66">
            <v>2029</v>
          </cell>
          <cell r="E66" t="str">
            <v>Lowedges Junior Academy</v>
          </cell>
          <cell r="G66">
            <v>297</v>
          </cell>
          <cell r="H66">
            <v>9.0301003344481601E-2</v>
          </cell>
          <cell r="I66">
            <v>9.0599999999999987</v>
          </cell>
          <cell r="J66">
            <v>4.1800000000000077</v>
          </cell>
          <cell r="K66">
            <v>7.4074074074074098E-2</v>
          </cell>
          <cell r="L66">
            <v>0.82030178326474656</v>
          </cell>
          <cell r="M66">
            <v>1.40740740740741E-2</v>
          </cell>
          <cell r="N66">
            <v>4012.8000000000075</v>
          </cell>
        </row>
        <row r="67">
          <cell r="D67">
            <v>2045</v>
          </cell>
          <cell r="E67" t="str">
            <v>Lower Meadow Primary School</v>
          </cell>
          <cell r="G67">
            <v>252</v>
          </cell>
          <cell r="H67">
            <v>0.124031007751938</v>
          </cell>
          <cell r="I67">
            <v>16.584031007751943</v>
          </cell>
          <cell r="J67">
            <v>12.991553784860617</v>
          </cell>
          <cell r="K67">
            <v>0.111553784860558</v>
          </cell>
          <cell r="L67">
            <v>0.89940239043824877</v>
          </cell>
          <cell r="M67">
            <v>5.1553784860558005E-2</v>
          </cell>
          <cell r="N67">
            <v>12471.891633466192</v>
          </cell>
        </row>
        <row r="68">
          <cell r="D68">
            <v>2070</v>
          </cell>
          <cell r="E68" t="str">
            <v>Lowfield Community Primary School</v>
          </cell>
          <cell r="G68">
            <v>395</v>
          </cell>
          <cell r="H68">
            <v>0.137203166226913</v>
          </cell>
          <cell r="I68">
            <v>29.26000000000003</v>
          </cell>
          <cell r="J68">
            <v>29.299999999999834</v>
          </cell>
          <cell r="K68">
            <v>0.13417721518987299</v>
          </cell>
          <cell r="L68">
            <v>0.97794547224926609</v>
          </cell>
          <cell r="M68">
            <v>7.4177215189872997E-2</v>
          </cell>
          <cell r="N68">
            <v>28127.99999999984</v>
          </cell>
        </row>
        <row r="69">
          <cell r="D69">
            <v>2292</v>
          </cell>
          <cell r="E69" t="str">
            <v>Loxley Primary School</v>
          </cell>
          <cell r="G69">
            <v>206</v>
          </cell>
          <cell r="H69">
            <v>1.4285714285714299E-2</v>
          </cell>
          <cell r="I69">
            <v>0</v>
          </cell>
          <cell r="J69">
            <v>0</v>
          </cell>
          <cell r="K69">
            <v>9.7087378640776708E-3</v>
          </cell>
          <cell r="L69">
            <v>0.67961165048543637</v>
          </cell>
          <cell r="M69">
            <v>0</v>
          </cell>
          <cell r="N69">
            <v>0</v>
          </cell>
        </row>
        <row r="70">
          <cell r="D70">
            <v>2072</v>
          </cell>
          <cell r="E70" t="str">
            <v>Lydgate Infant School</v>
          </cell>
          <cell r="G70">
            <v>356</v>
          </cell>
          <cell r="H70">
            <v>1.74418604651163E-2</v>
          </cell>
          <cell r="I70">
            <v>0</v>
          </cell>
          <cell r="J70">
            <v>0</v>
          </cell>
          <cell r="K70">
            <v>2.8089887640449399E-2</v>
          </cell>
          <cell r="L70">
            <v>1.6104868913857637</v>
          </cell>
          <cell r="M70">
            <v>0</v>
          </cell>
          <cell r="N70">
            <v>0</v>
          </cell>
        </row>
        <row r="71">
          <cell r="D71">
            <v>2071</v>
          </cell>
          <cell r="E71" t="str">
            <v>Lydgate Junior School</v>
          </cell>
          <cell r="G71">
            <v>479</v>
          </cell>
          <cell r="H71">
            <v>2.5052192066805801E-2</v>
          </cell>
          <cell r="I71">
            <v>0</v>
          </cell>
          <cell r="J71">
            <v>0</v>
          </cell>
          <cell r="K71">
            <v>3.3402922755741103E-2</v>
          </cell>
          <cell r="L71">
            <v>1.3333333333333348</v>
          </cell>
          <cell r="M71">
            <v>0</v>
          </cell>
          <cell r="N71">
            <v>0</v>
          </cell>
        </row>
        <row r="72">
          <cell r="D72">
            <v>2358</v>
          </cell>
          <cell r="E72" t="str">
            <v>Malin Bridge Primary School</v>
          </cell>
          <cell r="G72">
            <v>538</v>
          </cell>
          <cell r="H72">
            <v>2.7079303675048402E-2</v>
          </cell>
          <cell r="I72">
            <v>0</v>
          </cell>
          <cell r="J72">
            <v>0</v>
          </cell>
          <cell r="K72">
            <v>2.7881040892193301E-2</v>
          </cell>
          <cell r="L72">
            <v>1.0296070100902794</v>
          </cell>
          <cell r="M72">
            <v>0</v>
          </cell>
          <cell r="N72">
            <v>0</v>
          </cell>
        </row>
        <row r="73">
          <cell r="D73">
            <v>2359</v>
          </cell>
          <cell r="E73" t="str">
            <v>Manor Lodge Community Primary and Nursery School</v>
          </cell>
          <cell r="G73">
            <v>332</v>
          </cell>
          <cell r="H73">
            <v>8.4084084084084104E-2</v>
          </cell>
          <cell r="I73">
            <v>8.0200000000000067</v>
          </cell>
          <cell r="J73">
            <v>3.0799999999999872</v>
          </cell>
          <cell r="K73">
            <v>6.9277108433734899E-2</v>
          </cell>
          <cell r="L73">
            <v>0.82390275387263268</v>
          </cell>
          <cell r="M73">
            <v>9.2771084337349013E-3</v>
          </cell>
          <cell r="N73">
            <v>2956.7999999999879</v>
          </cell>
        </row>
        <row r="74">
          <cell r="D74">
            <v>2012</v>
          </cell>
          <cell r="E74" t="str">
            <v>Mansel Primary</v>
          </cell>
          <cell r="G74">
            <v>391</v>
          </cell>
          <cell r="H74">
            <v>9.5238095238095205E-2</v>
          </cell>
          <cell r="I74">
            <v>14.059999999999988</v>
          </cell>
          <cell r="J74">
            <v>2.5400000000000196</v>
          </cell>
          <cell r="K74">
            <v>6.6496163682864498E-2</v>
          </cell>
          <cell r="L74">
            <v>0.69820971867007742</v>
          </cell>
          <cell r="M74">
            <v>6.4961636828645003E-3</v>
          </cell>
          <cell r="N74">
            <v>2438.4000000000187</v>
          </cell>
        </row>
        <row r="75">
          <cell r="D75">
            <v>2079</v>
          </cell>
          <cell r="E75" t="str">
            <v>Marlcliffe Community Primary School</v>
          </cell>
          <cell r="G75">
            <v>476</v>
          </cell>
          <cell r="H75">
            <v>2.1956087824351302E-2</v>
          </cell>
          <cell r="I75">
            <v>0</v>
          </cell>
          <cell r="J75">
            <v>0</v>
          </cell>
          <cell r="K75">
            <v>2.1008403361344501E-2</v>
          </cell>
          <cell r="L75">
            <v>0.95683728036669025</v>
          </cell>
          <cell r="M75">
            <v>0</v>
          </cell>
          <cell r="N75">
            <v>0</v>
          </cell>
        </row>
        <row r="76">
          <cell r="D76">
            <v>2081</v>
          </cell>
          <cell r="E76" t="str">
            <v>Meersbrook Bank Primary School</v>
          </cell>
          <cell r="G76">
            <v>206</v>
          </cell>
          <cell r="H76">
            <v>5.3140096618357502E-2</v>
          </cell>
          <cell r="I76">
            <v>0</v>
          </cell>
          <cell r="J76">
            <v>0</v>
          </cell>
          <cell r="K76">
            <v>2.9126213592233E-2</v>
          </cell>
          <cell r="L76">
            <v>0.54810238305383907</v>
          </cell>
          <cell r="M76">
            <v>0</v>
          </cell>
          <cell r="N76">
            <v>0</v>
          </cell>
        </row>
        <row r="77">
          <cell r="D77">
            <v>2013</v>
          </cell>
          <cell r="E77" t="str">
            <v>Meynell Community Primary School</v>
          </cell>
          <cell r="G77">
            <v>382</v>
          </cell>
          <cell r="H77">
            <v>8.6956521739130405E-2</v>
          </cell>
          <cell r="I77">
            <v>9.9199999999999893</v>
          </cell>
          <cell r="J77">
            <v>6.156115485564321</v>
          </cell>
          <cell r="K77">
            <v>7.6115485564304503E-2</v>
          </cell>
          <cell r="L77">
            <v>0.87532808398950213</v>
          </cell>
          <cell r="M77">
            <v>1.6115485564304505E-2</v>
          </cell>
          <cell r="N77">
            <v>5909.8708661417477</v>
          </cell>
        </row>
        <row r="78">
          <cell r="D78">
            <v>2346</v>
          </cell>
          <cell r="E78" t="str">
            <v>Monteney Primary School</v>
          </cell>
          <cell r="G78">
            <v>401</v>
          </cell>
          <cell r="H78">
            <v>3.98009950248756E-2</v>
          </cell>
          <cell r="I78">
            <v>0</v>
          </cell>
          <cell r="J78">
            <v>0</v>
          </cell>
          <cell r="K78">
            <v>4.2606516290726801E-2</v>
          </cell>
          <cell r="L78">
            <v>1.0704887218045114</v>
          </cell>
          <cell r="M78">
            <v>0</v>
          </cell>
          <cell r="N78">
            <v>0</v>
          </cell>
        </row>
        <row r="79">
          <cell r="D79">
            <v>2257</v>
          </cell>
          <cell r="E79" t="str">
            <v>Mosborough Primary School</v>
          </cell>
          <cell r="G79">
            <v>415</v>
          </cell>
          <cell r="H79">
            <v>2.1531100478468901E-2</v>
          </cell>
          <cell r="I79">
            <v>0</v>
          </cell>
          <cell r="J79">
            <v>0</v>
          </cell>
          <cell r="K79">
            <v>2.65060240963855E-2</v>
          </cell>
          <cell r="L79">
            <v>1.2310575635876819</v>
          </cell>
          <cell r="M79">
            <v>0</v>
          </cell>
          <cell r="N79">
            <v>0</v>
          </cell>
        </row>
        <row r="80">
          <cell r="D80">
            <v>2092</v>
          </cell>
          <cell r="E80" t="str">
            <v>Mundella Primary School</v>
          </cell>
          <cell r="G80">
            <v>419</v>
          </cell>
          <cell r="H80">
            <v>1.44230769230769E-2</v>
          </cell>
          <cell r="I80">
            <v>0</v>
          </cell>
          <cell r="J80">
            <v>0</v>
          </cell>
          <cell r="K80">
            <v>1.4319809069212401E-2</v>
          </cell>
          <cell r="L80">
            <v>0.99284009546539476</v>
          </cell>
          <cell r="M80">
            <v>0</v>
          </cell>
          <cell r="N80">
            <v>0</v>
          </cell>
        </row>
        <row r="81">
          <cell r="D81">
            <v>2002</v>
          </cell>
          <cell r="E81" t="str">
            <v>Nether Edge Primary School</v>
          </cell>
          <cell r="G81">
            <v>416</v>
          </cell>
          <cell r="H81">
            <v>7.1599045346062096E-2</v>
          </cell>
          <cell r="I81">
            <v>4.860000000000019</v>
          </cell>
          <cell r="J81">
            <v>5.039999999999992</v>
          </cell>
          <cell r="K81">
            <v>7.2115384615384595E-2</v>
          </cell>
          <cell r="L81">
            <v>1.0072115384615377</v>
          </cell>
          <cell r="M81">
            <v>1.2115384615384597E-2</v>
          </cell>
          <cell r="N81">
            <v>4838.3999999999924</v>
          </cell>
        </row>
        <row r="82">
          <cell r="D82">
            <v>2221</v>
          </cell>
          <cell r="E82" t="str">
            <v>Nether Green Infant School</v>
          </cell>
          <cell r="G82">
            <v>201</v>
          </cell>
          <cell r="H82">
            <v>2.6905829596412599E-2</v>
          </cell>
          <cell r="I82">
            <v>0</v>
          </cell>
          <cell r="J82">
            <v>0</v>
          </cell>
          <cell r="K82">
            <v>4.97512437810945E-3</v>
          </cell>
          <cell r="L82">
            <v>0.18490878938640093</v>
          </cell>
          <cell r="M82">
            <v>0</v>
          </cell>
          <cell r="N82">
            <v>0</v>
          </cell>
        </row>
        <row r="83">
          <cell r="D83">
            <v>2087</v>
          </cell>
          <cell r="E83" t="str">
            <v>Nether Green Junior School</v>
          </cell>
          <cell r="G83">
            <v>377</v>
          </cell>
          <cell r="H83">
            <v>4.7745358090185701E-2</v>
          </cell>
          <cell r="I83">
            <v>0</v>
          </cell>
          <cell r="J83">
            <v>0</v>
          </cell>
          <cell r="K83">
            <v>3.9787798408488097E-2</v>
          </cell>
          <cell r="L83">
            <v>0.83333333333333359</v>
          </cell>
          <cell r="M83">
            <v>0</v>
          </cell>
          <cell r="N83">
            <v>0</v>
          </cell>
        </row>
        <row r="84">
          <cell r="D84">
            <v>2272</v>
          </cell>
          <cell r="E84" t="str">
            <v>Netherthorpe Primary School</v>
          </cell>
          <cell r="G84">
            <v>216</v>
          </cell>
          <cell r="H84">
            <v>9.6774193548387094E-2</v>
          </cell>
          <cell r="I84">
            <v>7.9799999999999995</v>
          </cell>
          <cell r="J84">
            <v>4.0400000000000009</v>
          </cell>
          <cell r="K84">
            <v>7.8703703703703706E-2</v>
          </cell>
          <cell r="L84">
            <v>0.81327160493827166</v>
          </cell>
          <cell r="M84">
            <v>1.8703703703703708E-2</v>
          </cell>
          <cell r="N84">
            <v>3878.400000000001</v>
          </cell>
        </row>
        <row r="85">
          <cell r="D85">
            <v>2309</v>
          </cell>
          <cell r="E85" t="str">
            <v>Nook Lane Junior School</v>
          </cell>
          <cell r="G85">
            <v>240</v>
          </cell>
          <cell r="H85">
            <v>8.23045267489712E-3</v>
          </cell>
          <cell r="I85">
            <v>0</v>
          </cell>
          <cell r="J85">
            <v>0</v>
          </cell>
          <cell r="K85">
            <v>0</v>
          </cell>
          <cell r="L85">
            <v>0</v>
          </cell>
          <cell r="M85">
            <v>0</v>
          </cell>
          <cell r="N85">
            <v>0</v>
          </cell>
        </row>
        <row r="86">
          <cell r="D86">
            <v>2051</v>
          </cell>
          <cell r="E86" t="str">
            <v>Norfolk Community Primary School</v>
          </cell>
          <cell r="G86">
            <v>407</v>
          </cell>
          <cell r="H86">
            <v>0.112565445026178</v>
          </cell>
          <cell r="I86">
            <v>20.185130890052356</v>
          </cell>
          <cell r="J86">
            <v>29.58000000000013</v>
          </cell>
          <cell r="K86">
            <v>0.132678132678133</v>
          </cell>
          <cell r="L86">
            <v>1.1786755042569026</v>
          </cell>
          <cell r="M86">
            <v>7.2678132678133001E-2</v>
          </cell>
          <cell r="N86">
            <v>28396.800000000123</v>
          </cell>
        </row>
        <row r="87">
          <cell r="D87">
            <v>3010</v>
          </cell>
          <cell r="E87" t="str">
            <v>Norton Free Church of England Primary School</v>
          </cell>
          <cell r="G87">
            <v>215</v>
          </cell>
          <cell r="H87">
            <v>1.4084507042253501E-2</v>
          </cell>
          <cell r="I87">
            <v>0</v>
          </cell>
          <cell r="J87">
            <v>0</v>
          </cell>
          <cell r="K87">
            <v>2.32558139534884E-2</v>
          </cell>
          <cell r="L87">
            <v>1.6511627906976787</v>
          </cell>
          <cell r="M87">
            <v>0</v>
          </cell>
          <cell r="N87">
            <v>0</v>
          </cell>
        </row>
        <row r="88">
          <cell r="D88">
            <v>2018</v>
          </cell>
          <cell r="E88" t="str">
            <v>Oasis Academy Fir Vale</v>
          </cell>
          <cell r="G88">
            <v>412</v>
          </cell>
          <cell r="H88">
            <v>0.15517241379310301</v>
          </cell>
          <cell r="I88">
            <v>38.735172413792924</v>
          </cell>
          <cell r="J88">
            <v>44.280000000000086</v>
          </cell>
          <cell r="K88">
            <v>0.16747572815534001</v>
          </cell>
          <cell r="L88">
            <v>1.079288025889972</v>
          </cell>
          <cell r="M88">
            <v>0.10747572815534001</v>
          </cell>
          <cell r="N88">
            <v>42508.800000000083</v>
          </cell>
        </row>
        <row r="89">
          <cell r="D89">
            <v>2019</v>
          </cell>
          <cell r="E89" t="str">
            <v>Oasis Academy Watermead</v>
          </cell>
          <cell r="G89">
            <v>385</v>
          </cell>
          <cell r="H89">
            <v>8.99470899470899E-2</v>
          </cell>
          <cell r="I89">
            <v>11.379894179894164</v>
          </cell>
          <cell r="J89">
            <v>6.9781250000000012</v>
          </cell>
          <cell r="K89">
            <v>7.8125E-2</v>
          </cell>
          <cell r="L89">
            <v>0.86856617647058865</v>
          </cell>
          <cell r="M89">
            <v>1.8125000000000002E-2</v>
          </cell>
          <cell r="N89">
            <v>6699.0000000000009</v>
          </cell>
        </row>
        <row r="90">
          <cell r="D90">
            <v>2313</v>
          </cell>
          <cell r="E90" t="str">
            <v>Oughtibridge Primary School</v>
          </cell>
          <cell r="G90">
            <v>414</v>
          </cell>
          <cell r="H90">
            <v>2.3980815347721798E-2</v>
          </cell>
          <cell r="I90">
            <v>0</v>
          </cell>
          <cell r="J90">
            <v>0</v>
          </cell>
          <cell r="K90">
            <v>2.1739130434782601E-2</v>
          </cell>
          <cell r="L90">
            <v>0.90652173913043543</v>
          </cell>
          <cell r="M90">
            <v>0</v>
          </cell>
          <cell r="N90">
            <v>0</v>
          </cell>
        </row>
        <row r="91">
          <cell r="D91">
            <v>2093</v>
          </cell>
          <cell r="E91" t="str">
            <v>Owler Brook Primary School</v>
          </cell>
          <cell r="G91">
            <v>409</v>
          </cell>
          <cell r="H91">
            <v>9.0452261306532694E-2</v>
          </cell>
          <cell r="I91">
            <v>12.180904522613078</v>
          </cell>
          <cell r="J91">
            <v>8.5408823529411908</v>
          </cell>
          <cell r="K91">
            <v>8.0882352941176502E-2</v>
          </cell>
          <cell r="L91">
            <v>0.8941993464052288</v>
          </cell>
          <cell r="M91">
            <v>2.0882352941176505E-2</v>
          </cell>
          <cell r="N91">
            <v>8199.2470588235428</v>
          </cell>
        </row>
        <row r="92">
          <cell r="D92">
            <v>3428</v>
          </cell>
          <cell r="E92" t="str">
            <v>Parson Cross Church of England Primary School</v>
          </cell>
          <cell r="G92">
            <v>208</v>
          </cell>
          <cell r="H92">
            <v>5.5555555555555601E-2</v>
          </cell>
          <cell r="I92">
            <v>0</v>
          </cell>
          <cell r="J92">
            <v>0</v>
          </cell>
          <cell r="K92">
            <v>5.4187192118226597E-2</v>
          </cell>
          <cell r="L92">
            <v>0.97536945812807796</v>
          </cell>
          <cell r="M92">
            <v>0</v>
          </cell>
          <cell r="N92">
            <v>0</v>
          </cell>
        </row>
        <row r="93">
          <cell r="D93">
            <v>2332</v>
          </cell>
          <cell r="E93" t="str">
            <v>Phillimore Community Primary School</v>
          </cell>
          <cell r="G93">
            <v>389</v>
          </cell>
          <cell r="H93">
            <v>6.4599483204134403E-2</v>
          </cell>
          <cell r="I93">
            <v>1.7845994832041492</v>
          </cell>
          <cell r="J93">
            <v>4.7321649484535904</v>
          </cell>
          <cell r="K93">
            <v>7.2164948453608199E-2</v>
          </cell>
          <cell r="L93">
            <v>1.1171134020618543</v>
          </cell>
          <cell r="M93">
            <v>1.2164948453608201E-2</v>
          </cell>
          <cell r="N93">
            <v>4542.878350515447</v>
          </cell>
        </row>
        <row r="94">
          <cell r="D94">
            <v>3433</v>
          </cell>
          <cell r="E94" t="str">
            <v>Pipworth Community Primary School</v>
          </cell>
          <cell r="G94">
            <v>384</v>
          </cell>
          <cell r="H94">
            <v>0.13959390862944199</v>
          </cell>
          <cell r="I94">
            <v>31.360000000000145</v>
          </cell>
          <cell r="J94">
            <v>26.087937336814463</v>
          </cell>
          <cell r="K94">
            <v>0.12793733681462099</v>
          </cell>
          <cell r="L94">
            <v>0.91649655827200982</v>
          </cell>
          <cell r="M94">
            <v>6.7937336814620997E-2</v>
          </cell>
          <cell r="N94">
            <v>25044.419843341886</v>
          </cell>
        </row>
        <row r="95">
          <cell r="D95">
            <v>3427</v>
          </cell>
          <cell r="E95" t="str">
            <v>Porter Croft Church of England Primary Academy</v>
          </cell>
          <cell r="G95">
            <v>215</v>
          </cell>
          <cell r="H95">
            <v>2.33644859813084E-2</v>
          </cell>
          <cell r="I95">
            <v>0</v>
          </cell>
          <cell r="J95">
            <v>0</v>
          </cell>
          <cell r="K95">
            <v>3.25581395348837E-2</v>
          </cell>
          <cell r="L95">
            <v>1.3934883720930231</v>
          </cell>
          <cell r="M95">
            <v>0</v>
          </cell>
          <cell r="N95">
            <v>0</v>
          </cell>
        </row>
        <row r="96">
          <cell r="D96">
            <v>2347</v>
          </cell>
          <cell r="E96" t="str">
            <v>Prince Edward Primary School</v>
          </cell>
          <cell r="G96">
            <v>412</v>
          </cell>
          <cell r="H96">
            <v>6.6502463054187194E-2</v>
          </cell>
          <cell r="I96">
            <v>2.6465024630541891</v>
          </cell>
          <cell r="J96">
            <v>9.2800000000000029</v>
          </cell>
          <cell r="K96">
            <v>8.2524271844660199E-2</v>
          </cell>
          <cell r="L96">
            <v>1.2409205321826682</v>
          </cell>
          <cell r="M96">
            <v>2.2524271844660201E-2</v>
          </cell>
          <cell r="N96">
            <v>8908.8000000000029</v>
          </cell>
        </row>
        <row r="97">
          <cell r="D97">
            <v>2366</v>
          </cell>
          <cell r="E97" t="str">
            <v>Pye Bank CofE Primary School</v>
          </cell>
          <cell r="G97">
            <v>430</v>
          </cell>
          <cell r="H97">
            <v>8.2938388625592399E-2</v>
          </cell>
          <cell r="I97">
            <v>9.7029383886255864</v>
          </cell>
          <cell r="J97">
            <v>7.3542056074766524</v>
          </cell>
          <cell r="K97">
            <v>7.7102803738317793E-2</v>
          </cell>
          <cell r="L97">
            <v>0.92963951935914613</v>
          </cell>
          <cell r="M97">
            <v>1.7102803738317796E-2</v>
          </cell>
          <cell r="N97">
            <v>7060.037383177586</v>
          </cell>
        </row>
        <row r="98">
          <cell r="D98">
            <v>2363</v>
          </cell>
          <cell r="E98" t="str">
            <v>Rainbow Forge Primary Academy</v>
          </cell>
          <cell r="G98">
            <v>292</v>
          </cell>
          <cell r="H98">
            <v>9.4276094276094305E-2</v>
          </cell>
          <cell r="I98">
            <v>10.180000000000009</v>
          </cell>
          <cell r="J98">
            <v>0.48000000000001386</v>
          </cell>
          <cell r="K98">
            <v>6.1643835616438401E-2</v>
          </cell>
          <cell r="L98">
            <v>0.65386497064579285</v>
          </cell>
          <cell r="M98">
            <v>1.6438356164384035E-3</v>
          </cell>
          <cell r="N98">
            <v>460.80000000001331</v>
          </cell>
        </row>
        <row r="99">
          <cell r="D99">
            <v>2334</v>
          </cell>
          <cell r="E99" t="str">
            <v>Reignhead Primary School</v>
          </cell>
          <cell r="G99">
            <v>240</v>
          </cell>
          <cell r="H99">
            <v>4.0983606557376998E-2</v>
          </cell>
          <cell r="I99">
            <v>0</v>
          </cell>
          <cell r="J99">
            <v>0</v>
          </cell>
          <cell r="K99">
            <v>2.0833333333333301E-2</v>
          </cell>
          <cell r="L99">
            <v>0.50833333333333319</v>
          </cell>
          <cell r="M99">
            <v>0</v>
          </cell>
          <cell r="N99">
            <v>0</v>
          </cell>
        </row>
        <row r="100">
          <cell r="D100">
            <v>2338</v>
          </cell>
          <cell r="E100" t="str">
            <v>Rivelin Primary School</v>
          </cell>
          <cell r="G100">
            <v>375</v>
          </cell>
          <cell r="H100">
            <v>0.122857142857143</v>
          </cell>
          <cell r="I100">
            <v>22.062857142857194</v>
          </cell>
          <cell r="J100">
            <v>49.692513368983874</v>
          </cell>
          <cell r="K100">
            <v>0.19251336898395699</v>
          </cell>
          <cell r="L100">
            <v>1.5669692824275552</v>
          </cell>
          <cell r="M100">
            <v>0.13251336898395699</v>
          </cell>
          <cell r="N100">
            <v>47704.812834224518</v>
          </cell>
        </row>
        <row r="101">
          <cell r="D101">
            <v>2306</v>
          </cell>
          <cell r="E101" t="str">
            <v>Royd Nursery and Infant School</v>
          </cell>
          <cell r="G101">
            <v>127</v>
          </cell>
          <cell r="H101">
            <v>4.0983606557376998E-2</v>
          </cell>
          <cell r="I101">
            <v>0</v>
          </cell>
          <cell r="J101">
            <v>0</v>
          </cell>
          <cell r="K101">
            <v>2.3622047244094498E-2</v>
          </cell>
          <cell r="L101">
            <v>0.57637795275590653</v>
          </cell>
          <cell r="M101">
            <v>0</v>
          </cell>
          <cell r="N101">
            <v>0</v>
          </cell>
        </row>
        <row r="102">
          <cell r="D102">
            <v>3401</v>
          </cell>
          <cell r="E102" t="str">
            <v>Sacred Heart School, A Catholic Voluntary Academy</v>
          </cell>
          <cell r="G102">
            <v>201</v>
          </cell>
          <cell r="H102">
            <v>3.5000000000000003E-2</v>
          </cell>
          <cell r="I102">
            <v>0</v>
          </cell>
          <cell r="J102">
            <v>0</v>
          </cell>
          <cell r="K102">
            <v>5.5E-2</v>
          </cell>
          <cell r="L102">
            <v>1.5714285714285714</v>
          </cell>
          <cell r="M102">
            <v>0</v>
          </cell>
          <cell r="N102">
            <v>0</v>
          </cell>
        </row>
        <row r="103">
          <cell r="D103">
            <v>2369</v>
          </cell>
          <cell r="E103" t="str">
            <v>Sharrow Nursery, Infant and Junior School</v>
          </cell>
          <cell r="G103">
            <v>427</v>
          </cell>
          <cell r="H103">
            <v>4.0767386091127102E-2</v>
          </cell>
          <cell r="I103">
            <v>0</v>
          </cell>
          <cell r="J103">
            <v>0</v>
          </cell>
          <cell r="K103">
            <v>4.4496487119437898E-2</v>
          </cell>
          <cell r="L103">
            <v>1.0914726546356237</v>
          </cell>
          <cell r="M103">
            <v>0</v>
          </cell>
          <cell r="N103">
            <v>0</v>
          </cell>
        </row>
        <row r="104">
          <cell r="D104">
            <v>2349</v>
          </cell>
          <cell r="E104" t="str">
            <v>Shooter's Grove Primary School</v>
          </cell>
          <cell r="G104">
            <v>356</v>
          </cell>
          <cell r="H104">
            <v>2.5069637883008401E-2</v>
          </cell>
          <cell r="I104">
            <v>0</v>
          </cell>
          <cell r="J104">
            <v>0</v>
          </cell>
          <cell r="K104">
            <v>4.49438202247191E-2</v>
          </cell>
          <cell r="L104">
            <v>1.7927590511860143</v>
          </cell>
          <cell r="M104">
            <v>0</v>
          </cell>
          <cell r="N104">
            <v>0</v>
          </cell>
        </row>
        <row r="105">
          <cell r="D105">
            <v>2360</v>
          </cell>
          <cell r="E105" t="str">
            <v>Shortbrook Primary School</v>
          </cell>
          <cell r="G105">
            <v>85</v>
          </cell>
          <cell r="H105">
            <v>0.107142857142857</v>
          </cell>
          <cell r="I105">
            <v>3.959999999999988</v>
          </cell>
          <cell r="J105">
            <v>3.8999999999999599</v>
          </cell>
          <cell r="K105">
            <v>0.105882352941176</v>
          </cell>
          <cell r="L105">
            <v>0.98823529411764399</v>
          </cell>
          <cell r="M105">
            <v>4.5882352941175999E-2</v>
          </cell>
          <cell r="N105">
            <v>3743.9999999999613</v>
          </cell>
        </row>
        <row r="106">
          <cell r="D106">
            <v>2009</v>
          </cell>
          <cell r="E106" t="str">
            <v>Southey Green Primary School and Nurseries</v>
          </cell>
          <cell r="G106">
            <v>620</v>
          </cell>
          <cell r="H106">
            <v>6.7103109656301105E-2</v>
          </cell>
          <cell r="I106">
            <v>4.3399999999999768</v>
          </cell>
          <cell r="J106">
            <v>0</v>
          </cell>
          <cell r="K106">
            <v>5.8064516129032302E-2</v>
          </cell>
          <cell r="L106">
            <v>0.86530291109362822</v>
          </cell>
          <cell r="M106">
            <v>0</v>
          </cell>
          <cell r="N106">
            <v>0</v>
          </cell>
        </row>
        <row r="107">
          <cell r="D107">
            <v>2329</v>
          </cell>
          <cell r="E107" t="str">
            <v>Springfield Primary School</v>
          </cell>
          <cell r="G107">
            <v>200</v>
          </cell>
          <cell r="H107">
            <v>0.105769230769231</v>
          </cell>
          <cell r="I107">
            <v>9.5200000000000493</v>
          </cell>
          <cell r="J107">
            <v>10</v>
          </cell>
          <cell r="K107">
            <v>0.11</v>
          </cell>
          <cell r="L107">
            <v>1.0399999999999976</v>
          </cell>
          <cell r="M107">
            <v>0.05</v>
          </cell>
          <cell r="N107">
            <v>9600</v>
          </cell>
        </row>
        <row r="108">
          <cell r="D108">
            <v>5202</v>
          </cell>
          <cell r="E108" t="str">
            <v>St Ann's Catholic Primary School, A Voluntary Academy</v>
          </cell>
          <cell r="G108">
            <v>101</v>
          </cell>
          <cell r="H108">
            <v>7.0707070707070704E-2</v>
          </cell>
          <cell r="I108">
            <v>1.06</v>
          </cell>
          <cell r="J108">
            <v>0</v>
          </cell>
          <cell r="K108">
            <v>3.9603960396039598E-2</v>
          </cell>
          <cell r="L108">
            <v>0.56011315417256002</v>
          </cell>
          <cell r="M108">
            <v>0</v>
          </cell>
          <cell r="N108">
            <v>0</v>
          </cell>
        </row>
        <row r="109">
          <cell r="D109">
            <v>3402</v>
          </cell>
          <cell r="E109" t="str">
            <v>St Catherine's Catholic Primary School (Hallam)</v>
          </cell>
          <cell r="G109">
            <v>427</v>
          </cell>
          <cell r="H109">
            <v>2.1377672209026099E-2</v>
          </cell>
          <cell r="I109">
            <v>0</v>
          </cell>
          <cell r="J109">
            <v>0</v>
          </cell>
          <cell r="K109">
            <v>1.63934426229508E-2</v>
          </cell>
          <cell r="L109">
            <v>0.76684881602914401</v>
          </cell>
          <cell r="M109">
            <v>0</v>
          </cell>
          <cell r="N109">
            <v>0</v>
          </cell>
        </row>
        <row r="110">
          <cell r="D110">
            <v>2017</v>
          </cell>
          <cell r="E110" t="str">
            <v>St John Fisher Primary, A Catholic Voluntary Academy</v>
          </cell>
          <cell r="G110">
            <v>209</v>
          </cell>
          <cell r="H110">
            <v>3.3653846153846201E-2</v>
          </cell>
          <cell r="I110">
            <v>0</v>
          </cell>
          <cell r="J110">
            <v>0</v>
          </cell>
          <cell r="K110">
            <v>4.7846889952153103E-2</v>
          </cell>
          <cell r="L110">
            <v>1.4217361585782617</v>
          </cell>
          <cell r="M110">
            <v>0</v>
          </cell>
          <cell r="N110">
            <v>0</v>
          </cell>
        </row>
        <row r="111">
          <cell r="D111">
            <v>5203</v>
          </cell>
          <cell r="E111" t="str">
            <v>St Joseph's Primary School</v>
          </cell>
          <cell r="G111">
            <v>209</v>
          </cell>
          <cell r="H111">
            <v>4.8309178743961401E-2</v>
          </cell>
          <cell r="I111">
            <v>0</v>
          </cell>
          <cell r="J111">
            <v>0</v>
          </cell>
          <cell r="K111">
            <v>2.8708133971291901E-2</v>
          </cell>
          <cell r="L111">
            <v>0.59425837320574182</v>
          </cell>
          <cell r="M111">
            <v>0</v>
          </cell>
          <cell r="N111">
            <v>0</v>
          </cell>
        </row>
        <row r="112">
          <cell r="D112">
            <v>3406</v>
          </cell>
          <cell r="E112" t="str">
            <v>St Marie's School, A Catholic Voluntary Academy</v>
          </cell>
          <cell r="G112">
            <v>213</v>
          </cell>
          <cell r="H112">
            <v>2.3148148148148098E-2</v>
          </cell>
          <cell r="I112">
            <v>0</v>
          </cell>
          <cell r="J112">
            <v>0</v>
          </cell>
          <cell r="K112">
            <v>2.3474178403755899E-2</v>
          </cell>
          <cell r="L112">
            <v>1.0140845070422571</v>
          </cell>
          <cell r="M112">
            <v>0</v>
          </cell>
          <cell r="N112">
            <v>0</v>
          </cell>
        </row>
        <row r="113">
          <cell r="D113">
            <v>2020</v>
          </cell>
          <cell r="E113" t="str">
            <v>St Mary's Church of England Primary School</v>
          </cell>
          <cell r="G113">
            <v>210</v>
          </cell>
          <cell r="H113">
            <v>0.11274509803921599</v>
          </cell>
          <cell r="I113">
            <v>10.760000000000064</v>
          </cell>
          <cell r="J113">
            <v>6.4000000000000057</v>
          </cell>
          <cell r="K113">
            <v>9.0476190476190502E-2</v>
          </cell>
          <cell r="L113">
            <v>0.80248447204968743</v>
          </cell>
          <cell r="M113">
            <v>3.0476190476190504E-2</v>
          </cell>
          <cell r="N113">
            <v>6144.0000000000055</v>
          </cell>
        </row>
        <row r="114">
          <cell r="D114">
            <v>3423</v>
          </cell>
          <cell r="E114" t="str">
            <v>St Mary's Primary School, A Catholic Voluntary Academy</v>
          </cell>
          <cell r="G114">
            <v>176</v>
          </cell>
          <cell r="H114">
            <v>2.27272727272727E-2</v>
          </cell>
          <cell r="I114">
            <v>0</v>
          </cell>
          <cell r="J114">
            <v>0</v>
          </cell>
          <cell r="K114">
            <v>3.4090909090909102E-2</v>
          </cell>
          <cell r="L114">
            <v>1.5000000000000022</v>
          </cell>
          <cell r="M114">
            <v>0</v>
          </cell>
          <cell r="N114">
            <v>0</v>
          </cell>
        </row>
        <row r="115">
          <cell r="D115">
            <v>5207</v>
          </cell>
          <cell r="E115" t="str">
            <v>St Patrick's Catholic Voluntary Academy</v>
          </cell>
          <cell r="G115">
            <v>279</v>
          </cell>
          <cell r="H115">
            <v>1.7921146953405E-2</v>
          </cell>
          <cell r="I115">
            <v>0</v>
          </cell>
          <cell r="J115">
            <v>0</v>
          </cell>
          <cell r="K115">
            <v>2.5089605734767002E-2</v>
          </cell>
          <cell r="L115">
            <v>1.4000000000000001</v>
          </cell>
          <cell r="M115">
            <v>0</v>
          </cell>
          <cell r="N115">
            <v>0</v>
          </cell>
        </row>
        <row r="116">
          <cell r="D116">
            <v>5208</v>
          </cell>
          <cell r="E116" t="str">
            <v>St Theresa's Catholic Primary School</v>
          </cell>
          <cell r="G116">
            <v>207</v>
          </cell>
          <cell r="H116">
            <v>1.9323671497584499E-2</v>
          </cell>
          <cell r="I116">
            <v>0</v>
          </cell>
          <cell r="J116">
            <v>0</v>
          </cell>
          <cell r="K116">
            <v>2.41545893719807E-2</v>
          </cell>
          <cell r="L116">
            <v>1.250000000000004</v>
          </cell>
          <cell r="M116">
            <v>0</v>
          </cell>
          <cell r="N116">
            <v>0</v>
          </cell>
        </row>
        <row r="117">
          <cell r="D117">
            <v>3424</v>
          </cell>
          <cell r="E117" t="str">
            <v>St Thomas More Catholic Primary, A Voluntary Academy</v>
          </cell>
          <cell r="G117">
            <v>206</v>
          </cell>
          <cell r="H117">
            <v>3.3653846153846201E-2</v>
          </cell>
          <cell r="I117">
            <v>0</v>
          </cell>
          <cell r="J117">
            <v>0</v>
          </cell>
          <cell r="K117">
            <v>3.8834951456310697E-2</v>
          </cell>
          <cell r="L117">
            <v>1.1539528432732304</v>
          </cell>
          <cell r="M117">
            <v>0</v>
          </cell>
          <cell r="N117">
            <v>0</v>
          </cell>
        </row>
        <row r="118">
          <cell r="D118">
            <v>3414</v>
          </cell>
          <cell r="E118" t="str">
            <v>St Thomas of Canterbury School, a Catholic Voluntary Academy</v>
          </cell>
          <cell r="G118">
            <v>203</v>
          </cell>
          <cell r="H118">
            <v>9.5238095238095195E-3</v>
          </cell>
          <cell r="I118">
            <v>0</v>
          </cell>
          <cell r="J118">
            <v>0</v>
          </cell>
          <cell r="K118">
            <v>9.8522167487684695E-3</v>
          </cell>
          <cell r="L118">
            <v>1.0344827586206897</v>
          </cell>
          <cell r="M118">
            <v>0</v>
          </cell>
          <cell r="N118">
            <v>0</v>
          </cell>
        </row>
        <row r="119">
          <cell r="D119">
            <v>3412</v>
          </cell>
          <cell r="E119" t="str">
            <v>St Wilfrid's Catholic Primary School</v>
          </cell>
          <cell r="G119">
            <v>291</v>
          </cell>
          <cell r="H119">
            <v>2.3569023569023601E-2</v>
          </cell>
          <cell r="I119">
            <v>0</v>
          </cell>
          <cell r="J119">
            <v>0</v>
          </cell>
          <cell r="K119">
            <v>3.09278350515464E-2</v>
          </cell>
          <cell r="L119">
            <v>1.3122238586156099</v>
          </cell>
          <cell r="M119">
            <v>0</v>
          </cell>
          <cell r="N119">
            <v>0</v>
          </cell>
        </row>
        <row r="120">
          <cell r="D120">
            <v>2294</v>
          </cell>
          <cell r="E120" t="str">
            <v>Stannington Infant School</v>
          </cell>
          <cell r="G120">
            <v>174</v>
          </cell>
          <cell r="H120">
            <v>0</v>
          </cell>
          <cell r="I120">
            <v>0</v>
          </cell>
          <cell r="J120">
            <v>0</v>
          </cell>
          <cell r="K120">
            <v>1.1494252873563199E-2</v>
          </cell>
          <cell r="L120">
            <v>0</v>
          </cell>
          <cell r="M120">
            <v>0</v>
          </cell>
          <cell r="N120">
            <v>0</v>
          </cell>
        </row>
        <row r="121">
          <cell r="D121">
            <v>2303</v>
          </cell>
          <cell r="E121" t="str">
            <v>Stocksbridge Junior School</v>
          </cell>
          <cell r="G121">
            <v>278</v>
          </cell>
          <cell r="H121">
            <v>4.4067796610169498E-2</v>
          </cell>
          <cell r="I121">
            <v>0</v>
          </cell>
          <cell r="J121">
            <v>0</v>
          </cell>
          <cell r="K121">
            <v>1.7985611510791401E-2</v>
          </cell>
          <cell r="L121">
            <v>0.40813503043718941</v>
          </cell>
          <cell r="M121">
            <v>0</v>
          </cell>
          <cell r="N121">
            <v>0</v>
          </cell>
        </row>
        <row r="122">
          <cell r="D122">
            <v>2302</v>
          </cell>
          <cell r="E122" t="str">
            <v>Stocksbridge Nursery Infant School</v>
          </cell>
          <cell r="G122">
            <v>198</v>
          </cell>
          <cell r="H122">
            <v>5.0505050505050501E-3</v>
          </cell>
          <cell r="I122">
            <v>0</v>
          </cell>
          <cell r="J122">
            <v>0</v>
          </cell>
          <cell r="K122">
            <v>1.01010101010101E-2</v>
          </cell>
          <cell r="L122">
            <v>2</v>
          </cell>
          <cell r="M122">
            <v>0</v>
          </cell>
          <cell r="N122">
            <v>0</v>
          </cell>
        </row>
        <row r="123">
          <cell r="D123">
            <v>2350</v>
          </cell>
          <cell r="E123" t="str">
            <v>Stradbroke Primary School</v>
          </cell>
          <cell r="G123">
            <v>416</v>
          </cell>
          <cell r="H123">
            <v>3.8929440389294398E-2</v>
          </cell>
          <cell r="I123">
            <v>0</v>
          </cell>
          <cell r="J123">
            <v>0</v>
          </cell>
          <cell r="K123">
            <v>3.6057692307692298E-2</v>
          </cell>
          <cell r="L123">
            <v>0.92623197115384603</v>
          </cell>
          <cell r="M123">
            <v>0</v>
          </cell>
          <cell r="N123">
            <v>0</v>
          </cell>
        </row>
        <row r="124">
          <cell r="D124">
            <v>2230</v>
          </cell>
          <cell r="E124" t="str">
            <v>Tinsley Meadows Primary School</v>
          </cell>
          <cell r="G124">
            <v>529</v>
          </cell>
          <cell r="H124">
            <v>9.1743119266055106E-2</v>
          </cell>
          <cell r="I124">
            <v>17.300000000000033</v>
          </cell>
          <cell r="J124">
            <v>20.259999999999984</v>
          </cell>
          <cell r="K124">
            <v>9.8298676748582198E-2</v>
          </cell>
          <cell r="L124">
            <v>1.0714555765595453</v>
          </cell>
          <cell r="M124">
            <v>3.82986767485822E-2</v>
          </cell>
          <cell r="N124">
            <v>19449.599999999984</v>
          </cell>
        </row>
        <row r="125">
          <cell r="D125">
            <v>5206</v>
          </cell>
          <cell r="E125" t="str">
            <v>Totley All Saints Church of England Voluntary Aided Primary School</v>
          </cell>
          <cell r="G125">
            <v>210</v>
          </cell>
          <cell r="H125">
            <v>2.3696682464454999E-2</v>
          </cell>
          <cell r="I125">
            <v>0</v>
          </cell>
          <cell r="J125">
            <v>0</v>
          </cell>
          <cell r="K125">
            <v>2.3809523809523801E-2</v>
          </cell>
          <cell r="L125">
            <v>1.0047619047619034</v>
          </cell>
          <cell r="M125">
            <v>0</v>
          </cell>
          <cell r="N125">
            <v>0</v>
          </cell>
        </row>
        <row r="126">
          <cell r="D126">
            <v>2203</v>
          </cell>
          <cell r="E126" t="str">
            <v>Totley Primary School</v>
          </cell>
          <cell r="G126">
            <v>423</v>
          </cell>
          <cell r="H126">
            <v>1.8912529550827398E-2</v>
          </cell>
          <cell r="I126">
            <v>0</v>
          </cell>
          <cell r="J126">
            <v>0</v>
          </cell>
          <cell r="K126">
            <v>2.1276595744680899E-2</v>
          </cell>
          <cell r="L126">
            <v>1.125000000000004</v>
          </cell>
          <cell r="M126">
            <v>0</v>
          </cell>
          <cell r="N126">
            <v>0</v>
          </cell>
        </row>
        <row r="127">
          <cell r="D127">
            <v>2351</v>
          </cell>
          <cell r="E127" t="str">
            <v>Walkley Primary School</v>
          </cell>
          <cell r="G127">
            <v>386</v>
          </cell>
          <cell r="H127">
            <v>7.9575596816976096E-2</v>
          </cell>
          <cell r="I127">
            <v>7.3799999999999892</v>
          </cell>
          <cell r="J127">
            <v>5.8400000000000079</v>
          </cell>
          <cell r="K127">
            <v>7.5129533678756494E-2</v>
          </cell>
          <cell r="L127">
            <v>0.94412780656304029</v>
          </cell>
          <cell r="M127">
            <v>1.5129533678756496E-2</v>
          </cell>
          <cell r="N127">
            <v>5606.4000000000078</v>
          </cell>
        </row>
        <row r="128">
          <cell r="D128">
            <v>3432</v>
          </cell>
          <cell r="E128" t="str">
            <v>Watercliffe Meadow Community Primary School</v>
          </cell>
          <cell r="G128">
            <v>412</v>
          </cell>
          <cell r="H128">
            <v>5.5690072639225201E-2</v>
          </cell>
          <cell r="I128">
            <v>0</v>
          </cell>
          <cell r="J128">
            <v>0</v>
          </cell>
          <cell r="K128">
            <v>3.4146341463414602E-2</v>
          </cell>
          <cell r="L128">
            <v>0.61314952279957502</v>
          </cell>
          <cell r="M128">
            <v>0</v>
          </cell>
          <cell r="N128">
            <v>0</v>
          </cell>
        </row>
        <row r="129">
          <cell r="D129">
            <v>2319</v>
          </cell>
          <cell r="E129" t="str">
            <v>Waterthorpe Infant School</v>
          </cell>
          <cell r="G129">
            <v>124</v>
          </cell>
          <cell r="H129">
            <v>2.9850746268656699E-2</v>
          </cell>
          <cell r="I129">
            <v>0</v>
          </cell>
          <cell r="J129">
            <v>0</v>
          </cell>
          <cell r="K129">
            <v>3.2258064516128997E-2</v>
          </cell>
          <cell r="L129">
            <v>1.0806451612903221</v>
          </cell>
          <cell r="M129">
            <v>0</v>
          </cell>
          <cell r="N129">
            <v>0</v>
          </cell>
        </row>
        <row r="130">
          <cell r="D130">
            <v>2352</v>
          </cell>
          <cell r="E130" t="str">
            <v>Westways Primary School</v>
          </cell>
          <cell r="G130">
            <v>582</v>
          </cell>
          <cell r="H130">
            <v>9.4827586206896505E-2</v>
          </cell>
          <cell r="I130">
            <v>20.199999999999974</v>
          </cell>
          <cell r="J130">
            <v>32.079999999999792</v>
          </cell>
          <cell r="K130">
            <v>0.11512027491408899</v>
          </cell>
          <cell r="L130">
            <v>1.2139956263667573</v>
          </cell>
          <cell r="M130">
            <v>5.5120274914088996E-2</v>
          </cell>
          <cell r="N130">
            <v>30796.799999999799</v>
          </cell>
        </row>
        <row r="131">
          <cell r="D131">
            <v>2311</v>
          </cell>
          <cell r="E131" t="str">
            <v>Wharncliffe Side Primary School</v>
          </cell>
          <cell r="G131">
            <v>131</v>
          </cell>
          <cell r="H131">
            <v>4.92957746478873E-2</v>
          </cell>
          <cell r="I131">
            <v>0</v>
          </cell>
          <cell r="J131">
            <v>0</v>
          </cell>
          <cell r="K131">
            <v>4.58015267175573E-2</v>
          </cell>
          <cell r="L131">
            <v>0.92911668484187715</v>
          </cell>
          <cell r="M131">
            <v>0</v>
          </cell>
          <cell r="N131">
            <v>0</v>
          </cell>
        </row>
        <row r="132">
          <cell r="D132">
            <v>2040</v>
          </cell>
          <cell r="E132" t="str">
            <v>Whiteways Primary School</v>
          </cell>
          <cell r="G132">
            <v>386</v>
          </cell>
          <cell r="H132">
            <v>0.12311557788944701</v>
          </cell>
          <cell r="I132">
            <v>25.624924623115486</v>
          </cell>
          <cell r="J132">
            <v>20.404304461942086</v>
          </cell>
          <cell r="K132">
            <v>0.112860892388451</v>
          </cell>
          <cell r="L132">
            <v>0.91670684021639959</v>
          </cell>
          <cell r="M132">
            <v>5.2860892388451E-2</v>
          </cell>
          <cell r="N132">
            <v>19588.132283464402</v>
          </cell>
        </row>
        <row r="133">
          <cell r="D133">
            <v>2027</v>
          </cell>
          <cell r="E133" t="str">
            <v>Wincobank Nursery and Infant Academy</v>
          </cell>
          <cell r="G133">
            <v>123</v>
          </cell>
          <cell r="H133">
            <v>5.8394160583941597E-2</v>
          </cell>
          <cell r="I133">
            <v>0</v>
          </cell>
          <cell r="J133">
            <v>2.6200000000000019</v>
          </cell>
          <cell r="K133">
            <v>8.1300813008130093E-2</v>
          </cell>
          <cell r="L133">
            <v>1.3922764227642281</v>
          </cell>
          <cell r="M133">
            <v>2.1300813008130096E-2</v>
          </cell>
          <cell r="N133">
            <v>2515.2000000000016</v>
          </cell>
        </row>
        <row r="134">
          <cell r="D134">
            <v>2361</v>
          </cell>
          <cell r="E134" t="str">
            <v>Windmill Hill Primary School</v>
          </cell>
          <cell r="G134">
            <v>301</v>
          </cell>
          <cell r="H134">
            <v>3.1746031746031703E-2</v>
          </cell>
          <cell r="I134">
            <v>0</v>
          </cell>
          <cell r="J134">
            <v>0</v>
          </cell>
          <cell r="K134">
            <v>2.32558139534884E-2</v>
          </cell>
          <cell r="L134">
            <v>0.73255813953488558</v>
          </cell>
          <cell r="M134">
            <v>0</v>
          </cell>
          <cell r="N134">
            <v>0</v>
          </cell>
        </row>
        <row r="135">
          <cell r="D135">
            <v>2043</v>
          </cell>
          <cell r="E135" t="str">
            <v>Wisewood Community Primary School</v>
          </cell>
          <cell r="G135">
            <v>165</v>
          </cell>
          <cell r="H135">
            <v>7.69230769230769E-2</v>
          </cell>
          <cell r="I135">
            <v>2.6399999999999966</v>
          </cell>
          <cell r="J135">
            <v>12.099999999999945</v>
          </cell>
          <cell r="K135">
            <v>0.133333333333333</v>
          </cell>
          <cell r="L135">
            <v>1.7333333333333296</v>
          </cell>
          <cell r="M135">
            <v>7.3333333333333001E-2</v>
          </cell>
          <cell r="N135">
            <v>11615.999999999947</v>
          </cell>
        </row>
        <row r="136">
          <cell r="D136">
            <v>2139</v>
          </cell>
          <cell r="E136" t="str">
            <v>Woodhouse West Primary School</v>
          </cell>
          <cell r="G136">
            <v>361</v>
          </cell>
          <cell r="H136">
            <v>8.8888888888888906E-2</v>
          </cell>
          <cell r="I136">
            <v>10.400000000000007</v>
          </cell>
          <cell r="J136">
            <v>21.459444444444287</v>
          </cell>
          <cell r="K136">
            <v>0.11944444444444401</v>
          </cell>
          <cell r="L136">
            <v>1.3437499999999949</v>
          </cell>
          <cell r="M136">
            <v>5.9444444444444008E-2</v>
          </cell>
          <cell r="N136">
            <v>20601.066666666517</v>
          </cell>
        </row>
        <row r="137">
          <cell r="D137">
            <v>2034</v>
          </cell>
          <cell r="E137" t="str">
            <v>Woodlands Primary School</v>
          </cell>
          <cell r="G137">
            <v>403</v>
          </cell>
          <cell r="H137">
            <v>0.10659898477157401</v>
          </cell>
          <cell r="I137">
            <v>18.406598984771733</v>
          </cell>
          <cell r="J137">
            <v>18.819999999999926</v>
          </cell>
          <cell r="K137">
            <v>0.106699751861042</v>
          </cell>
          <cell r="L137">
            <v>1.0009452912678665</v>
          </cell>
          <cell r="M137">
            <v>4.6699751861041999E-2</v>
          </cell>
          <cell r="N137">
            <v>18067.199999999928</v>
          </cell>
        </row>
        <row r="138">
          <cell r="D138">
            <v>2324</v>
          </cell>
          <cell r="E138" t="str">
            <v>Woodseats Primary School</v>
          </cell>
          <cell r="G138">
            <v>369</v>
          </cell>
          <cell r="H138">
            <v>7.2022160664820006E-2</v>
          </cell>
          <cell r="I138">
            <v>4.3640443213296631</v>
          </cell>
          <cell r="J138">
            <v>15.163278688524448</v>
          </cell>
          <cell r="K138">
            <v>0.101092896174863</v>
          </cell>
          <cell r="L138">
            <v>1.4036359815048274</v>
          </cell>
          <cell r="M138">
            <v>4.1092896174863003E-2</v>
          </cell>
          <cell r="N138">
            <v>14556.74754098347</v>
          </cell>
        </row>
        <row r="139">
          <cell r="D139">
            <v>2327</v>
          </cell>
          <cell r="E139" t="str">
            <v>Woodthorpe Primary School</v>
          </cell>
          <cell r="G139">
            <v>398</v>
          </cell>
          <cell r="H139">
            <v>4.9261083743842402E-2</v>
          </cell>
          <cell r="I139">
            <v>0</v>
          </cell>
          <cell r="J139">
            <v>0</v>
          </cell>
          <cell r="K139">
            <v>5.7934508816120903E-2</v>
          </cell>
          <cell r="L139">
            <v>1.1760705289672535</v>
          </cell>
          <cell r="M139">
            <v>0</v>
          </cell>
          <cell r="N139">
            <v>0</v>
          </cell>
        </row>
        <row r="140">
          <cell r="D140">
            <v>2321</v>
          </cell>
          <cell r="E140" t="str">
            <v>Wybourn Community Primary &amp; Nursery School</v>
          </cell>
          <cell r="G140">
            <v>420</v>
          </cell>
          <cell r="H140">
            <v>3.3018867924528301E-2</v>
          </cell>
          <cell r="I140">
            <v>0</v>
          </cell>
          <cell r="J140">
            <v>0</v>
          </cell>
          <cell r="K140">
            <v>3.3333333333333298E-2</v>
          </cell>
          <cell r="L140">
            <v>1.0095238095238084</v>
          </cell>
          <cell r="M140">
            <v>0</v>
          </cell>
          <cell r="N140">
            <v>0</v>
          </cell>
        </row>
        <row r="141">
          <cell r="D141">
            <v>0</v>
          </cell>
          <cell r="E141">
            <v>0</v>
          </cell>
        </row>
        <row r="142">
          <cell r="D142">
            <v>0</v>
          </cell>
          <cell r="E142" t="str">
            <v>Total Primary</v>
          </cell>
          <cell r="G142">
            <v>43254</v>
          </cell>
          <cell r="J142">
            <v>653.86453675506095</v>
          </cell>
          <cell r="M142">
            <v>1.5116857094258588E-2</v>
          </cell>
          <cell r="N142">
            <v>627709.95528485847</v>
          </cell>
        </row>
        <row r="143">
          <cell r="D143">
            <v>0</v>
          </cell>
          <cell r="E143">
            <v>0</v>
          </cell>
          <cell r="K143">
            <v>52</v>
          </cell>
        </row>
        <row r="144">
          <cell r="D144">
            <v>5401</v>
          </cell>
          <cell r="E144" t="str">
            <v>All Saints' Catholic High School</v>
          </cell>
          <cell r="G144">
            <v>1040</v>
          </cell>
          <cell r="H144">
            <v>2.5218234723569301E-2</v>
          </cell>
          <cell r="I144">
            <v>0</v>
          </cell>
          <cell r="J144">
            <v>0</v>
          </cell>
          <cell r="K144">
            <v>3.17919075144509E-2</v>
          </cell>
          <cell r="L144">
            <v>1.260671409515344</v>
          </cell>
          <cell r="M144">
            <v>0</v>
          </cell>
          <cell r="N144">
            <v>0</v>
          </cell>
        </row>
        <row r="145">
          <cell r="D145">
            <v>4017</v>
          </cell>
          <cell r="E145" t="str">
            <v>Bradfield School</v>
          </cell>
          <cell r="G145">
            <v>1086</v>
          </cell>
          <cell r="H145">
            <v>1.7857142857142901E-2</v>
          </cell>
          <cell r="I145">
            <v>0</v>
          </cell>
          <cell r="J145">
            <v>0</v>
          </cell>
          <cell r="K145">
            <v>1.9372693726937298E-2</v>
          </cell>
          <cell r="L145">
            <v>1.0848708487084859</v>
          </cell>
          <cell r="M145">
            <v>0</v>
          </cell>
          <cell r="N145">
            <v>0</v>
          </cell>
        </row>
        <row r="146">
          <cell r="D146">
            <v>4000</v>
          </cell>
          <cell r="E146" t="str">
            <v>Chaucer School</v>
          </cell>
          <cell r="G146">
            <v>822</v>
          </cell>
          <cell r="H146">
            <v>4.5508982035928097E-2</v>
          </cell>
          <cell r="I146">
            <v>0</v>
          </cell>
          <cell r="J146">
            <v>14.065556915544656</v>
          </cell>
          <cell r="K146">
            <v>7.7111383108935103E-2</v>
          </cell>
          <cell r="L146">
            <v>1.6944211814726546</v>
          </cell>
          <cell r="M146">
            <v>1.7111383108935105E-2</v>
          </cell>
          <cell r="N146">
            <v>19410.468543451625</v>
          </cell>
        </row>
        <row r="147">
          <cell r="D147">
            <v>4012</v>
          </cell>
          <cell r="E147" t="str">
            <v>Ecclesfield School</v>
          </cell>
          <cell r="G147">
            <v>1718</v>
          </cell>
          <cell r="H147">
            <v>2.1226415094339601E-2</v>
          </cell>
          <cell r="I147">
            <v>0</v>
          </cell>
          <cell r="J147">
            <v>0</v>
          </cell>
          <cell r="K147">
            <v>3.0921820303383901E-2</v>
          </cell>
          <cell r="L147">
            <v>1.4567613120705318</v>
          </cell>
          <cell r="M147">
            <v>0</v>
          </cell>
          <cell r="N147">
            <v>0</v>
          </cell>
        </row>
        <row r="148">
          <cell r="D148">
            <v>4280</v>
          </cell>
          <cell r="E148" t="str">
            <v>Fir Vale School</v>
          </cell>
          <cell r="G148">
            <v>1026</v>
          </cell>
          <cell r="H148">
            <v>0.12720156555772999</v>
          </cell>
          <cell r="I148">
            <v>68.881604696673236</v>
          </cell>
          <cell r="J148">
            <v>67.06683643486744</v>
          </cell>
          <cell r="K148">
            <v>0.12536728697355501</v>
          </cell>
          <cell r="L148">
            <v>0.98557974836133211</v>
          </cell>
          <cell r="M148">
            <v>6.5367286973555011E-2</v>
          </cell>
          <cell r="N148">
            <v>92552.234280117074</v>
          </cell>
        </row>
        <row r="149">
          <cell r="D149">
            <v>4003</v>
          </cell>
          <cell r="E149" t="str">
            <v>Firth Park Academy</v>
          </cell>
          <cell r="G149">
            <v>1177</v>
          </cell>
          <cell r="H149">
            <v>5.8469475494410998E-2</v>
          </cell>
          <cell r="I149">
            <v>0</v>
          </cell>
          <cell r="J149">
            <v>0</v>
          </cell>
          <cell r="K149">
            <v>4.6768707482993201E-2</v>
          </cell>
          <cell r="L149">
            <v>0.79988245298119265</v>
          </cell>
          <cell r="M149">
            <v>0</v>
          </cell>
          <cell r="N149">
            <v>0</v>
          </cell>
        </row>
        <row r="150">
          <cell r="D150">
            <v>4007</v>
          </cell>
          <cell r="E150" t="str">
            <v>Forge Valley School</v>
          </cell>
          <cell r="G150">
            <v>1275</v>
          </cell>
          <cell r="H150">
            <v>2.6634382566585998E-2</v>
          </cell>
          <cell r="I150">
            <v>0</v>
          </cell>
          <cell r="J150">
            <v>0</v>
          </cell>
          <cell r="K150">
            <v>3.61067503924647E-2</v>
          </cell>
          <cell r="L150">
            <v>1.3556443556443543</v>
          </cell>
          <cell r="M150">
            <v>0</v>
          </cell>
          <cell r="N150">
            <v>0</v>
          </cell>
        </row>
        <row r="151">
          <cell r="D151">
            <v>4278</v>
          </cell>
          <cell r="E151" t="str">
            <v>Handsworth Grange Community Sports College</v>
          </cell>
          <cell r="G151">
            <v>992</v>
          </cell>
          <cell r="H151">
            <v>1.78041543026706E-2</v>
          </cell>
          <cell r="I151">
            <v>0</v>
          </cell>
          <cell r="J151">
            <v>0</v>
          </cell>
          <cell r="K151">
            <v>1.5151515151515201E-2</v>
          </cell>
          <cell r="L151">
            <v>0.85101010101010488</v>
          </cell>
          <cell r="M151">
            <v>0</v>
          </cell>
          <cell r="N151">
            <v>0</v>
          </cell>
        </row>
        <row r="152">
          <cell r="D152">
            <v>4257</v>
          </cell>
          <cell r="E152" t="str">
            <v>High Storrs School</v>
          </cell>
          <cell r="G152">
            <v>1208</v>
          </cell>
          <cell r="H152">
            <v>1.9801980198019799E-2</v>
          </cell>
          <cell r="I152">
            <v>0</v>
          </cell>
          <cell r="J152">
            <v>0</v>
          </cell>
          <cell r="K152">
            <v>1.6638935108153102E-2</v>
          </cell>
          <cell r="L152">
            <v>0.84026622296173181</v>
          </cell>
          <cell r="M152">
            <v>0</v>
          </cell>
          <cell r="N152">
            <v>0</v>
          </cell>
        </row>
        <row r="153">
          <cell r="D153">
            <v>4230</v>
          </cell>
          <cell r="E153" t="str">
            <v>King Ecgbert School</v>
          </cell>
          <cell r="G153">
            <v>1069</v>
          </cell>
          <cell r="H153">
            <v>2.4271844660194199E-2</v>
          </cell>
          <cell r="I153">
            <v>0</v>
          </cell>
          <cell r="J153">
            <v>0</v>
          </cell>
          <cell r="K153">
            <v>3.27408793264733E-2</v>
          </cell>
          <cell r="L153">
            <v>1.3489242282506986</v>
          </cell>
          <cell r="M153">
            <v>0</v>
          </cell>
          <cell r="N153">
            <v>0</v>
          </cell>
        </row>
        <row r="154">
          <cell r="D154">
            <v>4259</v>
          </cell>
          <cell r="E154" t="str">
            <v>King Edward VII School</v>
          </cell>
          <cell r="G154">
            <v>1145</v>
          </cell>
          <cell r="H154">
            <v>4.7410008779631301E-2</v>
          </cell>
          <cell r="I154">
            <v>0</v>
          </cell>
          <cell r="J154">
            <v>0</v>
          </cell>
          <cell r="K154">
            <v>5.4195804195804199E-2</v>
          </cell>
          <cell r="L154">
            <v>1.143130018130017</v>
          </cell>
          <cell r="M154">
            <v>0</v>
          </cell>
          <cell r="N154">
            <v>0</v>
          </cell>
        </row>
        <row r="155">
          <cell r="D155">
            <v>4279</v>
          </cell>
          <cell r="E155" t="str">
            <v>Meadowhead School Academy Trust</v>
          </cell>
          <cell r="G155">
            <v>1636</v>
          </cell>
          <cell r="H155">
            <v>4.5843520782396098E-2</v>
          </cell>
          <cell r="I155">
            <v>0</v>
          </cell>
          <cell r="J155">
            <v>0</v>
          </cell>
          <cell r="K155">
            <v>3.9167686658506701E-2</v>
          </cell>
          <cell r="L155">
            <v>0.85437780497755933</v>
          </cell>
          <cell r="M155">
            <v>0</v>
          </cell>
          <cell r="N155">
            <v>0</v>
          </cell>
        </row>
        <row r="156">
          <cell r="D156">
            <v>4015</v>
          </cell>
          <cell r="E156" t="str">
            <v>Mercia School</v>
          </cell>
          <cell r="G156">
            <v>844</v>
          </cell>
          <cell r="H156">
            <v>1.40485312899106E-2</v>
          </cell>
          <cell r="I156">
            <v>0</v>
          </cell>
          <cell r="J156">
            <v>0</v>
          </cell>
          <cell r="K156">
            <v>2.0166073546856501E-2</v>
          </cell>
          <cell r="L156">
            <v>1.4354577806535127</v>
          </cell>
          <cell r="M156">
            <v>0</v>
          </cell>
          <cell r="N156">
            <v>0</v>
          </cell>
        </row>
        <row r="157">
          <cell r="D157">
            <v>4008</v>
          </cell>
          <cell r="E157" t="str">
            <v>Newfield Secondary School</v>
          </cell>
          <cell r="G157">
            <v>1041</v>
          </cell>
          <cell r="H157">
            <v>3.4220532319391601E-2</v>
          </cell>
          <cell r="I157">
            <v>0</v>
          </cell>
          <cell r="J157">
            <v>0</v>
          </cell>
          <cell r="K157">
            <v>3.2660902977905901E-2</v>
          </cell>
          <cell r="L157">
            <v>0.95442416479880665</v>
          </cell>
          <cell r="M157">
            <v>0</v>
          </cell>
          <cell r="N157">
            <v>0</v>
          </cell>
        </row>
        <row r="158">
          <cell r="D158">
            <v>5400</v>
          </cell>
          <cell r="E158" t="str">
            <v>Notre Dame High School</v>
          </cell>
          <cell r="G158">
            <v>1065</v>
          </cell>
          <cell r="H158">
            <v>1.4058106841612E-2</v>
          </cell>
          <cell r="I158">
            <v>0</v>
          </cell>
          <cell r="J158">
            <v>0</v>
          </cell>
          <cell r="K158">
            <v>9.4250706880301596E-3</v>
          </cell>
          <cell r="L158">
            <v>0.67043669494187852</v>
          </cell>
          <cell r="M158">
            <v>0</v>
          </cell>
          <cell r="N158">
            <v>0</v>
          </cell>
        </row>
        <row r="159">
          <cell r="D159">
            <v>4006</v>
          </cell>
          <cell r="E159" t="str">
            <v>Outwood Academy City</v>
          </cell>
          <cell r="G159">
            <v>1177</v>
          </cell>
          <cell r="H159">
            <v>0.04</v>
          </cell>
          <cell r="I159">
            <v>0</v>
          </cell>
          <cell r="J159">
            <v>0</v>
          </cell>
          <cell r="K159">
            <v>5.3571428571428603E-2</v>
          </cell>
          <cell r="L159">
            <v>1.3392857142857151</v>
          </cell>
          <cell r="M159">
            <v>0</v>
          </cell>
          <cell r="N159">
            <v>0</v>
          </cell>
        </row>
        <row r="160">
          <cell r="D160">
            <v>6907</v>
          </cell>
          <cell r="E160" t="str">
            <v>Parkwood E-ACT Academy</v>
          </cell>
          <cell r="G160">
            <v>813</v>
          </cell>
          <cell r="H160">
            <v>9.7345132743362803E-2</v>
          </cell>
          <cell r="I160">
            <v>29.614690265486704</v>
          </cell>
          <cell r="J160">
            <v>44.679826946847868</v>
          </cell>
          <cell r="K160">
            <v>0.11495673671199</v>
          </cell>
          <cell r="L160">
            <v>1.1809192044049885</v>
          </cell>
          <cell r="M160">
            <v>5.4956736711990001E-2</v>
          </cell>
          <cell r="N160">
            <v>61658.161186650061</v>
          </cell>
        </row>
        <row r="161">
          <cell r="D161">
            <v>6905</v>
          </cell>
          <cell r="E161" t="str">
            <v>Sheffield Park Academy</v>
          </cell>
          <cell r="G161">
            <v>1060</v>
          </cell>
          <cell r="H161">
            <v>5.5718475073313803E-2</v>
          </cell>
          <cell r="I161">
            <v>0</v>
          </cell>
          <cell r="J161">
            <v>2.5247637051039931</v>
          </cell>
          <cell r="K161">
            <v>6.2381852551984897E-2</v>
          </cell>
          <cell r="L161">
            <v>1.1195900905382548</v>
          </cell>
          <cell r="M161">
            <v>2.381852551984899E-3</v>
          </cell>
          <cell r="N161">
            <v>3484.1739130435103</v>
          </cell>
        </row>
        <row r="162">
          <cell r="D162">
            <v>6906</v>
          </cell>
          <cell r="E162" t="str">
            <v>Sheffield Springs Academy</v>
          </cell>
          <cell r="G162">
            <v>1054</v>
          </cell>
          <cell r="H162">
            <v>9.4455852156057493E-2</v>
          </cell>
          <cell r="I162">
            <v>33.801190965092403</v>
          </cell>
          <cell r="J162">
            <v>14.127016205910419</v>
          </cell>
          <cell r="K162">
            <v>7.3403241182078194E-2</v>
          </cell>
          <cell r="L162">
            <v>0.77711692294939305</v>
          </cell>
          <cell r="M162">
            <v>1.3403241182078196E-2</v>
          </cell>
          <cell r="N162">
            <v>19495.282364156377</v>
          </cell>
        </row>
        <row r="163">
          <cell r="D163">
            <v>4229</v>
          </cell>
          <cell r="E163" t="str">
            <v>Silverdale School</v>
          </cell>
          <cell r="G163">
            <v>1020</v>
          </cell>
          <cell r="H163">
            <v>1.7681728880157201E-2</v>
          </cell>
          <cell r="I163">
            <v>0</v>
          </cell>
          <cell r="J163">
            <v>0</v>
          </cell>
          <cell r="K163">
            <v>2.06896551724138E-2</v>
          </cell>
          <cell r="L163">
            <v>1.170114942528734</v>
          </cell>
          <cell r="M163">
            <v>0</v>
          </cell>
          <cell r="N163">
            <v>0</v>
          </cell>
        </row>
        <row r="164">
          <cell r="D164">
            <v>4271</v>
          </cell>
          <cell r="E164" t="str">
            <v>Stocksbridge High School</v>
          </cell>
          <cell r="G164">
            <v>799</v>
          </cell>
          <cell r="H164">
            <v>1.51324085750315E-2</v>
          </cell>
          <cell r="I164">
            <v>0</v>
          </cell>
          <cell r="J164">
            <v>0</v>
          </cell>
          <cell r="K164">
            <v>1.38713745271122E-2</v>
          </cell>
          <cell r="L164">
            <v>0.91666666666666607</v>
          </cell>
          <cell r="M164">
            <v>0</v>
          </cell>
          <cell r="N164">
            <v>0</v>
          </cell>
        </row>
        <row r="165">
          <cell r="D165">
            <v>4234</v>
          </cell>
          <cell r="E165" t="str">
            <v>Tapton School</v>
          </cell>
          <cell r="G165">
            <v>1334</v>
          </cell>
          <cell r="H165">
            <v>3.6162361623616197E-2</v>
          </cell>
          <cell r="I165">
            <v>0</v>
          </cell>
          <cell r="J165">
            <v>0</v>
          </cell>
          <cell r="K165">
            <v>2.40420736288505E-2</v>
          </cell>
          <cell r="L165">
            <v>0.66483693402229516</v>
          </cell>
          <cell r="M165">
            <v>0</v>
          </cell>
          <cell r="N165">
            <v>0</v>
          </cell>
        </row>
        <row r="166">
          <cell r="D166">
            <v>4276</v>
          </cell>
          <cell r="E166" t="str">
            <v>The Birley Academy</v>
          </cell>
          <cell r="G166">
            <v>1075</v>
          </cell>
          <cell r="H166">
            <v>3.2588454376163901E-2</v>
          </cell>
          <cell r="I166">
            <v>0</v>
          </cell>
          <cell r="J166">
            <v>0</v>
          </cell>
          <cell r="K166">
            <v>4.8462255358807098E-2</v>
          </cell>
          <cell r="L166">
            <v>1.4870989215816794</v>
          </cell>
          <cell r="M166">
            <v>0</v>
          </cell>
          <cell r="N166">
            <v>0</v>
          </cell>
        </row>
        <row r="167">
          <cell r="D167">
            <v>4004</v>
          </cell>
          <cell r="E167" t="str">
            <v>UTC Sheffield City Centre</v>
          </cell>
          <cell r="G167">
            <v>301</v>
          </cell>
          <cell r="H167">
            <v>1.9230769230769201E-2</v>
          </cell>
          <cell r="I167">
            <v>0</v>
          </cell>
          <cell r="J167">
            <v>0</v>
          </cell>
          <cell r="K167">
            <v>1.3333333333333299E-2</v>
          </cell>
          <cell r="L167">
            <v>0.69333333333333269</v>
          </cell>
          <cell r="M167">
            <v>0</v>
          </cell>
          <cell r="N167">
            <v>0</v>
          </cell>
        </row>
        <row r="168">
          <cell r="D168">
            <v>4010</v>
          </cell>
          <cell r="E168" t="str">
            <v>UTC Sheffield Olympic Legacy Park</v>
          </cell>
          <cell r="G168">
            <v>298</v>
          </cell>
          <cell r="H168">
            <v>6.3333333333333297E-2</v>
          </cell>
          <cell r="I168">
            <v>1.0033333333333232</v>
          </cell>
          <cell r="J168">
            <v>0</v>
          </cell>
          <cell r="K168">
            <v>3.35570469798658E-2</v>
          </cell>
          <cell r="L168">
            <v>0.52984811020840772</v>
          </cell>
          <cell r="M168">
            <v>0</v>
          </cell>
          <cell r="N168">
            <v>0</v>
          </cell>
        </row>
        <row r="169">
          <cell r="D169">
            <v>4013</v>
          </cell>
          <cell r="E169" t="str">
            <v>Westfield School</v>
          </cell>
          <cell r="G169">
            <v>1311</v>
          </cell>
          <cell r="H169">
            <v>1.76706827309237E-2</v>
          </cell>
          <cell r="I169">
            <v>0</v>
          </cell>
          <cell r="J169">
            <v>0</v>
          </cell>
          <cell r="K169">
            <v>1.6781083142639201E-2</v>
          </cell>
          <cell r="L169">
            <v>0.94965675057208176</v>
          </cell>
          <cell r="M169">
            <v>0</v>
          </cell>
          <cell r="N169">
            <v>0</v>
          </cell>
        </row>
        <row r="170">
          <cell r="D170">
            <v>4016</v>
          </cell>
          <cell r="E170" t="str">
            <v>Yewlands Academy</v>
          </cell>
          <cell r="G170">
            <v>944</v>
          </cell>
          <cell r="H170">
            <v>0.02</v>
          </cell>
          <cell r="I170">
            <v>0</v>
          </cell>
          <cell r="J170">
            <v>0</v>
          </cell>
          <cell r="K170">
            <v>2.1231422505307899E-2</v>
          </cell>
          <cell r="L170">
            <v>1.061571125265395</v>
          </cell>
          <cell r="M170">
            <v>0</v>
          </cell>
          <cell r="N170">
            <v>0</v>
          </cell>
        </row>
        <row r="172">
          <cell r="E172" t="str">
            <v>Total Secondary</v>
          </cell>
          <cell r="G172">
            <v>28330</v>
          </cell>
          <cell r="I172">
            <v>133.30081926058568</v>
          </cell>
          <cell r="J172">
            <v>142.4640002082744</v>
          </cell>
          <cell r="M172">
            <v>5.0287327994449132E-3</v>
          </cell>
          <cell r="N172">
            <v>196600.32028741867</v>
          </cell>
        </row>
        <row r="174">
          <cell r="E174" t="str">
            <v>Middle Deemed Secondary</v>
          </cell>
        </row>
        <row r="176">
          <cell r="D176">
            <v>4014</v>
          </cell>
          <cell r="E176" t="str">
            <v>Astrea Academy Sheffield</v>
          </cell>
          <cell r="G176">
            <v>999</v>
          </cell>
          <cell r="H176">
            <v>0.13181676372712145</v>
          </cell>
          <cell r="I176">
            <v>33.088993344425937</v>
          </cell>
          <cell r="J176">
            <v>22.450619469026485</v>
          </cell>
          <cell r="K176">
            <v>0.10238043425697554</v>
          </cell>
          <cell r="L176">
            <v>0.77668751198380892</v>
          </cell>
          <cell r="M176">
            <v>2.2473092561588071E-2</v>
          </cell>
          <cell r="N176">
            <v>21552.594690265425</v>
          </cell>
        </row>
        <row r="177">
          <cell r="D177">
            <v>4225</v>
          </cell>
          <cell r="E177" t="str">
            <v>Hinde House 2-16 Academy</v>
          </cell>
          <cell r="G177">
            <v>1345</v>
          </cell>
          <cell r="H177">
            <v>4.5081967213114749E-2</v>
          </cell>
          <cell r="I177">
            <v>4.5081967213114749E-2</v>
          </cell>
          <cell r="J177">
            <v>1.2000000000000379</v>
          </cell>
          <cell r="K177">
            <v>5.112708900116595E-2</v>
          </cell>
          <cell r="L177">
            <v>1.1340917923894993</v>
          </cell>
          <cell r="M177">
            <v>8.9219330855021403E-4</v>
          </cell>
          <cell r="N177">
            <v>1656.0000000000523</v>
          </cell>
        </row>
        <row r="178">
          <cell r="D178">
            <v>4005</v>
          </cell>
          <cell r="E178" t="str">
            <v>Oasis Academy Don Valley</v>
          </cell>
          <cell r="G178">
            <v>1081</v>
          </cell>
          <cell r="H178">
            <v>5.5842827928717503E-2</v>
          </cell>
          <cell r="I178">
            <v>5.5842827928717503E-2</v>
          </cell>
          <cell r="J178">
            <v>2.4000000000000137</v>
          </cell>
          <cell r="K178">
            <v>5.0890901124580099E-2</v>
          </cell>
          <cell r="L178">
            <v>0.91132385325366294</v>
          </cell>
          <cell r="M178">
            <v>2.2201665124884492E-3</v>
          </cell>
          <cell r="N178">
            <v>2304.0000000000132</v>
          </cell>
        </row>
        <row r="179">
          <cell r="D179">
            <v>0</v>
          </cell>
          <cell r="E179">
            <v>0</v>
          </cell>
        </row>
        <row r="180">
          <cell r="D180">
            <v>0</v>
          </cell>
          <cell r="E180" t="str">
            <v>Total Middle Deemed Secondary</v>
          </cell>
          <cell r="G180">
            <v>3425</v>
          </cell>
          <cell r="I180">
            <v>33.189918139567766</v>
          </cell>
          <cell r="J180">
            <v>26.050619469026536</v>
          </cell>
          <cell r="M180">
            <v>7.6060202829274556E-3</v>
          </cell>
          <cell r="N180">
            <v>25512.59469026549</v>
          </cell>
        </row>
        <row r="181">
          <cell r="E181">
            <v>0</v>
          </cell>
        </row>
        <row r="182">
          <cell r="E182" t="str">
            <v>TOTAL ALL SCHOOLS</v>
          </cell>
          <cell r="G182">
            <v>75009</v>
          </cell>
          <cell r="I182">
            <v>166.49073740015345</v>
          </cell>
          <cell r="J182">
            <v>822.37915643236192</v>
          </cell>
          <cell r="M182">
            <v>1.096373977032572E-2</v>
          </cell>
          <cell r="N182">
            <v>849822.87026254262</v>
          </cell>
        </row>
        <row r="183">
          <cell r="G183">
            <v>0</v>
          </cell>
        </row>
        <row r="184">
          <cell r="D184">
            <v>4014</v>
          </cell>
          <cell r="E184" t="str">
            <v>Astrea Academy - Woodside x 7/12</v>
          </cell>
          <cell r="G184">
            <v>261</v>
          </cell>
          <cell r="H184">
            <v>0.19375000000000001</v>
          </cell>
          <cell r="I184">
            <v>26.215</v>
          </cell>
          <cell r="J184">
            <v>22.450619469026485</v>
          </cell>
          <cell r="K184">
            <v>0.146017699115044</v>
          </cell>
          <cell r="M184">
            <v>8.6017699115044005E-2</v>
          </cell>
          <cell r="N184">
            <v>21552.594690265425</v>
          </cell>
        </row>
        <row r="185">
          <cell r="D185">
            <v>4014</v>
          </cell>
          <cell r="E185" t="str">
            <v>Astrea Academy - Woodside x 7/12</v>
          </cell>
          <cell r="G185">
            <v>738</v>
          </cell>
          <cell r="H185">
            <v>0.14083827108242505</v>
          </cell>
          <cell r="I185">
            <v>39.5450888794836</v>
          </cell>
          <cell r="J185">
            <v>0</v>
          </cell>
          <cell r="K185">
            <v>5.87431693989071E-2</v>
          </cell>
          <cell r="M185">
            <v>0</v>
          </cell>
          <cell r="N185">
            <v>0</v>
          </cell>
        </row>
        <row r="186">
          <cell r="G186">
            <v>999</v>
          </cell>
          <cell r="H186">
            <v>0.13181676372712145</v>
          </cell>
          <cell r="I186">
            <v>33.088993344425937</v>
          </cell>
          <cell r="J186">
            <v>22.450619469026485</v>
          </cell>
          <cell r="K186">
            <v>0.10238043425697554</v>
          </cell>
          <cell r="M186">
            <v>2.2473092561588071E-2</v>
          </cell>
          <cell r="N186">
            <v>21552.594690265425</v>
          </cell>
        </row>
        <row r="188">
          <cell r="D188">
            <v>4225</v>
          </cell>
          <cell r="E188" t="str">
            <v>Hinde House 3-16 School</v>
          </cell>
          <cell r="G188">
            <v>415</v>
          </cell>
          <cell r="H188">
            <v>4.91803278688525E-2</v>
          </cell>
          <cell r="I188">
            <v>0</v>
          </cell>
          <cell r="J188">
            <v>0</v>
          </cell>
          <cell r="K188">
            <v>4.09638554216867E-2</v>
          </cell>
          <cell r="M188">
            <v>0</v>
          </cell>
          <cell r="N188">
            <v>0</v>
          </cell>
        </row>
        <row r="189">
          <cell r="D189">
            <v>4225</v>
          </cell>
          <cell r="E189" t="str">
            <v>Hinde House 3-16 School</v>
          </cell>
          <cell r="G189">
            <v>930</v>
          </cell>
          <cell r="H189">
            <v>4.0983606557376998E-2</v>
          </cell>
          <cell r="I189">
            <v>0</v>
          </cell>
          <cell r="J189">
            <v>1.2000000000000379</v>
          </cell>
          <cell r="K189">
            <v>6.12903225806452E-2</v>
          </cell>
          <cell r="M189">
            <v>1.2903225806452021E-3</v>
          </cell>
          <cell r="N189">
            <v>1656.0000000000523</v>
          </cell>
        </row>
        <row r="190">
          <cell r="G190">
            <v>1345</v>
          </cell>
          <cell r="H190">
            <v>4.5081967213114749E-2</v>
          </cell>
          <cell r="I190">
            <v>0</v>
          </cell>
          <cell r="J190">
            <v>1.2000000000000379</v>
          </cell>
          <cell r="K190">
            <v>5.112708900116595E-2</v>
          </cell>
          <cell r="M190">
            <v>8.9219330855021403E-4</v>
          </cell>
          <cell r="N190">
            <v>1656.0000000000523</v>
          </cell>
        </row>
        <row r="192">
          <cell r="D192">
            <v>4005</v>
          </cell>
          <cell r="E192" t="str">
            <v>Oasis Academy Don Valley</v>
          </cell>
          <cell r="G192">
            <v>410</v>
          </cell>
          <cell r="H192">
            <v>5.2380952380952403E-2</v>
          </cell>
          <cell r="I192">
            <v>0</v>
          </cell>
          <cell r="J192">
            <v>2.4000000000000137</v>
          </cell>
          <cell r="K192">
            <v>6.5853658536585397E-2</v>
          </cell>
          <cell r="M192">
            <v>5.8536585365853988E-3</v>
          </cell>
          <cell r="N192">
            <v>2304.0000000000132</v>
          </cell>
        </row>
        <row r="193">
          <cell r="D193">
            <v>4005</v>
          </cell>
          <cell r="E193" t="str">
            <v>Oasis Academy Don Valley</v>
          </cell>
          <cell r="G193">
            <v>671</v>
          </cell>
          <cell r="H193">
            <v>5.9304703476482597E-2</v>
          </cell>
          <cell r="I193">
            <v>0</v>
          </cell>
          <cell r="J193">
            <v>0</v>
          </cell>
          <cell r="K193">
            <v>3.59281437125748E-2</v>
          </cell>
          <cell r="M193">
            <v>0</v>
          </cell>
          <cell r="N193">
            <v>0</v>
          </cell>
        </row>
        <row r="194">
          <cell r="G194">
            <v>1081</v>
          </cell>
          <cell r="H194">
            <v>5.5842827928717503E-2</v>
          </cell>
          <cell r="I194">
            <v>0</v>
          </cell>
          <cell r="J194">
            <v>2.4000000000000137</v>
          </cell>
          <cell r="K194">
            <v>5.0890901124580099E-2</v>
          </cell>
          <cell r="M194">
            <v>2.2201665124884492E-3</v>
          </cell>
          <cell r="N194">
            <v>2304.0000000000132</v>
          </cell>
        </row>
        <row r="196">
          <cell r="H196" t="str">
            <v>Primary</v>
          </cell>
          <cell r="K196">
            <v>960</v>
          </cell>
          <cell r="M196">
            <v>678.71515622408742</v>
          </cell>
          <cell r="N196">
            <v>651566.54997512395</v>
          </cell>
        </row>
        <row r="197">
          <cell r="H197" t="str">
            <v>Secondary</v>
          </cell>
          <cell r="K197">
            <v>1380</v>
          </cell>
          <cell r="M197">
            <v>143.66400020827444</v>
          </cell>
          <cell r="N197">
            <v>198256.32028741873</v>
          </cell>
        </row>
        <row r="198">
          <cell r="M198">
            <v>822.37915643236192</v>
          </cell>
          <cell r="N198">
            <v>849822.87026254274</v>
          </cell>
        </row>
        <row r="199">
          <cell r="N199">
            <v>0</v>
          </cell>
        </row>
      </sheetData>
      <sheetData sheetId="22"/>
      <sheetData sheetId="23"/>
      <sheetData sheetId="24"/>
      <sheetData sheetId="25"/>
      <sheetData sheetId="26"/>
      <sheetData sheetId="27">
        <row r="1">
          <cell r="E1" t="str">
            <v>FSM Funding</v>
          </cell>
          <cell r="G1" t="str">
            <v>2024-25</v>
          </cell>
          <cell r="I1" t="str">
            <v>FSM</v>
          </cell>
          <cell r="N1" t="str">
            <v>Ever6</v>
          </cell>
        </row>
        <row r="2">
          <cell r="G2" t="str">
            <v>2023-24</v>
          </cell>
          <cell r="H2" t="str">
            <v>2024-25</v>
          </cell>
          <cell r="I2" t="str">
            <v>24-25 Min</v>
          </cell>
          <cell r="J2" t="str">
            <v>24-25 Max</v>
          </cell>
          <cell r="K2" t="str">
            <v>NFF to use</v>
          </cell>
          <cell r="L2" t="str">
            <v>2023-24</v>
          </cell>
          <cell r="M2" t="str">
            <v>2024-25</v>
          </cell>
          <cell r="N2" t="str">
            <v>23-24 Min</v>
          </cell>
        </row>
        <row r="3">
          <cell r="F3" t="str">
            <v>Primary</v>
          </cell>
          <cell r="G3">
            <v>393.59999999999997</v>
          </cell>
          <cell r="H3">
            <v>490</v>
          </cell>
          <cell r="I3">
            <v>412.24</v>
          </cell>
          <cell r="J3">
            <v>502.25</v>
          </cell>
          <cell r="K3">
            <v>441</v>
          </cell>
          <cell r="L3">
            <v>602.92999999999995</v>
          </cell>
          <cell r="M3">
            <v>820</v>
          </cell>
          <cell r="N3">
            <v>728.14</v>
          </cell>
        </row>
        <row r="4">
          <cell r="F4" t="str">
            <v>Secondary</v>
          </cell>
          <cell r="G4">
            <v>475.2</v>
          </cell>
          <cell r="H4">
            <v>490</v>
          </cell>
          <cell r="I4">
            <v>477.75</v>
          </cell>
          <cell r="J4">
            <v>502.25</v>
          </cell>
          <cell r="K4">
            <v>490</v>
          </cell>
          <cell r="L4">
            <v>808.55000000000007</v>
          </cell>
          <cell r="M4">
            <v>1200</v>
          </cell>
          <cell r="N4">
            <v>1000.7</v>
          </cell>
        </row>
        <row r="5">
          <cell r="H5">
            <v>25</v>
          </cell>
          <cell r="K5">
            <v>26</v>
          </cell>
        </row>
        <row r="6">
          <cell r="E6" t="str">
            <v>DfE</v>
          </cell>
          <cell r="F6" t="str">
            <v>School</v>
          </cell>
          <cell r="G6" t="str">
            <v>Pupil No.</v>
          </cell>
          <cell r="H6" t="str">
            <v>FSM %</v>
          </cell>
          <cell r="I6" t="str">
            <v>No. FSM</v>
          </cell>
          <cell r="J6" t="str">
            <v>Amount £</v>
          </cell>
          <cell r="K6" t="str">
            <v>Ever6 %</v>
          </cell>
          <cell r="L6" t="str">
            <v>No. Ever6</v>
          </cell>
          <cell r="M6" t="str">
            <v>Amount £</v>
          </cell>
          <cell r="N6" t="str">
            <v>Total £</v>
          </cell>
        </row>
        <row r="8">
          <cell r="E8">
            <v>2001</v>
          </cell>
          <cell r="F8" t="str">
            <v>Abbey Lane Primary School</v>
          </cell>
          <cell r="G8">
            <v>542</v>
          </cell>
          <cell r="H8">
            <v>0.14760147601476001</v>
          </cell>
          <cell r="I8">
            <v>79.999999999999929</v>
          </cell>
          <cell r="J8">
            <v>35279.999999999971</v>
          </cell>
          <cell r="K8">
            <v>0.14760147601476001</v>
          </cell>
          <cell r="L8">
            <v>79.999999999999929</v>
          </cell>
          <cell r="M8">
            <v>59039.999999999949</v>
          </cell>
          <cell r="N8">
            <v>94319.999999999913</v>
          </cell>
        </row>
        <row r="9">
          <cell r="E9">
            <v>2046</v>
          </cell>
          <cell r="F9" t="str">
            <v>Abbeyfield Primary Academy</v>
          </cell>
          <cell r="G9">
            <v>383</v>
          </cell>
          <cell r="H9">
            <v>0.45169712793733702</v>
          </cell>
          <cell r="I9">
            <v>173.00000000000009</v>
          </cell>
          <cell r="J9">
            <v>76293.000000000044</v>
          </cell>
          <cell r="K9">
            <v>0.45691906005221899</v>
          </cell>
          <cell r="L9">
            <v>174.99999999999989</v>
          </cell>
          <cell r="M9">
            <v>129149.99999999991</v>
          </cell>
          <cell r="N9">
            <v>205442.99999999994</v>
          </cell>
        </row>
        <row r="10">
          <cell r="E10">
            <v>2048</v>
          </cell>
          <cell r="F10" t="str">
            <v>Acres Hill Community Primary School</v>
          </cell>
          <cell r="G10">
            <v>204</v>
          </cell>
          <cell r="H10">
            <v>0.46568627450980399</v>
          </cell>
          <cell r="I10">
            <v>95.000000000000014</v>
          </cell>
          <cell r="J10">
            <v>41895.000000000007</v>
          </cell>
          <cell r="K10">
            <v>0.47058823529411797</v>
          </cell>
          <cell r="L10">
            <v>96.000000000000071</v>
          </cell>
          <cell r="M10">
            <v>70848.000000000058</v>
          </cell>
          <cell r="N10">
            <v>112743.00000000006</v>
          </cell>
        </row>
        <row r="11">
          <cell r="E11">
            <v>2342</v>
          </cell>
          <cell r="F11" t="str">
            <v>Angram Bank Primary School</v>
          </cell>
          <cell r="G11">
            <v>185</v>
          </cell>
          <cell r="H11">
            <v>0.44864864864864901</v>
          </cell>
          <cell r="I11">
            <v>83.000000000000071</v>
          </cell>
          <cell r="J11">
            <v>36603.000000000029</v>
          </cell>
          <cell r="K11">
            <v>0.44864864864864901</v>
          </cell>
          <cell r="L11">
            <v>83.000000000000071</v>
          </cell>
          <cell r="M11">
            <v>61254.000000000051</v>
          </cell>
          <cell r="N11">
            <v>97857.000000000087</v>
          </cell>
        </row>
        <row r="12">
          <cell r="E12">
            <v>2343</v>
          </cell>
          <cell r="F12" t="str">
            <v>Anns Grove Primary School</v>
          </cell>
          <cell r="G12">
            <v>354</v>
          </cell>
          <cell r="H12">
            <v>0.36158192090395502</v>
          </cell>
          <cell r="I12">
            <v>128.00000000000009</v>
          </cell>
          <cell r="J12">
            <v>56448.000000000036</v>
          </cell>
          <cell r="K12">
            <v>0.36440677966101698</v>
          </cell>
          <cell r="L12">
            <v>129</v>
          </cell>
          <cell r="M12">
            <v>95202</v>
          </cell>
          <cell r="N12">
            <v>151650.00000000003</v>
          </cell>
        </row>
        <row r="13">
          <cell r="E13">
            <v>3429</v>
          </cell>
          <cell r="F13" t="str">
            <v>Arbourthorne Community Primary School</v>
          </cell>
          <cell r="G13">
            <v>417</v>
          </cell>
          <cell r="H13">
            <v>0.64748201438848896</v>
          </cell>
          <cell r="I13">
            <v>269.99999999999989</v>
          </cell>
          <cell r="J13">
            <v>119069.99999999996</v>
          </cell>
          <cell r="K13">
            <v>0.64988009592326101</v>
          </cell>
          <cell r="L13">
            <v>270.99999999999983</v>
          </cell>
          <cell r="M13">
            <v>199997.99999999988</v>
          </cell>
          <cell r="N13">
            <v>319067.99999999983</v>
          </cell>
        </row>
        <row r="14">
          <cell r="E14">
            <v>2340</v>
          </cell>
          <cell r="F14" t="str">
            <v>Athelstan Primary School</v>
          </cell>
          <cell r="G14">
            <v>618</v>
          </cell>
          <cell r="H14">
            <v>0.33495145631068002</v>
          </cell>
          <cell r="I14">
            <v>207.00000000000026</v>
          </cell>
          <cell r="J14">
            <v>91287.000000000116</v>
          </cell>
          <cell r="K14">
            <v>0.33980582524271802</v>
          </cell>
          <cell r="L14">
            <v>209.99999999999974</v>
          </cell>
          <cell r="M14">
            <v>154979.99999999983</v>
          </cell>
          <cell r="N14">
            <v>246266.99999999994</v>
          </cell>
        </row>
        <row r="15">
          <cell r="E15">
            <v>2281</v>
          </cell>
          <cell r="F15" t="str">
            <v>Ballifield Primary School</v>
          </cell>
          <cell r="G15">
            <v>414</v>
          </cell>
          <cell r="H15">
            <v>0.173913043478261</v>
          </cell>
          <cell r="I15">
            <v>72.000000000000057</v>
          </cell>
          <cell r="J15">
            <v>31752.000000000025</v>
          </cell>
          <cell r="K15">
            <v>0.173913043478261</v>
          </cell>
          <cell r="L15">
            <v>72.000000000000057</v>
          </cell>
          <cell r="M15">
            <v>53136.000000000044</v>
          </cell>
          <cell r="N15">
            <v>84888.000000000073</v>
          </cell>
        </row>
        <row r="16">
          <cell r="E16">
            <v>2052</v>
          </cell>
          <cell r="F16" t="str">
            <v>Bankwood Community Primary School</v>
          </cell>
          <cell r="G16">
            <v>381</v>
          </cell>
          <cell r="H16">
            <v>0.67191601049868799</v>
          </cell>
          <cell r="I16">
            <v>256.00000000000011</v>
          </cell>
          <cell r="J16">
            <v>112896.00000000004</v>
          </cell>
          <cell r="K16">
            <v>0.67191601049868799</v>
          </cell>
          <cell r="L16">
            <v>256.00000000000011</v>
          </cell>
          <cell r="M16">
            <v>188928.00000000009</v>
          </cell>
          <cell r="N16">
            <v>301824.00000000012</v>
          </cell>
        </row>
        <row r="17">
          <cell r="E17">
            <v>2274</v>
          </cell>
          <cell r="F17" t="str">
            <v>Beck Primary School</v>
          </cell>
          <cell r="G17">
            <v>622</v>
          </cell>
          <cell r="H17">
            <v>0.53054662379421202</v>
          </cell>
          <cell r="I17">
            <v>329.99999999999989</v>
          </cell>
          <cell r="J17">
            <v>145529.99999999994</v>
          </cell>
          <cell r="K17">
            <v>0.53536977491961402</v>
          </cell>
          <cell r="L17">
            <v>332.99999999999994</v>
          </cell>
          <cell r="M17">
            <v>245753.99999999997</v>
          </cell>
          <cell r="N17">
            <v>391283.99999999988</v>
          </cell>
        </row>
        <row r="18">
          <cell r="E18">
            <v>2241</v>
          </cell>
          <cell r="F18" t="str">
            <v>Beighton Nursery Infant School</v>
          </cell>
          <cell r="G18">
            <v>224</v>
          </cell>
          <cell r="H18">
            <v>0.17857142857142899</v>
          </cell>
          <cell r="I18">
            <v>40.000000000000092</v>
          </cell>
          <cell r="J18">
            <v>17640.00000000004</v>
          </cell>
          <cell r="K18">
            <v>0.17857142857142899</v>
          </cell>
          <cell r="L18">
            <v>40.000000000000092</v>
          </cell>
          <cell r="M18">
            <v>29520.000000000069</v>
          </cell>
          <cell r="N18">
            <v>47160.000000000109</v>
          </cell>
        </row>
        <row r="19">
          <cell r="E19">
            <v>2353</v>
          </cell>
          <cell r="F19" t="str">
            <v>Birley Primary Academy</v>
          </cell>
          <cell r="G19">
            <v>527</v>
          </cell>
          <cell r="H19">
            <v>0.28273244781783702</v>
          </cell>
          <cell r="I19">
            <v>149.00000000000011</v>
          </cell>
          <cell r="J19">
            <v>65709.000000000044</v>
          </cell>
          <cell r="K19">
            <v>0.28652751423149903</v>
          </cell>
          <cell r="L19">
            <v>151</v>
          </cell>
          <cell r="M19">
            <v>111438</v>
          </cell>
          <cell r="N19">
            <v>177147.00000000006</v>
          </cell>
        </row>
        <row r="20">
          <cell r="E20">
            <v>2323</v>
          </cell>
          <cell r="F20" t="str">
            <v>Birley Spa Primary Academy</v>
          </cell>
          <cell r="G20">
            <v>318</v>
          </cell>
          <cell r="H20">
            <v>0.37106918238993702</v>
          </cell>
          <cell r="I20">
            <v>117.99999999999997</v>
          </cell>
          <cell r="J20">
            <v>52037.999999999985</v>
          </cell>
          <cell r="K20">
            <v>0.383647798742138</v>
          </cell>
          <cell r="L20">
            <v>121.99999999999989</v>
          </cell>
          <cell r="M20">
            <v>90035.999999999913</v>
          </cell>
          <cell r="N20">
            <v>142073.99999999988</v>
          </cell>
        </row>
        <row r="21">
          <cell r="E21">
            <v>2328</v>
          </cell>
          <cell r="F21" t="str">
            <v>Bradfield Dungworth Primary School</v>
          </cell>
          <cell r="G21">
            <v>133</v>
          </cell>
          <cell r="H21">
            <v>6.7669172932330796E-2</v>
          </cell>
          <cell r="I21">
            <v>8.9999999999999964</v>
          </cell>
          <cell r="J21">
            <v>3968.9999999999986</v>
          </cell>
          <cell r="K21">
            <v>6.7669172932330796E-2</v>
          </cell>
          <cell r="L21">
            <v>8.9999999999999964</v>
          </cell>
          <cell r="M21">
            <v>6641.9999999999973</v>
          </cell>
          <cell r="N21">
            <v>10610.999999999996</v>
          </cell>
        </row>
        <row r="22">
          <cell r="E22">
            <v>2233</v>
          </cell>
          <cell r="F22" t="str">
            <v>Bradway Primary School</v>
          </cell>
          <cell r="G22">
            <v>407</v>
          </cell>
          <cell r="H22">
            <v>0.162162162162162</v>
          </cell>
          <cell r="I22">
            <v>65.999999999999929</v>
          </cell>
          <cell r="J22">
            <v>29105.999999999967</v>
          </cell>
          <cell r="K22">
            <v>0.16707616707616699</v>
          </cell>
          <cell r="L22">
            <v>67.999999999999957</v>
          </cell>
          <cell r="M22">
            <v>50183.999999999971</v>
          </cell>
          <cell r="N22">
            <v>79289.999999999942</v>
          </cell>
        </row>
        <row r="23">
          <cell r="E23">
            <v>2014</v>
          </cell>
          <cell r="F23" t="str">
            <v>Brightside Nursery and Infant School</v>
          </cell>
          <cell r="G23">
            <v>174</v>
          </cell>
          <cell r="H23">
            <v>0.33908045977011497</v>
          </cell>
          <cell r="I23">
            <v>59.000000000000007</v>
          </cell>
          <cell r="J23">
            <v>26019.000000000004</v>
          </cell>
          <cell r="K23">
            <v>0.33908045977011497</v>
          </cell>
          <cell r="L23">
            <v>59.000000000000007</v>
          </cell>
          <cell r="M23">
            <v>43542.000000000007</v>
          </cell>
          <cell r="N23">
            <v>69561.000000000015</v>
          </cell>
        </row>
        <row r="24">
          <cell r="E24">
            <v>2246</v>
          </cell>
          <cell r="F24" t="str">
            <v>Brook House Junior</v>
          </cell>
          <cell r="G24">
            <v>331</v>
          </cell>
          <cell r="H24">
            <v>0.18126888217522699</v>
          </cell>
          <cell r="I24">
            <v>60.000000000000135</v>
          </cell>
          <cell r="J24">
            <v>26460.000000000058</v>
          </cell>
          <cell r="K24">
            <v>0.18731117824773399</v>
          </cell>
          <cell r="L24">
            <v>61.99999999999995</v>
          </cell>
          <cell r="M24">
            <v>45755.999999999964</v>
          </cell>
          <cell r="N24">
            <v>72216.000000000029</v>
          </cell>
        </row>
        <row r="25">
          <cell r="E25">
            <v>5204</v>
          </cell>
          <cell r="F25" t="str">
            <v>Broomhill Infant School</v>
          </cell>
          <cell r="G25">
            <v>111</v>
          </cell>
          <cell r="H25">
            <v>0.135135135135135</v>
          </cell>
          <cell r="I25">
            <v>14.999999999999986</v>
          </cell>
          <cell r="J25">
            <v>6614.9999999999936</v>
          </cell>
          <cell r="K25">
            <v>0.135135135135135</v>
          </cell>
          <cell r="L25">
            <v>14.999999999999986</v>
          </cell>
          <cell r="M25">
            <v>11069.999999999989</v>
          </cell>
          <cell r="N25">
            <v>17684.999999999982</v>
          </cell>
        </row>
        <row r="26">
          <cell r="E26">
            <v>2325</v>
          </cell>
          <cell r="F26" t="str">
            <v>Brunswick Community Primary School</v>
          </cell>
          <cell r="G26">
            <v>415</v>
          </cell>
          <cell r="H26">
            <v>0.34698795180722902</v>
          </cell>
          <cell r="I26">
            <v>144.00000000000006</v>
          </cell>
          <cell r="J26">
            <v>63504.000000000022</v>
          </cell>
          <cell r="K26">
            <v>0.34698795180722902</v>
          </cell>
          <cell r="L26">
            <v>144.00000000000006</v>
          </cell>
          <cell r="M26">
            <v>106272.00000000004</v>
          </cell>
          <cell r="N26">
            <v>169776.00000000006</v>
          </cell>
        </row>
        <row r="27">
          <cell r="E27">
            <v>2095</v>
          </cell>
          <cell r="F27" t="str">
            <v>Byron Wood Primary Academy</v>
          </cell>
          <cell r="G27">
            <v>393</v>
          </cell>
          <cell r="H27">
            <v>0.47582697201017798</v>
          </cell>
          <cell r="I27">
            <v>186.99999999999994</v>
          </cell>
          <cell r="J27">
            <v>82466.999999999971</v>
          </cell>
          <cell r="K27">
            <v>0.488549618320611</v>
          </cell>
          <cell r="L27">
            <v>192.00000000000011</v>
          </cell>
          <cell r="M27">
            <v>141696.00000000009</v>
          </cell>
          <cell r="N27">
            <v>224163.00000000006</v>
          </cell>
        </row>
        <row r="28">
          <cell r="E28">
            <v>2344</v>
          </cell>
          <cell r="F28" t="str">
            <v>Carfield Primary School</v>
          </cell>
          <cell r="G28">
            <v>559</v>
          </cell>
          <cell r="H28">
            <v>0.237924865831843</v>
          </cell>
          <cell r="I28">
            <v>133.00000000000023</v>
          </cell>
          <cell r="J28">
            <v>58653.000000000102</v>
          </cell>
          <cell r="K28">
            <v>0.23971377459749599</v>
          </cell>
          <cell r="L28">
            <v>134.00000000000026</v>
          </cell>
          <cell r="M28">
            <v>98892.000000000189</v>
          </cell>
          <cell r="N28">
            <v>157545.00000000029</v>
          </cell>
        </row>
        <row r="29">
          <cell r="E29">
            <v>2023</v>
          </cell>
          <cell r="F29" t="str">
            <v>Carter Knowle Junior School</v>
          </cell>
          <cell r="G29">
            <v>235</v>
          </cell>
          <cell r="H29">
            <v>0.157446808510638</v>
          </cell>
          <cell r="I29">
            <v>36.999999999999929</v>
          </cell>
          <cell r="J29">
            <v>16316.999999999969</v>
          </cell>
          <cell r="K29">
            <v>0.16170212765957401</v>
          </cell>
          <cell r="L29">
            <v>37.999999999999893</v>
          </cell>
          <cell r="M29">
            <v>28043.99999999992</v>
          </cell>
          <cell r="N29">
            <v>44360.999999999891</v>
          </cell>
        </row>
        <row r="30">
          <cell r="E30">
            <v>2354</v>
          </cell>
          <cell r="F30" t="str">
            <v>Charnock Hall Primary Academy</v>
          </cell>
          <cell r="G30">
            <v>394</v>
          </cell>
          <cell r="H30">
            <v>0.220812182741117</v>
          </cell>
          <cell r="I30">
            <v>87.000000000000099</v>
          </cell>
          <cell r="J30">
            <v>38367.000000000044</v>
          </cell>
          <cell r="K30">
            <v>0.22842639593908601</v>
          </cell>
          <cell r="L30">
            <v>89.999999999999886</v>
          </cell>
          <cell r="M30">
            <v>66419.999999999913</v>
          </cell>
          <cell r="N30">
            <v>104786.99999999996</v>
          </cell>
        </row>
        <row r="31">
          <cell r="E31">
            <v>5200</v>
          </cell>
          <cell r="F31" t="str">
            <v>Clifford All Saints CofE Primary School</v>
          </cell>
          <cell r="G31">
            <v>181</v>
          </cell>
          <cell r="H31">
            <v>0.10497237569060799</v>
          </cell>
          <cell r="I31">
            <v>19.000000000000046</v>
          </cell>
          <cell r="J31">
            <v>8379.00000000002</v>
          </cell>
          <cell r="K31">
            <v>0.10497237569060799</v>
          </cell>
          <cell r="L31">
            <v>19.000000000000046</v>
          </cell>
          <cell r="M31">
            <v>14022.000000000035</v>
          </cell>
          <cell r="N31">
            <v>22401.000000000055</v>
          </cell>
        </row>
        <row r="32">
          <cell r="E32">
            <v>2312</v>
          </cell>
          <cell r="F32" t="str">
            <v>Coit Primary School</v>
          </cell>
          <cell r="G32">
            <v>205</v>
          </cell>
          <cell r="H32">
            <v>0.151219512195122</v>
          </cell>
          <cell r="I32">
            <v>31.000000000000011</v>
          </cell>
          <cell r="J32">
            <v>13671.000000000005</v>
          </cell>
          <cell r="K32">
            <v>0.151219512195122</v>
          </cell>
          <cell r="L32">
            <v>31.000000000000011</v>
          </cell>
          <cell r="M32">
            <v>22878.000000000007</v>
          </cell>
          <cell r="N32">
            <v>36549.000000000015</v>
          </cell>
        </row>
        <row r="33">
          <cell r="E33">
            <v>2026</v>
          </cell>
          <cell r="F33" t="str">
            <v>Concord Junior Academy</v>
          </cell>
          <cell r="G33">
            <v>189</v>
          </cell>
          <cell r="H33">
            <v>0.48148148148148101</v>
          </cell>
          <cell r="I33">
            <v>90.999999999999915</v>
          </cell>
          <cell r="J33">
            <v>40130.999999999964</v>
          </cell>
          <cell r="K33">
            <v>0.48677248677248702</v>
          </cell>
          <cell r="L33">
            <v>92.000000000000043</v>
          </cell>
          <cell r="M33">
            <v>67896.000000000029</v>
          </cell>
          <cell r="N33">
            <v>108027</v>
          </cell>
        </row>
        <row r="34">
          <cell r="E34">
            <v>3422</v>
          </cell>
          <cell r="F34" t="str">
            <v>Deepcar St John's Church of England Junior School</v>
          </cell>
          <cell r="G34">
            <v>177</v>
          </cell>
          <cell r="H34">
            <v>0.22033898305084701</v>
          </cell>
          <cell r="I34">
            <v>38.999999999999922</v>
          </cell>
          <cell r="J34">
            <v>17198.999999999967</v>
          </cell>
          <cell r="K34">
            <v>0.23163841807909599</v>
          </cell>
          <cell r="L34">
            <v>40.999999999999993</v>
          </cell>
          <cell r="M34">
            <v>30257.999999999996</v>
          </cell>
          <cell r="N34">
            <v>47456.999999999964</v>
          </cell>
        </row>
        <row r="35">
          <cell r="E35">
            <v>2283</v>
          </cell>
          <cell r="F35" t="str">
            <v>Dobcroft Infant School</v>
          </cell>
          <cell r="G35">
            <v>267</v>
          </cell>
          <cell r="H35">
            <v>1.4981273408239701E-2</v>
          </cell>
          <cell r="I35">
            <v>4</v>
          </cell>
          <cell r="J35">
            <v>1764</v>
          </cell>
          <cell r="K35">
            <v>1.4981273408239701E-2</v>
          </cell>
          <cell r="L35">
            <v>4</v>
          </cell>
          <cell r="M35">
            <v>2952</v>
          </cell>
          <cell r="N35">
            <v>4716</v>
          </cell>
        </row>
        <row r="36">
          <cell r="E36">
            <v>2239</v>
          </cell>
          <cell r="F36" t="str">
            <v>Dobcroft Junior School</v>
          </cell>
          <cell r="G36">
            <v>380</v>
          </cell>
          <cell r="H36">
            <v>4.7368421052631601E-2</v>
          </cell>
          <cell r="I36">
            <v>18.000000000000007</v>
          </cell>
          <cell r="J36">
            <v>7938.0000000000027</v>
          </cell>
          <cell r="K36">
            <v>4.7368421052631601E-2</v>
          </cell>
          <cell r="L36">
            <v>18.000000000000007</v>
          </cell>
          <cell r="M36">
            <v>13284.000000000005</v>
          </cell>
          <cell r="N36">
            <v>21222.000000000007</v>
          </cell>
        </row>
        <row r="37">
          <cell r="E37">
            <v>2364</v>
          </cell>
          <cell r="F37" t="str">
            <v>Dore Primary School</v>
          </cell>
          <cell r="G37">
            <v>449</v>
          </cell>
          <cell r="H37">
            <v>7.5723830734966593E-2</v>
          </cell>
          <cell r="I37">
            <v>34</v>
          </cell>
          <cell r="J37">
            <v>14994</v>
          </cell>
          <cell r="K37">
            <v>7.7951002227171495E-2</v>
          </cell>
          <cell r="L37">
            <v>35</v>
          </cell>
          <cell r="M37">
            <v>25830</v>
          </cell>
          <cell r="N37">
            <v>40824</v>
          </cell>
        </row>
        <row r="38">
          <cell r="E38">
            <v>2016</v>
          </cell>
          <cell r="F38" t="str">
            <v>E-ACT Pathways Academy</v>
          </cell>
          <cell r="G38">
            <v>366</v>
          </cell>
          <cell r="H38">
            <v>0.63387978142076495</v>
          </cell>
          <cell r="I38">
            <v>231.99999999999997</v>
          </cell>
          <cell r="J38">
            <v>102311.99999999999</v>
          </cell>
          <cell r="K38">
            <v>0.63387978142076495</v>
          </cell>
          <cell r="L38">
            <v>231.99999999999997</v>
          </cell>
          <cell r="M38">
            <v>171215.99999999997</v>
          </cell>
          <cell r="N38">
            <v>273527.99999999994</v>
          </cell>
        </row>
        <row r="39">
          <cell r="E39">
            <v>2206</v>
          </cell>
          <cell r="F39" t="str">
            <v>Ecclesall Primary School</v>
          </cell>
          <cell r="G39">
            <v>619</v>
          </cell>
          <cell r="H39">
            <v>5.0080775444264897E-2</v>
          </cell>
          <cell r="I39">
            <v>30.999999999999972</v>
          </cell>
          <cell r="J39">
            <v>13670.999999999987</v>
          </cell>
          <cell r="K39">
            <v>5.33117932148627E-2</v>
          </cell>
          <cell r="L39">
            <v>33.000000000000014</v>
          </cell>
          <cell r="M39">
            <v>24354.000000000011</v>
          </cell>
          <cell r="N39">
            <v>38025</v>
          </cell>
        </row>
        <row r="40">
          <cell r="E40">
            <v>2080</v>
          </cell>
          <cell r="F40" t="str">
            <v>Ecclesfield Primary School</v>
          </cell>
          <cell r="G40">
            <v>396</v>
          </cell>
          <cell r="H40">
            <v>0.30808080808080801</v>
          </cell>
          <cell r="I40">
            <v>121.99999999999997</v>
          </cell>
          <cell r="J40">
            <v>53801.999999999985</v>
          </cell>
          <cell r="K40">
            <v>0.310606060606061</v>
          </cell>
          <cell r="L40">
            <v>123.00000000000016</v>
          </cell>
          <cell r="M40">
            <v>90774.000000000116</v>
          </cell>
          <cell r="N40">
            <v>144576.00000000012</v>
          </cell>
        </row>
        <row r="41">
          <cell r="E41">
            <v>2024</v>
          </cell>
          <cell r="F41" t="str">
            <v>Emmanuel Anglican/Methodist Junior School</v>
          </cell>
          <cell r="G41">
            <v>164</v>
          </cell>
          <cell r="H41">
            <v>0.42682926829268297</v>
          </cell>
          <cell r="I41">
            <v>70.000000000000014</v>
          </cell>
          <cell r="J41">
            <v>30870.000000000007</v>
          </cell>
          <cell r="K41">
            <v>0.43292682926829301</v>
          </cell>
          <cell r="L41">
            <v>71.000000000000057</v>
          </cell>
          <cell r="M41">
            <v>52398.000000000044</v>
          </cell>
          <cell r="N41">
            <v>83268.000000000058</v>
          </cell>
        </row>
        <row r="42">
          <cell r="E42">
            <v>2028</v>
          </cell>
          <cell r="F42" t="str">
            <v>Emmaus Catholic and CofE Primary School</v>
          </cell>
          <cell r="G42">
            <v>292</v>
          </cell>
          <cell r="H42">
            <v>0.465753424657534</v>
          </cell>
          <cell r="I42">
            <v>135.99999999999991</v>
          </cell>
          <cell r="J42">
            <v>59975.999999999964</v>
          </cell>
          <cell r="K42">
            <v>0.47260273972602701</v>
          </cell>
          <cell r="L42">
            <v>137.99999999999989</v>
          </cell>
          <cell r="M42">
            <v>101843.99999999991</v>
          </cell>
          <cell r="N42">
            <v>161819.99999999988</v>
          </cell>
        </row>
        <row r="43">
          <cell r="E43">
            <v>2010</v>
          </cell>
          <cell r="F43" t="str">
            <v>Fox Hill Primary</v>
          </cell>
          <cell r="G43">
            <v>278</v>
          </cell>
          <cell r="H43">
            <v>0.53597122302158295</v>
          </cell>
          <cell r="I43">
            <v>149.00000000000006</v>
          </cell>
          <cell r="J43">
            <v>65709.000000000029</v>
          </cell>
          <cell r="K43">
            <v>0.53597122302158295</v>
          </cell>
          <cell r="L43">
            <v>149.00000000000006</v>
          </cell>
          <cell r="M43">
            <v>109962.00000000004</v>
          </cell>
          <cell r="N43">
            <v>175671.00000000006</v>
          </cell>
        </row>
        <row r="44">
          <cell r="E44">
            <v>2036</v>
          </cell>
          <cell r="F44" t="str">
            <v>Gleadless Primary School</v>
          </cell>
          <cell r="G44">
            <v>393</v>
          </cell>
          <cell r="H44">
            <v>0.30279898218829499</v>
          </cell>
          <cell r="I44">
            <v>118.99999999999993</v>
          </cell>
          <cell r="J44">
            <v>52478.999999999971</v>
          </cell>
          <cell r="K44">
            <v>0.30534351145038202</v>
          </cell>
          <cell r="L44">
            <v>120.00000000000013</v>
          </cell>
          <cell r="M44">
            <v>88560.000000000087</v>
          </cell>
          <cell r="N44">
            <v>141039.00000000006</v>
          </cell>
        </row>
        <row r="45">
          <cell r="E45">
            <v>2305</v>
          </cell>
          <cell r="F45" t="str">
            <v>Greengate Lane Academy</v>
          </cell>
          <cell r="G45">
            <v>191</v>
          </cell>
          <cell r="H45">
            <v>0.586387434554974</v>
          </cell>
          <cell r="I45">
            <v>112.00000000000003</v>
          </cell>
          <cell r="J45">
            <v>49392.000000000015</v>
          </cell>
          <cell r="K45">
            <v>0.59162303664921501</v>
          </cell>
          <cell r="L45">
            <v>113.00000000000007</v>
          </cell>
          <cell r="M45">
            <v>83394.000000000058</v>
          </cell>
          <cell r="N45">
            <v>132786.00000000006</v>
          </cell>
        </row>
        <row r="46">
          <cell r="E46">
            <v>2341</v>
          </cell>
          <cell r="F46" t="str">
            <v>Greenhill Primary School</v>
          </cell>
          <cell r="G46">
            <v>463</v>
          </cell>
          <cell r="H46">
            <v>0.36933045356371502</v>
          </cell>
          <cell r="I46">
            <v>171.00000000000006</v>
          </cell>
          <cell r="J46">
            <v>75411.000000000029</v>
          </cell>
          <cell r="K46">
            <v>0.37149028077753798</v>
          </cell>
          <cell r="L46">
            <v>172.00000000000009</v>
          </cell>
          <cell r="M46">
            <v>126936.00000000006</v>
          </cell>
          <cell r="N46">
            <v>202347.00000000009</v>
          </cell>
        </row>
        <row r="47">
          <cell r="E47">
            <v>2296</v>
          </cell>
          <cell r="F47" t="str">
            <v>Grenoside Community Primary School</v>
          </cell>
          <cell r="G47">
            <v>323</v>
          </cell>
          <cell r="H47">
            <v>0.201238390092879</v>
          </cell>
          <cell r="I47">
            <v>64.999999999999915</v>
          </cell>
          <cell r="J47">
            <v>28664.999999999964</v>
          </cell>
          <cell r="K47">
            <v>0.201238390092879</v>
          </cell>
          <cell r="L47">
            <v>64.999999999999915</v>
          </cell>
          <cell r="M47">
            <v>47969.999999999935</v>
          </cell>
          <cell r="N47">
            <v>76634.999999999898</v>
          </cell>
        </row>
        <row r="48">
          <cell r="E48">
            <v>2356</v>
          </cell>
          <cell r="F48" t="str">
            <v>Greystones Primary School</v>
          </cell>
          <cell r="G48">
            <v>631</v>
          </cell>
          <cell r="H48">
            <v>8.3993660855784497E-2</v>
          </cell>
          <cell r="I48">
            <v>53.000000000000014</v>
          </cell>
          <cell r="J48">
            <v>23373.000000000007</v>
          </cell>
          <cell r="K48">
            <v>8.5578446909667205E-2</v>
          </cell>
          <cell r="L48">
            <v>54.000000000000007</v>
          </cell>
          <cell r="M48">
            <v>39852.000000000007</v>
          </cell>
          <cell r="N48">
            <v>63225.000000000015</v>
          </cell>
        </row>
        <row r="49">
          <cell r="E49">
            <v>2279</v>
          </cell>
          <cell r="F49" t="str">
            <v>Halfway Junior School</v>
          </cell>
          <cell r="G49">
            <v>188</v>
          </cell>
          <cell r="H49">
            <v>0.30319148936170198</v>
          </cell>
          <cell r="I49">
            <v>56.999999999999972</v>
          </cell>
          <cell r="J49">
            <v>25136.999999999989</v>
          </cell>
          <cell r="K49">
            <v>0.30851063829787201</v>
          </cell>
          <cell r="L49">
            <v>57.999999999999936</v>
          </cell>
          <cell r="M49">
            <v>42803.999999999956</v>
          </cell>
          <cell r="N49">
            <v>67940.999999999942</v>
          </cell>
        </row>
        <row r="50">
          <cell r="E50">
            <v>2252</v>
          </cell>
          <cell r="F50" t="str">
            <v>Halfway Nursery Infant School</v>
          </cell>
          <cell r="G50">
            <v>149</v>
          </cell>
          <cell r="H50">
            <v>0.28187919463087202</v>
          </cell>
          <cell r="I50">
            <v>41.999999999999929</v>
          </cell>
          <cell r="J50">
            <v>18521.999999999967</v>
          </cell>
          <cell r="K50">
            <v>0.28187919463087202</v>
          </cell>
          <cell r="L50">
            <v>41.999999999999929</v>
          </cell>
          <cell r="M50">
            <v>30995.999999999949</v>
          </cell>
          <cell r="N50">
            <v>49517.999999999913</v>
          </cell>
        </row>
        <row r="51">
          <cell r="E51">
            <v>2357</v>
          </cell>
          <cell r="F51" t="str">
            <v>Hallam Primary School</v>
          </cell>
          <cell r="G51">
            <v>613</v>
          </cell>
          <cell r="H51">
            <v>9.6247960848287101E-2</v>
          </cell>
          <cell r="I51">
            <v>58.999999999999993</v>
          </cell>
          <cell r="J51">
            <v>26018.999999999996</v>
          </cell>
          <cell r="K51">
            <v>9.6247960848287101E-2</v>
          </cell>
          <cell r="L51">
            <v>58.999999999999993</v>
          </cell>
          <cell r="M51">
            <v>43541.999999999993</v>
          </cell>
          <cell r="N51">
            <v>69560.999999999985</v>
          </cell>
        </row>
        <row r="52">
          <cell r="E52">
            <v>2050</v>
          </cell>
          <cell r="F52" t="str">
            <v>Hartley Brook Primary School</v>
          </cell>
          <cell r="G52">
            <v>562</v>
          </cell>
          <cell r="H52">
            <v>0.59608540925266895</v>
          </cell>
          <cell r="I52">
            <v>334.99999999999994</v>
          </cell>
          <cell r="J52">
            <v>147734.99999999997</v>
          </cell>
          <cell r="K52">
            <v>0.60142348754448405</v>
          </cell>
          <cell r="L52">
            <v>338.00000000000006</v>
          </cell>
          <cell r="M52">
            <v>249444.00000000003</v>
          </cell>
          <cell r="N52">
            <v>397179</v>
          </cell>
        </row>
        <row r="53">
          <cell r="E53">
            <v>2049</v>
          </cell>
          <cell r="F53" t="str">
            <v>Hatfield Academy</v>
          </cell>
          <cell r="G53">
            <v>369</v>
          </cell>
          <cell r="H53">
            <v>0.56639566395663998</v>
          </cell>
          <cell r="I53">
            <v>209.00000000000014</v>
          </cell>
          <cell r="J53">
            <v>92169.000000000058</v>
          </cell>
          <cell r="K53">
            <v>0.569105691056911</v>
          </cell>
          <cell r="L53">
            <v>210.00000000000017</v>
          </cell>
          <cell r="M53">
            <v>154980.00000000012</v>
          </cell>
          <cell r="N53">
            <v>247149.00000000017</v>
          </cell>
        </row>
        <row r="54">
          <cell r="E54">
            <v>2297</v>
          </cell>
          <cell r="F54" t="str">
            <v>High Green Primary School</v>
          </cell>
          <cell r="G54">
            <v>195</v>
          </cell>
          <cell r="H54">
            <v>0.14871794871794899</v>
          </cell>
          <cell r="I54">
            <v>29.000000000000053</v>
          </cell>
          <cell r="J54">
            <v>12789.000000000024</v>
          </cell>
          <cell r="K54">
            <v>0.14871794871794899</v>
          </cell>
          <cell r="L54">
            <v>29.000000000000053</v>
          </cell>
          <cell r="M54">
            <v>21402.00000000004</v>
          </cell>
          <cell r="N54">
            <v>34191.000000000065</v>
          </cell>
        </row>
        <row r="55">
          <cell r="E55">
            <v>2042</v>
          </cell>
          <cell r="F55" t="str">
            <v>High Hazels Junior School</v>
          </cell>
          <cell r="G55">
            <v>350</v>
          </cell>
          <cell r="H55">
            <v>0.51142857142857101</v>
          </cell>
          <cell r="I55">
            <v>178.99999999999986</v>
          </cell>
          <cell r="J55">
            <v>78938.999999999942</v>
          </cell>
          <cell r="K55">
            <v>0.51428571428571401</v>
          </cell>
          <cell r="L55">
            <v>179.99999999999991</v>
          </cell>
          <cell r="M55">
            <v>132839.99999999994</v>
          </cell>
          <cell r="N55">
            <v>211778.99999999988</v>
          </cell>
        </row>
        <row r="56">
          <cell r="E56">
            <v>2039</v>
          </cell>
          <cell r="F56" t="str">
            <v>High Hazels Nursery Infant Academy</v>
          </cell>
          <cell r="G56">
            <v>256</v>
          </cell>
          <cell r="H56">
            <v>0.54296875</v>
          </cell>
          <cell r="I56">
            <v>139</v>
          </cell>
          <cell r="J56">
            <v>61299</v>
          </cell>
          <cell r="K56">
            <v>0.54296875</v>
          </cell>
          <cell r="L56">
            <v>139</v>
          </cell>
          <cell r="M56">
            <v>102582</v>
          </cell>
          <cell r="N56">
            <v>163881</v>
          </cell>
        </row>
        <row r="57">
          <cell r="E57">
            <v>2339</v>
          </cell>
          <cell r="F57" t="str">
            <v>Hillsborough Primary School</v>
          </cell>
          <cell r="G57">
            <v>339</v>
          </cell>
          <cell r="H57">
            <v>0.46902654867256599</v>
          </cell>
          <cell r="I57">
            <v>158.99999999999986</v>
          </cell>
          <cell r="J57">
            <v>70118.999999999942</v>
          </cell>
          <cell r="K57">
            <v>0.46902654867256599</v>
          </cell>
          <cell r="L57">
            <v>158.99999999999986</v>
          </cell>
          <cell r="M57">
            <v>117341.9999999999</v>
          </cell>
          <cell r="N57">
            <v>187460.99999999983</v>
          </cell>
        </row>
        <row r="58">
          <cell r="E58">
            <v>2213</v>
          </cell>
          <cell r="F58" t="str">
            <v>Holt House Infant School</v>
          </cell>
          <cell r="G58">
            <v>176</v>
          </cell>
          <cell r="H58">
            <v>0.13636363636363599</v>
          </cell>
          <cell r="I58">
            <v>23.999999999999936</v>
          </cell>
          <cell r="J58">
            <v>10583.999999999971</v>
          </cell>
          <cell r="K58">
            <v>0.13636363636363599</v>
          </cell>
          <cell r="L58">
            <v>23.999999999999936</v>
          </cell>
          <cell r="M58">
            <v>17711.999999999953</v>
          </cell>
          <cell r="N58">
            <v>28295.999999999924</v>
          </cell>
        </row>
        <row r="59">
          <cell r="E59">
            <v>2337</v>
          </cell>
          <cell r="F59" t="str">
            <v>Hucklow Primary School</v>
          </cell>
          <cell r="G59">
            <v>414</v>
          </cell>
          <cell r="H59">
            <v>0.44444444444444398</v>
          </cell>
          <cell r="I59">
            <v>183.9999999999998</v>
          </cell>
          <cell r="J59">
            <v>81143.999999999913</v>
          </cell>
          <cell r="K59">
            <v>0.44927536231884102</v>
          </cell>
          <cell r="L59">
            <v>186.00000000000017</v>
          </cell>
          <cell r="M59">
            <v>137268.00000000012</v>
          </cell>
          <cell r="N59">
            <v>218412.00000000003</v>
          </cell>
        </row>
        <row r="60">
          <cell r="E60">
            <v>2060</v>
          </cell>
          <cell r="F60" t="str">
            <v>Hunter's Bar Infant School</v>
          </cell>
          <cell r="G60">
            <v>268</v>
          </cell>
          <cell r="H60">
            <v>8.9552238805970102E-2</v>
          </cell>
          <cell r="I60">
            <v>23.999999999999986</v>
          </cell>
          <cell r="J60">
            <v>10583.999999999995</v>
          </cell>
          <cell r="K60">
            <v>8.9552238805970102E-2</v>
          </cell>
          <cell r="L60">
            <v>23.999999999999986</v>
          </cell>
          <cell r="M60">
            <v>17711.999999999989</v>
          </cell>
          <cell r="N60">
            <v>28295.999999999985</v>
          </cell>
        </row>
        <row r="61">
          <cell r="E61">
            <v>2058</v>
          </cell>
          <cell r="F61" t="str">
            <v>Hunter's Bar Junior School</v>
          </cell>
          <cell r="G61">
            <v>361</v>
          </cell>
          <cell r="H61">
            <v>0.13296398891966801</v>
          </cell>
          <cell r="I61">
            <v>48.000000000000156</v>
          </cell>
          <cell r="J61">
            <v>21168.000000000069</v>
          </cell>
          <cell r="K61">
            <v>0.13296398891966801</v>
          </cell>
          <cell r="L61">
            <v>48.000000000000156</v>
          </cell>
          <cell r="M61">
            <v>35424.000000000116</v>
          </cell>
          <cell r="N61">
            <v>56592.000000000189</v>
          </cell>
        </row>
        <row r="62">
          <cell r="E62">
            <v>2063</v>
          </cell>
          <cell r="F62" t="str">
            <v>Intake Primary School</v>
          </cell>
          <cell r="G62">
            <v>416</v>
          </cell>
          <cell r="H62">
            <v>0.30769230769230799</v>
          </cell>
          <cell r="I62">
            <v>128.00000000000011</v>
          </cell>
          <cell r="J62">
            <v>56448.000000000051</v>
          </cell>
          <cell r="K62">
            <v>0.30769230769230799</v>
          </cell>
          <cell r="L62">
            <v>128.00000000000011</v>
          </cell>
          <cell r="M62">
            <v>94464.000000000087</v>
          </cell>
          <cell r="N62">
            <v>150912.00000000015</v>
          </cell>
        </row>
        <row r="63">
          <cell r="E63">
            <v>2261</v>
          </cell>
          <cell r="F63" t="str">
            <v>Limpsfield Junior School</v>
          </cell>
          <cell r="G63">
            <v>225</v>
          </cell>
          <cell r="H63">
            <v>0.38666666666666699</v>
          </cell>
          <cell r="I63">
            <v>87.000000000000071</v>
          </cell>
          <cell r="J63">
            <v>38367.000000000029</v>
          </cell>
          <cell r="K63">
            <v>0.39111111111111102</v>
          </cell>
          <cell r="L63">
            <v>87.999999999999986</v>
          </cell>
          <cell r="M63">
            <v>64943.999999999993</v>
          </cell>
          <cell r="N63">
            <v>103311.00000000003</v>
          </cell>
        </row>
        <row r="64">
          <cell r="E64">
            <v>2315</v>
          </cell>
          <cell r="F64" t="str">
            <v>Lound Infant School</v>
          </cell>
          <cell r="G64">
            <v>143</v>
          </cell>
          <cell r="H64">
            <v>0.132867132867133</v>
          </cell>
          <cell r="I64">
            <v>19.000000000000018</v>
          </cell>
          <cell r="J64">
            <v>8379.0000000000073</v>
          </cell>
          <cell r="K64">
            <v>0.132867132867133</v>
          </cell>
          <cell r="L64">
            <v>19.000000000000018</v>
          </cell>
          <cell r="M64">
            <v>14022.000000000013</v>
          </cell>
          <cell r="N64">
            <v>22401.000000000022</v>
          </cell>
        </row>
        <row r="65">
          <cell r="E65">
            <v>2298</v>
          </cell>
          <cell r="F65" t="str">
            <v>Lound Junior School</v>
          </cell>
          <cell r="G65">
            <v>207</v>
          </cell>
          <cell r="H65">
            <v>0.173913043478261</v>
          </cell>
          <cell r="I65">
            <v>36.000000000000028</v>
          </cell>
          <cell r="J65">
            <v>15876.000000000013</v>
          </cell>
          <cell r="K65">
            <v>0.17874396135265699</v>
          </cell>
          <cell r="L65">
            <v>37</v>
          </cell>
          <cell r="M65">
            <v>27306</v>
          </cell>
          <cell r="N65">
            <v>43182.000000000015</v>
          </cell>
        </row>
        <row r="66">
          <cell r="E66">
            <v>2029</v>
          </cell>
          <cell r="F66" t="str">
            <v>Lowedges Junior Academy</v>
          </cell>
          <cell r="G66">
            <v>297</v>
          </cell>
          <cell r="H66">
            <v>0.63636363636363602</v>
          </cell>
          <cell r="I66">
            <v>188.99999999999989</v>
          </cell>
          <cell r="J66">
            <v>83348.999999999956</v>
          </cell>
          <cell r="K66">
            <v>0.64983164983164998</v>
          </cell>
          <cell r="L66">
            <v>193.00000000000006</v>
          </cell>
          <cell r="M66">
            <v>142434.00000000003</v>
          </cell>
          <cell r="N66">
            <v>225783</v>
          </cell>
        </row>
        <row r="67">
          <cell r="E67">
            <v>2045</v>
          </cell>
          <cell r="F67" t="str">
            <v>Lower Meadow Primary School</v>
          </cell>
          <cell r="G67">
            <v>252</v>
          </cell>
          <cell r="H67">
            <v>0.71031746031746001</v>
          </cell>
          <cell r="I67">
            <v>178.99999999999991</v>
          </cell>
          <cell r="J67">
            <v>78938.999999999956</v>
          </cell>
          <cell r="K67">
            <v>0.71031746031746001</v>
          </cell>
          <cell r="L67">
            <v>178.99999999999991</v>
          </cell>
          <cell r="M67">
            <v>132101.99999999994</v>
          </cell>
          <cell r="N67">
            <v>211040.99999999988</v>
          </cell>
        </row>
        <row r="68">
          <cell r="E68">
            <v>2070</v>
          </cell>
          <cell r="F68" t="str">
            <v>Lowfield Community Primary School</v>
          </cell>
          <cell r="G68">
            <v>395</v>
          </cell>
          <cell r="H68">
            <v>0.4</v>
          </cell>
          <cell r="I68">
            <v>158</v>
          </cell>
          <cell r="J68">
            <v>69678</v>
          </cell>
          <cell r="K68">
            <v>0.40759493670886099</v>
          </cell>
          <cell r="L68">
            <v>161.00000000000009</v>
          </cell>
          <cell r="M68">
            <v>118818.00000000006</v>
          </cell>
          <cell r="N68">
            <v>188496.00000000006</v>
          </cell>
        </row>
        <row r="69">
          <cell r="E69">
            <v>2292</v>
          </cell>
          <cell r="F69" t="str">
            <v>Loxley Primary School</v>
          </cell>
          <cell r="G69">
            <v>206</v>
          </cell>
          <cell r="H69">
            <v>8.7378640776699004E-2</v>
          </cell>
          <cell r="I69">
            <v>17.999999999999996</v>
          </cell>
          <cell r="J69">
            <v>7937.9999999999982</v>
          </cell>
          <cell r="K69">
            <v>8.7378640776699004E-2</v>
          </cell>
          <cell r="L69">
            <v>17.999999999999996</v>
          </cell>
          <cell r="M69">
            <v>13283.999999999998</v>
          </cell>
          <cell r="N69">
            <v>21221.999999999996</v>
          </cell>
        </row>
        <row r="70">
          <cell r="E70">
            <v>2072</v>
          </cell>
          <cell r="F70" t="str">
            <v>Lydgate Infant School</v>
          </cell>
          <cell r="G70">
            <v>356</v>
          </cell>
          <cell r="H70">
            <v>7.02247191011236E-2</v>
          </cell>
          <cell r="I70">
            <v>25</v>
          </cell>
          <cell r="J70">
            <v>11025</v>
          </cell>
          <cell r="K70">
            <v>7.02247191011236E-2</v>
          </cell>
          <cell r="L70">
            <v>25</v>
          </cell>
          <cell r="M70">
            <v>18450</v>
          </cell>
          <cell r="N70">
            <v>29475</v>
          </cell>
        </row>
        <row r="71">
          <cell r="E71">
            <v>2071</v>
          </cell>
          <cell r="F71" t="str">
            <v>Lydgate Junior School</v>
          </cell>
          <cell r="G71">
            <v>479</v>
          </cell>
          <cell r="H71">
            <v>0.11899791231732799</v>
          </cell>
          <cell r="I71">
            <v>57.000000000000107</v>
          </cell>
          <cell r="J71">
            <v>25137.000000000047</v>
          </cell>
          <cell r="K71">
            <v>0.12317327766179501</v>
          </cell>
          <cell r="L71">
            <v>58.999999999999808</v>
          </cell>
          <cell r="M71">
            <v>43541.999999999862</v>
          </cell>
          <cell r="N71">
            <v>68678.999999999913</v>
          </cell>
        </row>
        <row r="72">
          <cell r="E72">
            <v>2358</v>
          </cell>
          <cell r="F72" t="str">
            <v>Malin Bridge Primary School</v>
          </cell>
          <cell r="G72">
            <v>538</v>
          </cell>
          <cell r="H72">
            <v>0.191449814126394</v>
          </cell>
          <cell r="I72">
            <v>102.99999999999997</v>
          </cell>
          <cell r="J72">
            <v>45422.999999999985</v>
          </cell>
          <cell r="K72">
            <v>0.19330855018587401</v>
          </cell>
          <cell r="L72">
            <v>104.00000000000021</v>
          </cell>
          <cell r="M72">
            <v>76752.00000000016</v>
          </cell>
          <cell r="N72">
            <v>122175.00000000015</v>
          </cell>
        </row>
        <row r="73">
          <cell r="E73">
            <v>2359</v>
          </cell>
          <cell r="F73" t="str">
            <v>Manor Lodge Community Primary and Nursery School</v>
          </cell>
          <cell r="G73">
            <v>332</v>
          </cell>
          <cell r="H73">
            <v>0.44578313253011997</v>
          </cell>
          <cell r="I73">
            <v>147.99999999999983</v>
          </cell>
          <cell r="J73">
            <v>65267.999999999927</v>
          </cell>
          <cell r="K73">
            <v>0.45481927710843401</v>
          </cell>
          <cell r="L73">
            <v>151.00000000000009</v>
          </cell>
          <cell r="M73">
            <v>111438.00000000006</v>
          </cell>
          <cell r="N73">
            <v>176706</v>
          </cell>
        </row>
        <row r="74">
          <cell r="E74">
            <v>2012</v>
          </cell>
          <cell r="F74" t="str">
            <v>Mansel Primary</v>
          </cell>
          <cell r="G74">
            <v>391</v>
          </cell>
          <cell r="H74">
            <v>0.60102301790281298</v>
          </cell>
          <cell r="I74">
            <v>234.99999999999989</v>
          </cell>
          <cell r="J74">
            <v>103634.99999999996</v>
          </cell>
          <cell r="K74">
            <v>0.60613810741688001</v>
          </cell>
          <cell r="L74">
            <v>237.00000000000009</v>
          </cell>
          <cell r="M74">
            <v>174906.00000000006</v>
          </cell>
          <cell r="N74">
            <v>278541</v>
          </cell>
        </row>
        <row r="75">
          <cell r="E75">
            <v>2079</v>
          </cell>
          <cell r="F75" t="str">
            <v>Marlcliffe Community Primary School</v>
          </cell>
          <cell r="G75">
            <v>476</v>
          </cell>
          <cell r="H75">
            <v>0.13445378151260501</v>
          </cell>
          <cell r="I75">
            <v>63.999999999999986</v>
          </cell>
          <cell r="J75">
            <v>28223.999999999993</v>
          </cell>
          <cell r="K75">
            <v>0.13865546218487401</v>
          </cell>
          <cell r="L75">
            <v>66.000000000000028</v>
          </cell>
          <cell r="M75">
            <v>48708.000000000022</v>
          </cell>
          <cell r="N75">
            <v>76932.000000000015</v>
          </cell>
        </row>
        <row r="76">
          <cell r="E76">
            <v>2081</v>
          </cell>
          <cell r="F76" t="str">
            <v>Meersbrook Bank Primary School</v>
          </cell>
          <cell r="G76">
            <v>206</v>
          </cell>
          <cell r="H76">
            <v>0.101941747572816</v>
          </cell>
          <cell r="I76">
            <v>21.000000000000096</v>
          </cell>
          <cell r="J76">
            <v>9261.0000000000418</v>
          </cell>
          <cell r="K76">
            <v>0.101941747572816</v>
          </cell>
          <cell r="L76">
            <v>21.000000000000096</v>
          </cell>
          <cell r="M76">
            <v>15498.000000000071</v>
          </cell>
          <cell r="N76">
            <v>24759.000000000113</v>
          </cell>
        </row>
        <row r="77">
          <cell r="E77">
            <v>2013</v>
          </cell>
          <cell r="F77" t="str">
            <v>Meynell Community Primary School</v>
          </cell>
          <cell r="G77">
            <v>382</v>
          </cell>
          <cell r="H77">
            <v>0.70942408376963395</v>
          </cell>
          <cell r="I77">
            <v>271.00000000000017</v>
          </cell>
          <cell r="J77">
            <v>119511.00000000007</v>
          </cell>
          <cell r="K77">
            <v>0.71465968586387396</v>
          </cell>
          <cell r="L77">
            <v>272.99999999999983</v>
          </cell>
          <cell r="M77">
            <v>201473.99999999988</v>
          </cell>
          <cell r="N77">
            <v>320984.99999999994</v>
          </cell>
        </row>
        <row r="78">
          <cell r="E78">
            <v>2346</v>
          </cell>
          <cell r="F78" t="str">
            <v>Monteney Primary School</v>
          </cell>
          <cell r="G78">
            <v>401</v>
          </cell>
          <cell r="H78">
            <v>0.34663341645885298</v>
          </cell>
          <cell r="I78">
            <v>139.00000000000006</v>
          </cell>
          <cell r="J78">
            <v>61299.000000000022</v>
          </cell>
          <cell r="K78">
            <v>0.351620947630923</v>
          </cell>
          <cell r="L78">
            <v>141.00000000000011</v>
          </cell>
          <cell r="M78">
            <v>104058.00000000009</v>
          </cell>
          <cell r="N78">
            <v>165357.00000000012</v>
          </cell>
        </row>
        <row r="79">
          <cell r="E79">
            <v>2257</v>
          </cell>
          <cell r="F79" t="str">
            <v>Mosborough Primary School</v>
          </cell>
          <cell r="G79">
            <v>415</v>
          </cell>
          <cell r="H79">
            <v>0.17108433734939801</v>
          </cell>
          <cell r="I79">
            <v>71.000000000000171</v>
          </cell>
          <cell r="J79">
            <v>31311.000000000076</v>
          </cell>
          <cell r="K79">
            <v>0.17108433734939801</v>
          </cell>
          <cell r="L79">
            <v>71.000000000000171</v>
          </cell>
          <cell r="M79">
            <v>52398.000000000124</v>
          </cell>
          <cell r="N79">
            <v>83709.000000000204</v>
          </cell>
        </row>
        <row r="80">
          <cell r="E80">
            <v>2092</v>
          </cell>
          <cell r="F80" t="str">
            <v>Mundella Primary School</v>
          </cell>
          <cell r="G80">
            <v>419</v>
          </cell>
          <cell r="H80">
            <v>0.126491646778043</v>
          </cell>
          <cell r="I80">
            <v>53.000000000000021</v>
          </cell>
          <cell r="J80">
            <v>23373.000000000011</v>
          </cell>
          <cell r="K80">
            <v>0.13126491646777999</v>
          </cell>
          <cell r="L80">
            <v>54.999999999999815</v>
          </cell>
          <cell r="M80">
            <v>40589.999999999862</v>
          </cell>
          <cell r="N80">
            <v>63962.999999999869</v>
          </cell>
        </row>
        <row r="81">
          <cell r="E81">
            <v>2002</v>
          </cell>
          <cell r="F81" t="str">
            <v>Nether Edge Primary School</v>
          </cell>
          <cell r="G81">
            <v>416</v>
          </cell>
          <cell r="H81">
            <v>0.25480769230769201</v>
          </cell>
          <cell r="I81">
            <v>105.99999999999987</v>
          </cell>
          <cell r="J81">
            <v>46745.999999999942</v>
          </cell>
          <cell r="K81">
            <v>0.25961538461538503</v>
          </cell>
          <cell r="L81">
            <v>108.00000000000017</v>
          </cell>
          <cell r="M81">
            <v>79704.000000000131</v>
          </cell>
          <cell r="N81">
            <v>126450.00000000007</v>
          </cell>
        </row>
        <row r="82">
          <cell r="E82">
            <v>2221</v>
          </cell>
          <cell r="F82" t="str">
            <v>Nether Green Infant School</v>
          </cell>
          <cell r="G82">
            <v>201</v>
          </cell>
          <cell r="H82">
            <v>6.4676616915422896E-2</v>
          </cell>
          <cell r="I82">
            <v>13.000000000000002</v>
          </cell>
          <cell r="J82">
            <v>5733.0000000000009</v>
          </cell>
          <cell r="K82">
            <v>6.4676616915422896E-2</v>
          </cell>
          <cell r="L82">
            <v>13.000000000000002</v>
          </cell>
          <cell r="M82">
            <v>9594.0000000000018</v>
          </cell>
          <cell r="N82">
            <v>15327.000000000004</v>
          </cell>
        </row>
        <row r="83">
          <cell r="E83">
            <v>2087</v>
          </cell>
          <cell r="F83" t="str">
            <v>Nether Green Junior School</v>
          </cell>
          <cell r="G83">
            <v>377</v>
          </cell>
          <cell r="H83">
            <v>0.108753315649867</v>
          </cell>
          <cell r="I83">
            <v>40.999999999999858</v>
          </cell>
          <cell r="J83">
            <v>18080.999999999938</v>
          </cell>
          <cell r="K83">
            <v>0.111405835543767</v>
          </cell>
          <cell r="L83">
            <v>42.000000000000156</v>
          </cell>
          <cell r="M83">
            <v>30996.000000000116</v>
          </cell>
          <cell r="N83">
            <v>49077.000000000058</v>
          </cell>
        </row>
        <row r="84">
          <cell r="E84">
            <v>2272</v>
          </cell>
          <cell r="F84" t="str">
            <v>Netherthorpe Primary School</v>
          </cell>
          <cell r="G84">
            <v>216</v>
          </cell>
          <cell r="H84">
            <v>0.467592592592593</v>
          </cell>
          <cell r="I84">
            <v>101.00000000000009</v>
          </cell>
          <cell r="J84">
            <v>44541.000000000036</v>
          </cell>
          <cell r="K84">
            <v>0.467592592592593</v>
          </cell>
          <cell r="L84">
            <v>101.00000000000009</v>
          </cell>
          <cell r="M84">
            <v>74538.000000000058</v>
          </cell>
          <cell r="N84">
            <v>119079.00000000009</v>
          </cell>
        </row>
        <row r="85">
          <cell r="E85">
            <v>2309</v>
          </cell>
          <cell r="F85" t="str">
            <v>Nook Lane Junior School</v>
          </cell>
          <cell r="G85">
            <v>240</v>
          </cell>
          <cell r="H85">
            <v>0.1</v>
          </cell>
          <cell r="I85">
            <v>24</v>
          </cell>
          <cell r="J85">
            <v>10584</v>
          </cell>
          <cell r="K85">
            <v>0.1</v>
          </cell>
          <cell r="L85">
            <v>24</v>
          </cell>
          <cell r="M85">
            <v>17712</v>
          </cell>
          <cell r="N85">
            <v>28296</v>
          </cell>
        </row>
        <row r="86">
          <cell r="E86">
            <v>2051</v>
          </cell>
          <cell r="F86" t="str">
            <v>Norfolk Community Primary School</v>
          </cell>
          <cell r="G86">
            <v>407</v>
          </cell>
          <cell r="H86">
            <v>0.52825552825552802</v>
          </cell>
          <cell r="I86">
            <v>214.99999999999991</v>
          </cell>
          <cell r="J86">
            <v>94814.999999999956</v>
          </cell>
          <cell r="K86">
            <v>0.53562653562653595</v>
          </cell>
          <cell r="L86">
            <v>218.00000000000014</v>
          </cell>
          <cell r="M86">
            <v>160884.00000000012</v>
          </cell>
          <cell r="N86">
            <v>255699.00000000006</v>
          </cell>
        </row>
        <row r="87">
          <cell r="E87">
            <v>3010</v>
          </cell>
          <cell r="F87" t="str">
            <v>Norton Free Church of England Primary School</v>
          </cell>
          <cell r="G87">
            <v>215</v>
          </cell>
          <cell r="H87">
            <v>0.162790697674419</v>
          </cell>
          <cell r="I87">
            <v>35.000000000000085</v>
          </cell>
          <cell r="J87">
            <v>15435.000000000038</v>
          </cell>
          <cell r="K87">
            <v>0.167441860465116</v>
          </cell>
          <cell r="L87">
            <v>35.999999999999943</v>
          </cell>
          <cell r="M87">
            <v>26567.999999999956</v>
          </cell>
          <cell r="N87">
            <v>42002.999999999993</v>
          </cell>
        </row>
        <row r="88">
          <cell r="E88">
            <v>2018</v>
          </cell>
          <cell r="F88" t="str">
            <v>Oasis Academy Fir Vale</v>
          </cell>
          <cell r="G88">
            <v>412</v>
          </cell>
          <cell r="H88">
            <v>0.77184466019417497</v>
          </cell>
          <cell r="I88">
            <v>318.00000000000011</v>
          </cell>
          <cell r="J88">
            <v>140238.00000000006</v>
          </cell>
          <cell r="K88">
            <v>0.78398058252427205</v>
          </cell>
          <cell r="L88">
            <v>323.00000000000011</v>
          </cell>
          <cell r="M88">
            <v>238374.00000000009</v>
          </cell>
          <cell r="N88">
            <v>378612.00000000012</v>
          </cell>
        </row>
        <row r="89">
          <cell r="E89">
            <v>2019</v>
          </cell>
          <cell r="F89" t="str">
            <v>Oasis Academy Watermead</v>
          </cell>
          <cell r="G89">
            <v>385</v>
          </cell>
          <cell r="H89">
            <v>0.49610389610389599</v>
          </cell>
          <cell r="I89">
            <v>190.99999999999994</v>
          </cell>
          <cell r="J89">
            <v>84230.999999999971</v>
          </cell>
          <cell r="K89">
            <v>0.49610389610389599</v>
          </cell>
          <cell r="L89">
            <v>190.99999999999994</v>
          </cell>
          <cell r="M89">
            <v>140957.99999999997</v>
          </cell>
          <cell r="N89">
            <v>225188.99999999994</v>
          </cell>
        </row>
        <row r="90">
          <cell r="E90">
            <v>2313</v>
          </cell>
          <cell r="F90" t="str">
            <v>Oughtibridge Primary School</v>
          </cell>
          <cell r="G90">
            <v>414</v>
          </cell>
          <cell r="H90">
            <v>9.4202898550724598E-2</v>
          </cell>
          <cell r="I90">
            <v>38.999999999999986</v>
          </cell>
          <cell r="J90">
            <v>17198.999999999993</v>
          </cell>
          <cell r="K90">
            <v>9.4202898550724598E-2</v>
          </cell>
          <cell r="L90">
            <v>38.999999999999986</v>
          </cell>
          <cell r="M90">
            <v>28781.999999999989</v>
          </cell>
          <cell r="N90">
            <v>45980.999999999985</v>
          </cell>
        </row>
        <row r="91">
          <cell r="E91">
            <v>2093</v>
          </cell>
          <cell r="F91" t="str">
            <v>Owler Brook Primary School</v>
          </cell>
          <cell r="G91">
            <v>409</v>
          </cell>
          <cell r="H91">
            <v>0.59168704156479202</v>
          </cell>
          <cell r="I91">
            <v>241.99999999999994</v>
          </cell>
          <cell r="J91">
            <v>106721.99999999997</v>
          </cell>
          <cell r="K91">
            <v>0.59657701711491395</v>
          </cell>
          <cell r="L91">
            <v>243.9999999999998</v>
          </cell>
          <cell r="M91">
            <v>180071.99999999985</v>
          </cell>
          <cell r="N91">
            <v>286793.99999999983</v>
          </cell>
        </row>
        <row r="92">
          <cell r="E92">
            <v>3428</v>
          </cell>
          <cell r="F92" t="str">
            <v>Parson Cross Church of England Primary School</v>
          </cell>
          <cell r="G92">
            <v>208</v>
          </cell>
          <cell r="H92">
            <v>0.293269230769231</v>
          </cell>
          <cell r="I92">
            <v>61.00000000000005</v>
          </cell>
          <cell r="J92">
            <v>26901.000000000022</v>
          </cell>
          <cell r="K92">
            <v>0.293269230769231</v>
          </cell>
          <cell r="L92">
            <v>61.00000000000005</v>
          </cell>
          <cell r="M92">
            <v>45018.000000000036</v>
          </cell>
          <cell r="N92">
            <v>71919.000000000058</v>
          </cell>
        </row>
        <row r="93">
          <cell r="E93">
            <v>2332</v>
          </cell>
          <cell r="F93" t="str">
            <v>Phillimore Community Primary School</v>
          </cell>
          <cell r="G93">
            <v>389</v>
          </cell>
          <cell r="H93">
            <v>0.55012853470436995</v>
          </cell>
          <cell r="I93">
            <v>213.99999999999991</v>
          </cell>
          <cell r="J93">
            <v>94373.999999999956</v>
          </cell>
          <cell r="K93">
            <v>0.56812339331619499</v>
          </cell>
          <cell r="L93">
            <v>220.99999999999986</v>
          </cell>
          <cell r="M93">
            <v>163097.99999999988</v>
          </cell>
          <cell r="N93">
            <v>257471.99999999983</v>
          </cell>
        </row>
        <row r="94">
          <cell r="E94">
            <v>3433</v>
          </cell>
          <cell r="F94" t="str">
            <v>Pipworth Community Primary School</v>
          </cell>
          <cell r="G94">
            <v>384</v>
          </cell>
          <cell r="H94">
            <v>0.5703125</v>
          </cell>
          <cell r="I94">
            <v>219</v>
          </cell>
          <cell r="J94">
            <v>96579</v>
          </cell>
          <cell r="K94">
            <v>0.57291666666666696</v>
          </cell>
          <cell r="L94">
            <v>220.00000000000011</v>
          </cell>
          <cell r="M94">
            <v>162360.00000000009</v>
          </cell>
          <cell r="N94">
            <v>258939.00000000009</v>
          </cell>
        </row>
        <row r="95">
          <cell r="E95">
            <v>3427</v>
          </cell>
          <cell r="F95" t="str">
            <v>Porter Croft Church of England Primary Academy</v>
          </cell>
          <cell r="G95">
            <v>215</v>
          </cell>
          <cell r="H95">
            <v>0.32093023255814002</v>
          </cell>
          <cell r="I95">
            <v>69.000000000000099</v>
          </cell>
          <cell r="J95">
            <v>30429.000000000044</v>
          </cell>
          <cell r="K95">
            <v>0.33953488372092999</v>
          </cell>
          <cell r="L95">
            <v>72.999999999999943</v>
          </cell>
          <cell r="M95">
            <v>53873.999999999956</v>
          </cell>
          <cell r="N95">
            <v>84303</v>
          </cell>
        </row>
        <row r="96">
          <cell r="E96">
            <v>2347</v>
          </cell>
          <cell r="F96" t="str">
            <v>Prince Edward Primary School</v>
          </cell>
          <cell r="G96">
            <v>412</v>
          </cell>
          <cell r="H96">
            <v>0.490291262135922</v>
          </cell>
          <cell r="I96">
            <v>201.99999999999986</v>
          </cell>
          <cell r="J96">
            <v>89081.999999999942</v>
          </cell>
          <cell r="K96">
            <v>0.49271844660194197</v>
          </cell>
          <cell r="L96">
            <v>203.00000000000009</v>
          </cell>
          <cell r="M96">
            <v>149814.00000000006</v>
          </cell>
          <cell r="N96">
            <v>238896</v>
          </cell>
        </row>
        <row r="97">
          <cell r="E97">
            <v>2366</v>
          </cell>
          <cell r="F97" t="str">
            <v>Pye Bank CofE Primary School</v>
          </cell>
          <cell r="G97">
            <v>430</v>
          </cell>
          <cell r="H97">
            <v>0.54186046511627906</v>
          </cell>
          <cell r="I97">
            <v>233</v>
          </cell>
          <cell r="J97">
            <v>102753</v>
          </cell>
          <cell r="K97">
            <v>0.54418604651162805</v>
          </cell>
          <cell r="L97">
            <v>234.00000000000006</v>
          </cell>
          <cell r="M97">
            <v>172692.00000000003</v>
          </cell>
          <cell r="N97">
            <v>275445</v>
          </cell>
        </row>
        <row r="98">
          <cell r="E98">
            <v>2363</v>
          </cell>
          <cell r="F98" t="str">
            <v>Rainbow Forge Primary Academy</v>
          </cell>
          <cell r="G98">
            <v>292</v>
          </cell>
          <cell r="H98">
            <v>0.45205479452054798</v>
          </cell>
          <cell r="I98">
            <v>132</v>
          </cell>
          <cell r="J98">
            <v>58212</v>
          </cell>
          <cell r="K98">
            <v>0.45205479452054798</v>
          </cell>
          <cell r="L98">
            <v>132</v>
          </cell>
          <cell r="M98">
            <v>97416</v>
          </cell>
          <cell r="N98">
            <v>155628</v>
          </cell>
        </row>
        <row r="99">
          <cell r="E99">
            <v>2334</v>
          </cell>
          <cell r="F99" t="str">
            <v>Reignhead Primary School</v>
          </cell>
          <cell r="G99">
            <v>240</v>
          </cell>
          <cell r="H99">
            <v>0.37083333333333302</v>
          </cell>
          <cell r="I99">
            <v>88.999999999999929</v>
          </cell>
          <cell r="J99">
            <v>39248.999999999971</v>
          </cell>
          <cell r="K99">
            <v>0.37916666666666698</v>
          </cell>
          <cell r="L99">
            <v>91.000000000000071</v>
          </cell>
          <cell r="M99">
            <v>67158.000000000058</v>
          </cell>
          <cell r="N99">
            <v>106407.00000000003</v>
          </cell>
        </row>
        <row r="100">
          <cell r="E100">
            <v>2338</v>
          </cell>
          <cell r="F100" t="str">
            <v>Rivelin Primary School</v>
          </cell>
          <cell r="G100">
            <v>375</v>
          </cell>
          <cell r="H100">
            <v>0.17333333333333301</v>
          </cell>
          <cell r="I100">
            <v>64.999999999999872</v>
          </cell>
          <cell r="J100">
            <v>28664.999999999942</v>
          </cell>
          <cell r="K100">
            <v>0.18133333333333301</v>
          </cell>
          <cell r="L100">
            <v>67.999999999999886</v>
          </cell>
          <cell r="M100">
            <v>50183.999999999913</v>
          </cell>
          <cell r="N100">
            <v>78848.999999999854</v>
          </cell>
        </row>
        <row r="101">
          <cell r="E101">
            <v>2306</v>
          </cell>
          <cell r="F101" t="str">
            <v>Royd Nursery and Infant School</v>
          </cell>
          <cell r="G101">
            <v>127</v>
          </cell>
          <cell r="H101">
            <v>0.291338582677165</v>
          </cell>
          <cell r="I101">
            <v>36.999999999999957</v>
          </cell>
          <cell r="J101">
            <v>16316.999999999982</v>
          </cell>
          <cell r="K101">
            <v>0.291338582677165</v>
          </cell>
          <cell r="L101">
            <v>36.999999999999957</v>
          </cell>
          <cell r="M101">
            <v>27305.999999999967</v>
          </cell>
          <cell r="N101">
            <v>43622.999999999949</v>
          </cell>
        </row>
        <row r="102">
          <cell r="E102">
            <v>3401</v>
          </cell>
          <cell r="F102" t="str">
            <v>Sacred Heart School, A Catholic Voluntary Academy</v>
          </cell>
          <cell r="G102">
            <v>201</v>
          </cell>
          <cell r="H102">
            <v>0.164179104477612</v>
          </cell>
          <cell r="I102">
            <v>33.000000000000014</v>
          </cell>
          <cell r="J102">
            <v>14553.000000000005</v>
          </cell>
          <cell r="K102">
            <v>0.164179104477612</v>
          </cell>
          <cell r="L102">
            <v>33.000000000000014</v>
          </cell>
          <cell r="M102">
            <v>24354.000000000011</v>
          </cell>
          <cell r="N102">
            <v>38907.000000000015</v>
          </cell>
        </row>
        <row r="103">
          <cell r="E103">
            <v>2369</v>
          </cell>
          <cell r="F103" t="str">
            <v>Sharrow Nursery, Infant and Junior School</v>
          </cell>
          <cell r="G103">
            <v>427</v>
          </cell>
          <cell r="H103">
            <v>0.39110070257611201</v>
          </cell>
          <cell r="I103">
            <v>166.99999999999983</v>
          </cell>
          <cell r="J103">
            <v>73646.999999999927</v>
          </cell>
          <cell r="K103">
            <v>0.39110070257611201</v>
          </cell>
          <cell r="L103">
            <v>166.99999999999983</v>
          </cell>
          <cell r="M103">
            <v>123245.99999999987</v>
          </cell>
          <cell r="N103">
            <v>196892.9999999998</v>
          </cell>
        </row>
        <row r="104">
          <cell r="E104">
            <v>2349</v>
          </cell>
          <cell r="F104" t="str">
            <v>Shooter's Grove Primary School</v>
          </cell>
          <cell r="G104">
            <v>356</v>
          </cell>
          <cell r="H104">
            <v>0.26685393258426998</v>
          </cell>
          <cell r="I104">
            <v>95.000000000000114</v>
          </cell>
          <cell r="J104">
            <v>41895.000000000051</v>
          </cell>
          <cell r="K104">
            <v>0.26966292134831499</v>
          </cell>
          <cell r="L104">
            <v>96.000000000000142</v>
          </cell>
          <cell r="M104">
            <v>70848.000000000102</v>
          </cell>
          <cell r="N104">
            <v>112743.00000000015</v>
          </cell>
        </row>
        <row r="105">
          <cell r="E105">
            <v>2360</v>
          </cell>
          <cell r="F105" t="str">
            <v>Shortbrook Primary School</v>
          </cell>
          <cell r="G105">
            <v>85</v>
          </cell>
          <cell r="H105">
            <v>0.69411764705882395</v>
          </cell>
          <cell r="I105">
            <v>59.000000000000036</v>
          </cell>
          <cell r="J105">
            <v>26019.000000000015</v>
          </cell>
          <cell r="K105">
            <v>0.69411764705882395</v>
          </cell>
          <cell r="L105">
            <v>59.000000000000036</v>
          </cell>
          <cell r="M105">
            <v>43542.000000000029</v>
          </cell>
          <cell r="N105">
            <v>69561.000000000044</v>
          </cell>
        </row>
        <row r="106">
          <cell r="E106">
            <v>2009</v>
          </cell>
          <cell r="F106" t="str">
            <v>Southey Green Primary School and Nurseries</v>
          </cell>
          <cell r="G106">
            <v>620</v>
          </cell>
          <cell r="H106">
            <v>0.56290322580645202</v>
          </cell>
          <cell r="I106">
            <v>349.00000000000023</v>
          </cell>
          <cell r="J106">
            <v>153909.00000000009</v>
          </cell>
          <cell r="K106">
            <v>0.57258064516129004</v>
          </cell>
          <cell r="L106">
            <v>354.99999999999983</v>
          </cell>
          <cell r="M106">
            <v>261989.99999999988</v>
          </cell>
          <cell r="N106">
            <v>415899</v>
          </cell>
        </row>
        <row r="107">
          <cell r="E107">
            <v>2329</v>
          </cell>
          <cell r="F107" t="str">
            <v>Springfield Primary School</v>
          </cell>
          <cell r="G107">
            <v>200</v>
          </cell>
          <cell r="H107">
            <v>0.37</v>
          </cell>
          <cell r="I107">
            <v>74</v>
          </cell>
          <cell r="J107">
            <v>32634</v>
          </cell>
          <cell r="K107">
            <v>0.37</v>
          </cell>
          <cell r="L107">
            <v>74</v>
          </cell>
          <cell r="M107">
            <v>54612</v>
          </cell>
          <cell r="N107">
            <v>87246</v>
          </cell>
        </row>
        <row r="108">
          <cell r="E108">
            <v>5202</v>
          </cell>
          <cell r="F108" t="str">
            <v>St Ann's Catholic Primary School, A Voluntary Academy</v>
          </cell>
          <cell r="G108">
            <v>101</v>
          </cell>
          <cell r="H108">
            <v>0.12871287128712899</v>
          </cell>
          <cell r="I108">
            <v>13.000000000000028</v>
          </cell>
          <cell r="J108">
            <v>5733.0000000000127</v>
          </cell>
          <cell r="K108">
            <v>0.13861386138613899</v>
          </cell>
          <cell r="L108">
            <v>14.000000000000037</v>
          </cell>
          <cell r="M108">
            <v>10332.000000000027</v>
          </cell>
          <cell r="N108">
            <v>16065.00000000004</v>
          </cell>
        </row>
        <row r="109">
          <cell r="E109">
            <v>3402</v>
          </cell>
          <cell r="F109" t="str">
            <v>St Catherine's Catholic Primary School (Hallam)</v>
          </cell>
          <cell r="G109">
            <v>427</v>
          </cell>
          <cell r="H109">
            <v>0.36065573770491799</v>
          </cell>
          <cell r="I109">
            <v>153.99999999999997</v>
          </cell>
          <cell r="J109">
            <v>67913.999999999985</v>
          </cell>
          <cell r="K109">
            <v>0.36299765807962497</v>
          </cell>
          <cell r="L109">
            <v>154.99999999999986</v>
          </cell>
          <cell r="M109">
            <v>114389.9999999999</v>
          </cell>
          <cell r="N109">
            <v>182303.99999999988</v>
          </cell>
        </row>
        <row r="110">
          <cell r="E110">
            <v>2017</v>
          </cell>
          <cell r="F110" t="str">
            <v>St John Fisher Primary, A Catholic Voluntary Academy</v>
          </cell>
          <cell r="G110">
            <v>209</v>
          </cell>
          <cell r="H110">
            <v>0.143540669856459</v>
          </cell>
          <cell r="I110">
            <v>29.999999999999929</v>
          </cell>
          <cell r="J110">
            <v>13229.999999999969</v>
          </cell>
          <cell r="K110">
            <v>0.148325358851675</v>
          </cell>
          <cell r="L110">
            <v>31.000000000000075</v>
          </cell>
          <cell r="M110">
            <v>22878.000000000055</v>
          </cell>
          <cell r="N110">
            <v>36108.000000000022</v>
          </cell>
        </row>
        <row r="111">
          <cell r="E111">
            <v>5203</v>
          </cell>
          <cell r="F111" t="str">
            <v>St Joseph's Primary School</v>
          </cell>
          <cell r="G111">
            <v>209</v>
          </cell>
          <cell r="H111">
            <v>0.13397129186602899</v>
          </cell>
          <cell r="I111">
            <v>28.00000000000006</v>
          </cell>
          <cell r="J111">
            <v>12348.000000000027</v>
          </cell>
          <cell r="K111">
            <v>0.13397129186602899</v>
          </cell>
          <cell r="L111">
            <v>28.00000000000006</v>
          </cell>
          <cell r="M111">
            <v>20664.000000000044</v>
          </cell>
          <cell r="N111">
            <v>33012.000000000073</v>
          </cell>
        </row>
        <row r="112">
          <cell r="E112">
            <v>3406</v>
          </cell>
          <cell r="F112" t="str">
            <v>St Marie's School, A Catholic Voluntary Academy</v>
          </cell>
          <cell r="G112">
            <v>213</v>
          </cell>
          <cell r="H112">
            <v>0.13145539906103301</v>
          </cell>
          <cell r="I112">
            <v>28.000000000000032</v>
          </cell>
          <cell r="J112">
            <v>12348.000000000015</v>
          </cell>
          <cell r="K112">
            <v>0.13145539906103301</v>
          </cell>
          <cell r="L112">
            <v>28.000000000000032</v>
          </cell>
          <cell r="M112">
            <v>20664.000000000022</v>
          </cell>
          <cell r="N112">
            <v>33012.000000000036</v>
          </cell>
        </row>
        <row r="113">
          <cell r="E113">
            <v>2020</v>
          </cell>
          <cell r="F113" t="str">
            <v>St Mary's Church of England Primary School</v>
          </cell>
          <cell r="G113">
            <v>210</v>
          </cell>
          <cell r="H113">
            <v>0.32380952380952399</v>
          </cell>
          <cell r="I113">
            <v>68.000000000000043</v>
          </cell>
          <cell r="J113">
            <v>29988.000000000018</v>
          </cell>
          <cell r="K113">
            <v>0.32380952380952399</v>
          </cell>
          <cell r="L113">
            <v>68.000000000000043</v>
          </cell>
          <cell r="M113">
            <v>50184.000000000029</v>
          </cell>
          <cell r="N113">
            <v>80172.000000000044</v>
          </cell>
        </row>
        <row r="114">
          <cell r="E114">
            <v>3423</v>
          </cell>
          <cell r="F114" t="str">
            <v>St Mary's Primary School, A Catholic Voluntary Academy</v>
          </cell>
          <cell r="G114">
            <v>176</v>
          </cell>
          <cell r="H114">
            <v>0.11363636363636399</v>
          </cell>
          <cell r="I114">
            <v>20.000000000000064</v>
          </cell>
          <cell r="J114">
            <v>8820.0000000000291</v>
          </cell>
          <cell r="K114">
            <v>0.11363636363636399</v>
          </cell>
          <cell r="L114">
            <v>20.000000000000064</v>
          </cell>
          <cell r="M114">
            <v>14760.000000000047</v>
          </cell>
          <cell r="N114">
            <v>23580.000000000076</v>
          </cell>
        </row>
        <row r="115">
          <cell r="E115">
            <v>5207</v>
          </cell>
          <cell r="F115" t="str">
            <v>St Patrick's Catholic Voluntary Academy</v>
          </cell>
          <cell r="G115">
            <v>279</v>
          </cell>
          <cell r="H115">
            <v>0.32258064516128998</v>
          </cell>
          <cell r="I115">
            <v>89.999999999999901</v>
          </cell>
          <cell r="J115">
            <v>39689.999999999956</v>
          </cell>
          <cell r="K115">
            <v>0.32258064516128998</v>
          </cell>
          <cell r="L115">
            <v>89.999999999999901</v>
          </cell>
          <cell r="M115">
            <v>66419.999999999927</v>
          </cell>
          <cell r="N115">
            <v>106109.99999999988</v>
          </cell>
        </row>
        <row r="116">
          <cell r="E116">
            <v>5208</v>
          </cell>
          <cell r="F116" t="str">
            <v>St Theresa's Catholic Primary School</v>
          </cell>
          <cell r="G116">
            <v>207</v>
          </cell>
          <cell r="H116">
            <v>0.30434782608695699</v>
          </cell>
          <cell r="I116">
            <v>63.000000000000099</v>
          </cell>
          <cell r="J116">
            <v>27783.000000000044</v>
          </cell>
          <cell r="K116">
            <v>0.30917874396135298</v>
          </cell>
          <cell r="L116">
            <v>64.000000000000071</v>
          </cell>
          <cell r="M116">
            <v>47232.000000000051</v>
          </cell>
          <cell r="N116">
            <v>75015.000000000087</v>
          </cell>
        </row>
        <row r="117">
          <cell r="E117">
            <v>3424</v>
          </cell>
          <cell r="F117" t="str">
            <v>St Thomas More Catholic Primary, A Voluntary Academy</v>
          </cell>
          <cell r="G117">
            <v>206</v>
          </cell>
          <cell r="H117">
            <v>0.218446601941748</v>
          </cell>
          <cell r="I117">
            <v>45.000000000000085</v>
          </cell>
          <cell r="J117">
            <v>19845.000000000036</v>
          </cell>
          <cell r="K117">
            <v>0.218446601941748</v>
          </cell>
          <cell r="L117">
            <v>45.000000000000085</v>
          </cell>
          <cell r="M117">
            <v>33210.000000000065</v>
          </cell>
          <cell r="N117">
            <v>53055.000000000102</v>
          </cell>
        </row>
        <row r="118">
          <cell r="E118">
            <v>3414</v>
          </cell>
          <cell r="F118" t="str">
            <v>St Thomas of Canterbury School, a Catholic Voluntary Academy</v>
          </cell>
          <cell r="G118">
            <v>203</v>
          </cell>
          <cell r="H118">
            <v>0.14285714285714299</v>
          </cell>
          <cell r="I118">
            <v>29.000000000000025</v>
          </cell>
          <cell r="J118">
            <v>12789.000000000011</v>
          </cell>
          <cell r="K118">
            <v>0.147783251231527</v>
          </cell>
          <cell r="L118">
            <v>29.999999999999979</v>
          </cell>
          <cell r="M118">
            <v>22139.999999999985</v>
          </cell>
          <cell r="N118">
            <v>34929</v>
          </cell>
        </row>
        <row r="119">
          <cell r="E119">
            <v>3412</v>
          </cell>
          <cell r="F119" t="str">
            <v>St Wilfrid's Catholic Primary School</v>
          </cell>
          <cell r="G119">
            <v>291</v>
          </cell>
          <cell r="H119">
            <v>5.8419243986254303E-2</v>
          </cell>
          <cell r="I119">
            <v>17.000000000000004</v>
          </cell>
          <cell r="J119">
            <v>7497.0000000000018</v>
          </cell>
          <cell r="K119">
            <v>5.8419243986254303E-2</v>
          </cell>
          <cell r="L119">
            <v>17.000000000000004</v>
          </cell>
          <cell r="M119">
            <v>12546.000000000002</v>
          </cell>
          <cell r="N119">
            <v>20043.000000000004</v>
          </cell>
        </row>
        <row r="120">
          <cell r="E120">
            <v>2294</v>
          </cell>
          <cell r="F120" t="str">
            <v>Stannington Infant School</v>
          </cell>
          <cell r="G120">
            <v>174</v>
          </cell>
          <cell r="H120">
            <v>0.126436781609195</v>
          </cell>
          <cell r="I120">
            <v>21.999999999999929</v>
          </cell>
          <cell r="J120">
            <v>9701.9999999999691</v>
          </cell>
          <cell r="K120">
            <v>0.126436781609195</v>
          </cell>
          <cell r="L120">
            <v>21.999999999999929</v>
          </cell>
          <cell r="M120">
            <v>16235.999999999947</v>
          </cell>
          <cell r="N120">
            <v>25937.999999999916</v>
          </cell>
        </row>
        <row r="121">
          <cell r="E121">
            <v>2303</v>
          </cell>
          <cell r="F121" t="str">
            <v>Stocksbridge Junior School</v>
          </cell>
          <cell r="G121">
            <v>278</v>
          </cell>
          <cell r="H121">
            <v>0.28057553956834502</v>
          </cell>
          <cell r="I121">
            <v>77.999999999999915</v>
          </cell>
          <cell r="J121">
            <v>34397.999999999964</v>
          </cell>
          <cell r="K121">
            <v>0.28057553956834502</v>
          </cell>
          <cell r="L121">
            <v>77.999999999999915</v>
          </cell>
          <cell r="M121">
            <v>57563.999999999935</v>
          </cell>
          <cell r="N121">
            <v>91961.999999999898</v>
          </cell>
        </row>
        <row r="122">
          <cell r="E122">
            <v>2302</v>
          </cell>
          <cell r="F122" t="str">
            <v>Stocksbridge Nursery Infant School</v>
          </cell>
          <cell r="G122">
            <v>198</v>
          </cell>
          <cell r="H122">
            <v>0.29797979797979801</v>
          </cell>
          <cell r="I122">
            <v>59.000000000000007</v>
          </cell>
          <cell r="J122">
            <v>26019.000000000004</v>
          </cell>
          <cell r="K122">
            <v>0.29797979797979801</v>
          </cell>
          <cell r="L122">
            <v>59.000000000000007</v>
          </cell>
          <cell r="M122">
            <v>43542.000000000007</v>
          </cell>
          <cell r="N122">
            <v>69561.000000000015</v>
          </cell>
        </row>
        <row r="123">
          <cell r="E123">
            <v>2350</v>
          </cell>
          <cell r="F123" t="str">
            <v>Stradbroke Primary School</v>
          </cell>
          <cell r="G123">
            <v>416</v>
          </cell>
          <cell r="H123">
            <v>0.49038461538461497</v>
          </cell>
          <cell r="I123">
            <v>203.99999999999983</v>
          </cell>
          <cell r="J123">
            <v>89963.999999999927</v>
          </cell>
          <cell r="K123">
            <v>0.49759615384615402</v>
          </cell>
          <cell r="L123">
            <v>207.00000000000009</v>
          </cell>
          <cell r="M123">
            <v>152766.00000000006</v>
          </cell>
          <cell r="N123">
            <v>242730</v>
          </cell>
        </row>
        <row r="124">
          <cell r="E124">
            <v>2230</v>
          </cell>
          <cell r="F124" t="str">
            <v>Tinsley Meadows Primary School</v>
          </cell>
          <cell r="G124">
            <v>529</v>
          </cell>
          <cell r="H124">
            <v>0.44423440453686203</v>
          </cell>
          <cell r="I124">
            <v>235</v>
          </cell>
          <cell r="J124">
            <v>103635</v>
          </cell>
          <cell r="K124">
            <v>0.45179584120983002</v>
          </cell>
          <cell r="L124">
            <v>239.00000000000009</v>
          </cell>
          <cell r="M124">
            <v>176382.00000000006</v>
          </cell>
          <cell r="N124">
            <v>280017.00000000006</v>
          </cell>
        </row>
        <row r="125">
          <cell r="E125">
            <v>5206</v>
          </cell>
          <cell r="F125" t="str">
            <v>Totley All Saints Church of England Voluntary Aided Primary School</v>
          </cell>
          <cell r="G125">
            <v>210</v>
          </cell>
          <cell r="H125">
            <v>9.0476190476190502E-2</v>
          </cell>
          <cell r="I125">
            <v>19.000000000000007</v>
          </cell>
          <cell r="J125">
            <v>8379.0000000000036</v>
          </cell>
          <cell r="K125">
            <v>9.0476190476190502E-2</v>
          </cell>
          <cell r="L125">
            <v>19.000000000000007</v>
          </cell>
          <cell r="M125">
            <v>14022.000000000005</v>
          </cell>
          <cell r="N125">
            <v>22401.000000000007</v>
          </cell>
        </row>
        <row r="126">
          <cell r="E126">
            <v>2203</v>
          </cell>
          <cell r="F126" t="str">
            <v>Totley Primary School</v>
          </cell>
          <cell r="G126">
            <v>423</v>
          </cell>
          <cell r="H126">
            <v>9.6926713947990503E-2</v>
          </cell>
          <cell r="I126">
            <v>40.999999999999986</v>
          </cell>
          <cell r="J126">
            <v>18080.999999999993</v>
          </cell>
          <cell r="K126">
            <v>0.10165484633569701</v>
          </cell>
          <cell r="L126">
            <v>42.999999999999837</v>
          </cell>
          <cell r="M126">
            <v>31733.99999999988</v>
          </cell>
          <cell r="N126">
            <v>49814.999999999869</v>
          </cell>
        </row>
        <row r="127">
          <cell r="E127">
            <v>2351</v>
          </cell>
          <cell r="F127" t="str">
            <v>Walkley Primary School</v>
          </cell>
          <cell r="G127">
            <v>386</v>
          </cell>
          <cell r="H127">
            <v>0.261658031088083</v>
          </cell>
          <cell r="I127">
            <v>101.00000000000004</v>
          </cell>
          <cell r="J127">
            <v>44541.000000000022</v>
          </cell>
          <cell r="K127">
            <v>0.26424870466321199</v>
          </cell>
          <cell r="L127">
            <v>101.99999999999983</v>
          </cell>
          <cell r="M127">
            <v>75275.999999999869</v>
          </cell>
          <cell r="N127">
            <v>119816.99999999988</v>
          </cell>
        </row>
        <row r="128">
          <cell r="E128">
            <v>3432</v>
          </cell>
          <cell r="F128" t="str">
            <v>Watercliffe Meadow Community Primary School</v>
          </cell>
          <cell r="G128">
            <v>412</v>
          </cell>
          <cell r="H128">
            <v>0.56796116504854399</v>
          </cell>
          <cell r="I128">
            <v>234.00000000000011</v>
          </cell>
          <cell r="J128">
            <v>103194.00000000004</v>
          </cell>
          <cell r="K128">
            <v>0.57038834951456296</v>
          </cell>
          <cell r="L128">
            <v>234.99999999999994</v>
          </cell>
          <cell r="M128">
            <v>173429.99999999997</v>
          </cell>
          <cell r="N128">
            <v>276624</v>
          </cell>
        </row>
        <row r="129">
          <cell r="E129">
            <v>2319</v>
          </cell>
          <cell r="F129" t="str">
            <v>Waterthorpe Infant School</v>
          </cell>
          <cell r="G129">
            <v>124</v>
          </cell>
          <cell r="H129">
            <v>0.37096774193548399</v>
          </cell>
          <cell r="I129">
            <v>46.000000000000014</v>
          </cell>
          <cell r="J129">
            <v>20286.000000000007</v>
          </cell>
          <cell r="K129">
            <v>0.37096774193548399</v>
          </cell>
          <cell r="L129">
            <v>46.000000000000014</v>
          </cell>
          <cell r="M129">
            <v>33948.000000000007</v>
          </cell>
          <cell r="N129">
            <v>54234.000000000015</v>
          </cell>
        </row>
        <row r="130">
          <cell r="E130">
            <v>2352</v>
          </cell>
          <cell r="F130" t="str">
            <v>Westways Primary School</v>
          </cell>
          <cell r="G130">
            <v>582</v>
          </cell>
          <cell r="H130">
            <v>0.16323024054982799</v>
          </cell>
          <cell r="I130">
            <v>94.999999999999886</v>
          </cell>
          <cell r="J130">
            <v>41894.999999999949</v>
          </cell>
          <cell r="K130">
            <v>0.164948453608247</v>
          </cell>
          <cell r="L130">
            <v>95.999999999999758</v>
          </cell>
          <cell r="M130">
            <v>70847.999999999825</v>
          </cell>
          <cell r="N130">
            <v>112742.99999999977</v>
          </cell>
        </row>
        <row r="131">
          <cell r="E131">
            <v>2311</v>
          </cell>
          <cell r="F131" t="str">
            <v>Wharncliffe Side Primary School</v>
          </cell>
          <cell r="G131">
            <v>131</v>
          </cell>
          <cell r="H131">
            <v>0.30534351145038202</v>
          </cell>
          <cell r="I131">
            <v>40.000000000000043</v>
          </cell>
          <cell r="J131">
            <v>17640.000000000018</v>
          </cell>
          <cell r="K131">
            <v>0.31297709923664102</v>
          </cell>
          <cell r="L131">
            <v>40.999999999999972</v>
          </cell>
          <cell r="M131">
            <v>30257.999999999978</v>
          </cell>
          <cell r="N131">
            <v>47898</v>
          </cell>
        </row>
        <row r="132">
          <cell r="E132">
            <v>2040</v>
          </cell>
          <cell r="F132" t="str">
            <v>Whiteways Primary School</v>
          </cell>
          <cell r="G132">
            <v>386</v>
          </cell>
          <cell r="H132">
            <v>0.53108808290155396</v>
          </cell>
          <cell r="I132">
            <v>204.99999999999983</v>
          </cell>
          <cell r="J132">
            <v>90404.999999999927</v>
          </cell>
          <cell r="K132">
            <v>0.54922279792746098</v>
          </cell>
          <cell r="L132">
            <v>211.99999999999994</v>
          </cell>
          <cell r="M132">
            <v>156455.99999999997</v>
          </cell>
          <cell r="N132">
            <v>246860.99999999988</v>
          </cell>
        </row>
        <row r="133">
          <cell r="E133">
            <v>2027</v>
          </cell>
          <cell r="F133" t="str">
            <v>Wincobank Nursery and Infant Academy</v>
          </cell>
          <cell r="G133">
            <v>123</v>
          </cell>
          <cell r="H133">
            <v>0.40650406504065001</v>
          </cell>
          <cell r="I133">
            <v>49.99999999999995</v>
          </cell>
          <cell r="J133">
            <v>22049.999999999978</v>
          </cell>
          <cell r="K133">
            <v>0.40650406504065001</v>
          </cell>
          <cell r="L133">
            <v>49.99999999999995</v>
          </cell>
          <cell r="M133">
            <v>36899.999999999964</v>
          </cell>
          <cell r="N133">
            <v>58949.999999999942</v>
          </cell>
        </row>
        <row r="134">
          <cell r="E134">
            <v>2361</v>
          </cell>
          <cell r="F134" t="str">
            <v>Windmill Hill Primary School</v>
          </cell>
          <cell r="G134">
            <v>301</v>
          </cell>
          <cell r="H134">
            <v>0.20598006644518299</v>
          </cell>
          <cell r="I134">
            <v>62.000000000000078</v>
          </cell>
          <cell r="J134">
            <v>27342.000000000033</v>
          </cell>
          <cell r="K134">
            <v>0.20598006644518299</v>
          </cell>
          <cell r="L134">
            <v>62.000000000000078</v>
          </cell>
          <cell r="M134">
            <v>45756.000000000058</v>
          </cell>
          <cell r="N134">
            <v>73098.000000000087</v>
          </cell>
        </row>
        <row r="135">
          <cell r="E135">
            <v>2043</v>
          </cell>
          <cell r="F135" t="str">
            <v>Wisewood Community Primary School</v>
          </cell>
          <cell r="G135">
            <v>165</v>
          </cell>
          <cell r="H135">
            <v>0.49090909090909102</v>
          </cell>
          <cell r="I135">
            <v>81.000000000000014</v>
          </cell>
          <cell r="J135">
            <v>35721.000000000007</v>
          </cell>
          <cell r="K135">
            <v>0.49696969696969701</v>
          </cell>
          <cell r="L135">
            <v>82</v>
          </cell>
          <cell r="M135">
            <v>60516</v>
          </cell>
          <cell r="N135">
            <v>96237</v>
          </cell>
        </row>
        <row r="136">
          <cell r="E136">
            <v>2139</v>
          </cell>
          <cell r="F136" t="str">
            <v>Woodhouse West Primary School</v>
          </cell>
          <cell r="G136">
            <v>361</v>
          </cell>
          <cell r="H136">
            <v>0.56232686980609403</v>
          </cell>
          <cell r="I136">
            <v>202.99999999999994</v>
          </cell>
          <cell r="J136">
            <v>89522.999999999971</v>
          </cell>
          <cell r="K136">
            <v>0.56509695290858697</v>
          </cell>
          <cell r="L136">
            <v>203.99999999999989</v>
          </cell>
          <cell r="M136">
            <v>150551.99999999991</v>
          </cell>
          <cell r="N136">
            <v>240074.99999999988</v>
          </cell>
        </row>
        <row r="137">
          <cell r="E137">
            <v>2034</v>
          </cell>
          <cell r="F137" t="str">
            <v>Woodlands Primary School</v>
          </cell>
          <cell r="G137">
            <v>403</v>
          </cell>
          <cell r="H137">
            <v>0.63027295285359797</v>
          </cell>
          <cell r="I137">
            <v>253.99999999999997</v>
          </cell>
          <cell r="J137">
            <v>112013.99999999999</v>
          </cell>
          <cell r="K137">
            <v>0.635235732009926</v>
          </cell>
          <cell r="L137">
            <v>256.00000000000017</v>
          </cell>
          <cell r="M137">
            <v>188928.00000000012</v>
          </cell>
          <cell r="N137">
            <v>300942.00000000012</v>
          </cell>
        </row>
        <row r="138">
          <cell r="E138">
            <v>2324</v>
          </cell>
          <cell r="F138" t="str">
            <v>Woodseats Primary School</v>
          </cell>
          <cell r="G138">
            <v>369</v>
          </cell>
          <cell r="H138">
            <v>0.33333333333333298</v>
          </cell>
          <cell r="I138">
            <v>122.99999999999987</v>
          </cell>
          <cell r="J138">
            <v>54242.999999999942</v>
          </cell>
          <cell r="K138">
            <v>0.33333333333333298</v>
          </cell>
          <cell r="L138">
            <v>122.99999999999987</v>
          </cell>
          <cell r="M138">
            <v>90773.999999999913</v>
          </cell>
          <cell r="N138">
            <v>145016.99999999985</v>
          </cell>
        </row>
        <row r="139">
          <cell r="E139">
            <v>2327</v>
          </cell>
          <cell r="F139" t="str">
            <v>Woodthorpe Primary School</v>
          </cell>
          <cell r="G139">
            <v>398</v>
          </cell>
          <cell r="H139">
            <v>0.62060301507537696</v>
          </cell>
          <cell r="I139">
            <v>247.00000000000003</v>
          </cell>
          <cell r="J139">
            <v>108927.00000000001</v>
          </cell>
          <cell r="K139">
            <v>0.62311557788944705</v>
          </cell>
          <cell r="L139">
            <v>247.99999999999991</v>
          </cell>
          <cell r="M139">
            <v>183023.99999999994</v>
          </cell>
          <cell r="N139">
            <v>291950.99999999994</v>
          </cell>
        </row>
        <row r="140">
          <cell r="E140">
            <v>2321</v>
          </cell>
          <cell r="F140" t="str">
            <v>Wybourn Community Primary &amp; Nursery School</v>
          </cell>
          <cell r="G140">
            <v>420</v>
          </cell>
          <cell r="H140">
            <v>0.71428571428571397</v>
          </cell>
          <cell r="I140">
            <v>299.99999999999989</v>
          </cell>
          <cell r="J140">
            <v>132299.99999999994</v>
          </cell>
          <cell r="K140">
            <v>0.71904761904761905</v>
          </cell>
          <cell r="L140">
            <v>302</v>
          </cell>
          <cell r="M140">
            <v>222876</v>
          </cell>
          <cell r="N140">
            <v>355175.99999999994</v>
          </cell>
        </row>
        <row r="141">
          <cell r="E141" t="str">
            <v/>
          </cell>
          <cell r="F141">
            <v>0</v>
          </cell>
        </row>
        <row r="142">
          <cell r="E142">
            <v>0</v>
          </cell>
          <cell r="F142" t="str">
            <v>Total Primary</v>
          </cell>
          <cell r="G142">
            <v>43254</v>
          </cell>
          <cell r="H142">
            <v>0.33499791926758221</v>
          </cell>
          <cell r="I142">
            <v>14490</v>
          </cell>
          <cell r="J142">
            <v>6390090</v>
          </cell>
          <cell r="K142">
            <v>0.33846580663060066</v>
          </cell>
          <cell r="L142">
            <v>14640</v>
          </cell>
          <cell r="M142">
            <v>10804320</v>
          </cell>
          <cell r="N142">
            <v>17194410</v>
          </cell>
        </row>
        <row r="143">
          <cell r="E143">
            <v>0</v>
          </cell>
          <cell r="F143">
            <v>0</v>
          </cell>
        </row>
        <row r="144">
          <cell r="E144" t="str">
            <v/>
          </cell>
          <cell r="F144" t="str">
            <v>Secondary</v>
          </cell>
        </row>
        <row r="145">
          <cell r="E145" t="str">
            <v/>
          </cell>
          <cell r="F145">
            <v>0</v>
          </cell>
        </row>
        <row r="146">
          <cell r="E146">
            <v>5401</v>
          </cell>
          <cell r="F146" t="str">
            <v>All Saints' Catholic High School</v>
          </cell>
          <cell r="G146">
            <v>1040</v>
          </cell>
          <cell r="H146">
            <v>0.246153846153846</v>
          </cell>
          <cell r="I146">
            <v>255.99999999999983</v>
          </cell>
          <cell r="J146">
            <v>125439.99999999991</v>
          </cell>
          <cell r="K146">
            <v>0.26826923076923098</v>
          </cell>
          <cell r="L146">
            <v>279.00000000000023</v>
          </cell>
          <cell r="M146">
            <v>334800.00000000029</v>
          </cell>
          <cell r="N146">
            <v>460240.00000000023</v>
          </cell>
        </row>
        <row r="147">
          <cell r="E147">
            <v>4017</v>
          </cell>
          <cell r="F147" t="str">
            <v>Bradfield School</v>
          </cell>
          <cell r="G147">
            <v>1086</v>
          </cell>
          <cell r="H147">
            <v>0.156537753222836</v>
          </cell>
          <cell r="I147">
            <v>169.99999999999989</v>
          </cell>
          <cell r="J147">
            <v>83299.999999999942</v>
          </cell>
          <cell r="K147">
            <v>0.16574585635359099</v>
          </cell>
          <cell r="L147">
            <v>179.9999999999998</v>
          </cell>
          <cell r="M147">
            <v>215999.99999999977</v>
          </cell>
          <cell r="N147">
            <v>299299.99999999971</v>
          </cell>
        </row>
        <row r="148">
          <cell r="E148">
            <v>4000</v>
          </cell>
          <cell r="F148" t="str">
            <v>Chaucer School</v>
          </cell>
          <cell r="G148">
            <v>822</v>
          </cell>
          <cell r="H148">
            <v>0.55717761557177603</v>
          </cell>
          <cell r="I148">
            <v>457.99999999999989</v>
          </cell>
          <cell r="J148">
            <v>224419.99999999994</v>
          </cell>
          <cell r="K148">
            <v>0.57664233576642299</v>
          </cell>
          <cell r="L148">
            <v>473.99999999999972</v>
          </cell>
          <cell r="M148">
            <v>568799.99999999965</v>
          </cell>
          <cell r="N148">
            <v>793219.99999999953</v>
          </cell>
        </row>
        <row r="149">
          <cell r="E149">
            <v>4012</v>
          </cell>
          <cell r="F149" t="str">
            <v>Ecclesfield School</v>
          </cell>
          <cell r="G149">
            <v>1718</v>
          </cell>
          <cell r="H149">
            <v>0.271827706635623</v>
          </cell>
          <cell r="I149">
            <v>467.00000000000034</v>
          </cell>
          <cell r="J149">
            <v>228830.00000000017</v>
          </cell>
          <cell r="K149">
            <v>0.28812572759022098</v>
          </cell>
          <cell r="L149">
            <v>494.99999999999966</v>
          </cell>
          <cell r="M149">
            <v>593999.99999999953</v>
          </cell>
          <cell r="N149">
            <v>822829.99999999977</v>
          </cell>
        </row>
        <row r="150">
          <cell r="E150">
            <v>4280</v>
          </cell>
          <cell r="F150" t="str">
            <v>Fir Vale School</v>
          </cell>
          <cell r="G150">
            <v>1026</v>
          </cell>
          <cell r="H150">
            <v>0.67738791423001998</v>
          </cell>
          <cell r="I150">
            <v>695.00000000000045</v>
          </cell>
          <cell r="J150">
            <v>340550.00000000023</v>
          </cell>
          <cell r="K150">
            <v>0.70077972709551695</v>
          </cell>
          <cell r="L150">
            <v>719.00000000000034</v>
          </cell>
          <cell r="M150">
            <v>862800.00000000047</v>
          </cell>
          <cell r="N150">
            <v>1203350.0000000007</v>
          </cell>
        </row>
        <row r="151">
          <cell r="E151">
            <v>4003</v>
          </cell>
          <cell r="F151" t="str">
            <v>Firth Park Academy</v>
          </cell>
          <cell r="G151">
            <v>1177</v>
          </cell>
          <cell r="H151">
            <v>0.50977060322854695</v>
          </cell>
          <cell r="I151">
            <v>599.99999999999977</v>
          </cell>
          <cell r="J151">
            <v>293999.99999999988</v>
          </cell>
          <cell r="K151">
            <v>0.531860662701784</v>
          </cell>
          <cell r="L151">
            <v>625.99999999999977</v>
          </cell>
          <cell r="M151">
            <v>751199.99999999977</v>
          </cell>
          <cell r="N151">
            <v>1045199.9999999997</v>
          </cell>
        </row>
        <row r="152">
          <cell r="E152">
            <v>4007</v>
          </cell>
          <cell r="F152" t="str">
            <v>Forge Valley School</v>
          </cell>
          <cell r="G152">
            <v>1275</v>
          </cell>
          <cell r="H152">
            <v>0.25725490196078399</v>
          </cell>
          <cell r="I152">
            <v>327.9999999999996</v>
          </cell>
          <cell r="J152">
            <v>160719.9999999998</v>
          </cell>
          <cell r="K152">
            <v>0.26509803921568598</v>
          </cell>
          <cell r="L152">
            <v>337.9999999999996</v>
          </cell>
          <cell r="M152">
            <v>405599.99999999953</v>
          </cell>
          <cell r="N152">
            <v>566319.9999999993</v>
          </cell>
        </row>
        <row r="153">
          <cell r="E153">
            <v>4278</v>
          </cell>
          <cell r="F153" t="str">
            <v>Handsworth Grange Community Sports College</v>
          </cell>
          <cell r="G153">
            <v>992</v>
          </cell>
          <cell r="H153">
            <v>0.29435483870967699</v>
          </cell>
          <cell r="I153">
            <v>291.9999999999996</v>
          </cell>
          <cell r="J153">
            <v>143079.9999999998</v>
          </cell>
          <cell r="K153">
            <v>0.31048387096774199</v>
          </cell>
          <cell r="L153">
            <v>308.00000000000006</v>
          </cell>
          <cell r="M153">
            <v>369600.00000000006</v>
          </cell>
          <cell r="N153">
            <v>512679.99999999988</v>
          </cell>
        </row>
        <row r="154">
          <cell r="E154">
            <v>4257</v>
          </cell>
          <cell r="F154" t="str">
            <v>High Storrs School</v>
          </cell>
          <cell r="G154">
            <v>1208</v>
          </cell>
          <cell r="H154">
            <v>8.1125827814569507E-2</v>
          </cell>
          <cell r="I154">
            <v>97.999999999999957</v>
          </cell>
          <cell r="J154">
            <v>48019.999999999978</v>
          </cell>
          <cell r="K154">
            <v>8.7748344370860903E-2</v>
          </cell>
          <cell r="L154">
            <v>105.99999999999997</v>
          </cell>
          <cell r="M154">
            <v>127199.99999999997</v>
          </cell>
          <cell r="N154">
            <v>175219.99999999994</v>
          </cell>
        </row>
        <row r="155">
          <cell r="E155">
            <v>4230</v>
          </cell>
          <cell r="F155" t="str">
            <v>King Ecgbert School</v>
          </cell>
          <cell r="G155">
            <v>1069</v>
          </cell>
          <cell r="H155">
            <v>0.18896164639850299</v>
          </cell>
          <cell r="I155">
            <v>201.99999999999969</v>
          </cell>
          <cell r="J155">
            <v>98979.99999999984</v>
          </cell>
          <cell r="K155">
            <v>0.19457436856875601</v>
          </cell>
          <cell r="L155">
            <v>208.00000000000017</v>
          </cell>
          <cell r="M155">
            <v>249600.0000000002</v>
          </cell>
          <cell r="N155">
            <v>348580.00000000006</v>
          </cell>
        </row>
        <row r="156">
          <cell r="E156">
            <v>4259</v>
          </cell>
          <cell r="F156" t="str">
            <v>King Edward VII School</v>
          </cell>
          <cell r="G156">
            <v>1145</v>
          </cell>
          <cell r="H156">
            <v>0.28034934497816599</v>
          </cell>
          <cell r="I156">
            <v>321.00000000000006</v>
          </cell>
          <cell r="J156">
            <v>157290.00000000003</v>
          </cell>
          <cell r="K156">
            <v>0.29432314410480298</v>
          </cell>
          <cell r="L156">
            <v>336.99999999999943</v>
          </cell>
          <cell r="M156">
            <v>404399.9999999993</v>
          </cell>
          <cell r="N156">
            <v>561689.9999999993</v>
          </cell>
        </row>
        <row r="157">
          <cell r="E157">
            <v>4279</v>
          </cell>
          <cell r="F157" t="str">
            <v>Meadowhead School Academy Trust</v>
          </cell>
          <cell r="G157">
            <v>1636</v>
          </cell>
          <cell r="H157">
            <v>0.334352078239609</v>
          </cell>
          <cell r="I157">
            <v>547.00000000000034</v>
          </cell>
          <cell r="J157">
            <v>268030.00000000017</v>
          </cell>
          <cell r="K157">
            <v>0.34779951100244499</v>
          </cell>
          <cell r="L157">
            <v>569</v>
          </cell>
          <cell r="M157">
            <v>682800</v>
          </cell>
          <cell r="N157">
            <v>950830.00000000023</v>
          </cell>
        </row>
        <row r="158">
          <cell r="E158">
            <v>4015</v>
          </cell>
          <cell r="F158" t="str">
            <v>Mercia School</v>
          </cell>
          <cell r="G158">
            <v>844</v>
          </cell>
          <cell r="H158">
            <v>0.20971563981042701</v>
          </cell>
          <cell r="I158">
            <v>177.0000000000004</v>
          </cell>
          <cell r="J158">
            <v>86730.000000000189</v>
          </cell>
          <cell r="K158">
            <v>0.226303317535545</v>
          </cell>
          <cell r="L158">
            <v>190.99999999999997</v>
          </cell>
          <cell r="M158">
            <v>229199.99999999997</v>
          </cell>
          <cell r="N158">
            <v>315930.00000000017</v>
          </cell>
        </row>
        <row r="159">
          <cell r="E159">
            <v>4008</v>
          </cell>
          <cell r="F159" t="str">
            <v>Newfield Secondary School</v>
          </cell>
          <cell r="G159">
            <v>1041</v>
          </cell>
          <cell r="H159">
            <v>0.35446685878962497</v>
          </cell>
          <cell r="I159">
            <v>368.9999999999996</v>
          </cell>
          <cell r="J159">
            <v>180809.9999999998</v>
          </cell>
          <cell r="K159">
            <v>0.36599423631123901</v>
          </cell>
          <cell r="L159">
            <v>380.99999999999983</v>
          </cell>
          <cell r="M159">
            <v>457199.99999999977</v>
          </cell>
          <cell r="N159">
            <v>638009.99999999953</v>
          </cell>
        </row>
        <row r="160">
          <cell r="E160">
            <v>5400</v>
          </cell>
          <cell r="F160" t="str">
            <v>Notre Dame High School</v>
          </cell>
          <cell r="G160">
            <v>1065</v>
          </cell>
          <cell r="H160">
            <v>0.13896713615023501</v>
          </cell>
          <cell r="I160">
            <v>148.00000000000028</v>
          </cell>
          <cell r="J160">
            <v>72520.000000000146</v>
          </cell>
          <cell r="K160">
            <v>0.15305164319248801</v>
          </cell>
          <cell r="L160">
            <v>162.99999999999974</v>
          </cell>
          <cell r="M160">
            <v>195599.99999999968</v>
          </cell>
          <cell r="N160">
            <v>268119.99999999983</v>
          </cell>
        </row>
        <row r="161">
          <cell r="E161">
            <v>4006</v>
          </cell>
          <cell r="F161" t="str">
            <v>Outwood Academy City</v>
          </cell>
          <cell r="G161">
            <v>1177</v>
          </cell>
          <cell r="H161">
            <v>0.42480883602378899</v>
          </cell>
          <cell r="I161">
            <v>499.99999999999966</v>
          </cell>
          <cell r="J161">
            <v>244999.99999999983</v>
          </cell>
          <cell r="K161">
            <v>0.43755310110450302</v>
          </cell>
          <cell r="L161">
            <v>515</v>
          </cell>
          <cell r="M161">
            <v>618000</v>
          </cell>
          <cell r="N161">
            <v>862999.99999999977</v>
          </cell>
        </row>
        <row r="162">
          <cell r="E162">
            <v>6907</v>
          </cell>
          <cell r="F162" t="str">
            <v>Parkwood E-ACT Academy</v>
          </cell>
          <cell r="G162">
            <v>813</v>
          </cell>
          <cell r="H162">
            <v>0.48339483394833899</v>
          </cell>
          <cell r="I162">
            <v>392.9999999999996</v>
          </cell>
          <cell r="J162">
            <v>192569.9999999998</v>
          </cell>
          <cell r="K162">
            <v>0.50184501845018403</v>
          </cell>
          <cell r="L162">
            <v>407.9999999999996</v>
          </cell>
          <cell r="M162">
            <v>489599.99999999953</v>
          </cell>
          <cell r="N162">
            <v>682169.9999999993</v>
          </cell>
        </row>
        <row r="163">
          <cell r="E163">
            <v>6905</v>
          </cell>
          <cell r="F163" t="str">
            <v>Sheffield Park Academy</v>
          </cell>
          <cell r="G163">
            <v>1060</v>
          </cell>
          <cell r="H163">
            <v>0.54905660377358501</v>
          </cell>
          <cell r="I163">
            <v>582.00000000000011</v>
          </cell>
          <cell r="J163">
            <v>285180.00000000006</v>
          </cell>
          <cell r="K163">
            <v>0.567924528301887</v>
          </cell>
          <cell r="L163">
            <v>602.00000000000023</v>
          </cell>
          <cell r="M163">
            <v>722400.00000000023</v>
          </cell>
          <cell r="N163">
            <v>1007580.0000000002</v>
          </cell>
        </row>
        <row r="164">
          <cell r="E164">
            <v>6906</v>
          </cell>
          <cell r="F164" t="str">
            <v>Sheffield Springs Academy</v>
          </cell>
          <cell r="G164">
            <v>1054</v>
          </cell>
          <cell r="H164">
            <v>0.55407969639468702</v>
          </cell>
          <cell r="I164">
            <v>584.00000000000011</v>
          </cell>
          <cell r="J164">
            <v>286160.00000000006</v>
          </cell>
          <cell r="K164">
            <v>0.57969639468690703</v>
          </cell>
          <cell r="L164">
            <v>611</v>
          </cell>
          <cell r="M164">
            <v>733200</v>
          </cell>
          <cell r="N164">
            <v>1019360</v>
          </cell>
        </row>
        <row r="165">
          <cell r="E165">
            <v>4229</v>
          </cell>
          <cell r="F165" t="str">
            <v>Silverdale School</v>
          </cell>
          <cell r="G165">
            <v>1020</v>
          </cell>
          <cell r="H165">
            <v>0.11764705882352899</v>
          </cell>
          <cell r="I165">
            <v>119.99999999999957</v>
          </cell>
          <cell r="J165">
            <v>58799.999999999789</v>
          </cell>
          <cell r="K165">
            <v>0.13137254901960799</v>
          </cell>
          <cell r="L165">
            <v>134.00000000000014</v>
          </cell>
          <cell r="M165">
            <v>160800.00000000017</v>
          </cell>
          <cell r="N165">
            <v>219599.99999999997</v>
          </cell>
        </row>
        <row r="166">
          <cell r="E166">
            <v>4271</v>
          </cell>
          <cell r="F166" t="str">
            <v>Stocksbridge High School</v>
          </cell>
          <cell r="G166">
            <v>799</v>
          </cell>
          <cell r="H166">
            <v>0.27909887359198998</v>
          </cell>
          <cell r="I166">
            <v>223</v>
          </cell>
          <cell r="J166">
            <v>109270</v>
          </cell>
          <cell r="K166">
            <v>0.30287859824780999</v>
          </cell>
          <cell r="L166">
            <v>242.0000000000002</v>
          </cell>
          <cell r="M166">
            <v>290400.00000000023</v>
          </cell>
          <cell r="N166">
            <v>399670.00000000023</v>
          </cell>
        </row>
        <row r="167">
          <cell r="E167">
            <v>4234</v>
          </cell>
          <cell r="F167" t="str">
            <v>Tapton School</v>
          </cell>
          <cell r="G167">
            <v>1334</v>
          </cell>
          <cell r="H167">
            <v>0.150674662668666</v>
          </cell>
          <cell r="I167">
            <v>201.00000000000045</v>
          </cell>
          <cell r="J167">
            <v>98490.000000000218</v>
          </cell>
          <cell r="K167">
            <v>0.156671664167916</v>
          </cell>
          <cell r="L167">
            <v>208.99999999999994</v>
          </cell>
          <cell r="M167">
            <v>250799.99999999994</v>
          </cell>
          <cell r="N167">
            <v>349290.00000000017</v>
          </cell>
        </row>
        <row r="168">
          <cell r="E168">
            <v>4276</v>
          </cell>
          <cell r="F168" t="str">
            <v>The Birley Academy</v>
          </cell>
          <cell r="G168">
            <v>1075</v>
          </cell>
          <cell r="H168">
            <v>0.34604651162790701</v>
          </cell>
          <cell r="I168">
            <v>372.00000000000006</v>
          </cell>
          <cell r="J168">
            <v>182280.00000000003</v>
          </cell>
          <cell r="K168">
            <v>0.35534883720930199</v>
          </cell>
          <cell r="L168">
            <v>381.99999999999966</v>
          </cell>
          <cell r="M168">
            <v>458399.99999999959</v>
          </cell>
          <cell r="N168">
            <v>640679.99999999965</v>
          </cell>
        </row>
        <row r="169">
          <cell r="E169">
            <v>4004</v>
          </cell>
          <cell r="F169" t="str">
            <v>UTC Sheffield City Centre</v>
          </cell>
          <cell r="G169">
            <v>301</v>
          </cell>
          <cell r="H169">
            <v>0.25913621262458503</v>
          </cell>
          <cell r="I169">
            <v>78.000000000000099</v>
          </cell>
          <cell r="J169">
            <v>38220.000000000051</v>
          </cell>
          <cell r="K169">
            <v>0.28571428571428598</v>
          </cell>
          <cell r="L169">
            <v>86.000000000000085</v>
          </cell>
          <cell r="M169">
            <v>103200.0000000001</v>
          </cell>
          <cell r="N169">
            <v>141420.00000000015</v>
          </cell>
        </row>
        <row r="170">
          <cell r="E170">
            <v>4010</v>
          </cell>
          <cell r="F170" t="str">
            <v>UTC Sheffield Olympic Legacy Park</v>
          </cell>
          <cell r="G170">
            <v>298</v>
          </cell>
          <cell r="H170">
            <v>0.28187919463087202</v>
          </cell>
          <cell r="I170">
            <v>83.999999999999858</v>
          </cell>
          <cell r="J170">
            <v>41159.999999999927</v>
          </cell>
          <cell r="K170">
            <v>0.30536912751677903</v>
          </cell>
          <cell r="L170">
            <v>91.000000000000156</v>
          </cell>
          <cell r="M170">
            <v>109200.00000000019</v>
          </cell>
          <cell r="N170">
            <v>150360.00000000012</v>
          </cell>
        </row>
        <row r="171">
          <cell r="E171">
            <v>4013</v>
          </cell>
          <cell r="F171" t="str">
            <v>Westfield School</v>
          </cell>
          <cell r="G171">
            <v>1311</v>
          </cell>
          <cell r="H171">
            <v>0.24027459954233399</v>
          </cell>
          <cell r="I171">
            <v>314.99999999999989</v>
          </cell>
          <cell r="J171">
            <v>154349.99999999994</v>
          </cell>
          <cell r="K171">
            <v>0.24637681159420299</v>
          </cell>
          <cell r="L171">
            <v>323.00000000000011</v>
          </cell>
          <cell r="M171">
            <v>387600.00000000012</v>
          </cell>
          <cell r="N171">
            <v>541950</v>
          </cell>
        </row>
        <row r="172">
          <cell r="E172">
            <v>4016</v>
          </cell>
          <cell r="F172" t="str">
            <v>Yewlands Academy</v>
          </cell>
          <cell r="G172">
            <v>944</v>
          </cell>
          <cell r="H172">
            <v>0.40783898305084698</v>
          </cell>
          <cell r="I172">
            <v>384.99999999999955</v>
          </cell>
          <cell r="J172">
            <v>188649.99999999977</v>
          </cell>
          <cell r="K172">
            <v>0.41949152542372897</v>
          </cell>
          <cell r="L172">
            <v>396.00000000000017</v>
          </cell>
          <cell r="M172">
            <v>475200.00000000023</v>
          </cell>
          <cell r="N172">
            <v>663850</v>
          </cell>
        </row>
        <row r="173">
          <cell r="E173" t="str">
            <v/>
          </cell>
          <cell r="F173">
            <v>0</v>
          </cell>
        </row>
        <row r="174">
          <cell r="E174">
            <v>0</v>
          </cell>
          <cell r="F174" t="str">
            <v>Total Secondary</v>
          </cell>
          <cell r="G174">
            <v>28330</v>
          </cell>
          <cell r="H174">
            <v>0.31644899399929405</v>
          </cell>
          <cell r="I174">
            <v>8965</v>
          </cell>
          <cell r="J174">
            <v>4392849.9999999991</v>
          </cell>
          <cell r="K174">
            <v>0.33085068831627246</v>
          </cell>
          <cell r="L174">
            <v>9372.9999999999982</v>
          </cell>
          <cell r="M174">
            <v>11247599.999999996</v>
          </cell>
          <cell r="N174">
            <v>15640449.999999998</v>
          </cell>
        </row>
        <row r="175">
          <cell r="E175">
            <v>0</v>
          </cell>
          <cell r="F175">
            <v>0</v>
          </cell>
        </row>
        <row r="176">
          <cell r="E176" t="str">
            <v/>
          </cell>
          <cell r="F176" t="str">
            <v>Middle Deemed Secondary</v>
          </cell>
        </row>
        <row r="177">
          <cell r="E177" t="str">
            <v/>
          </cell>
          <cell r="F177">
            <v>0</v>
          </cell>
        </row>
        <row r="178">
          <cell r="E178">
            <v>4014</v>
          </cell>
          <cell r="F178" t="str">
            <v>Astrea Academy Sheffield</v>
          </cell>
          <cell r="G178">
            <v>999</v>
          </cell>
          <cell r="H178">
            <v>0.51199872438810534</v>
          </cell>
          <cell r="I178">
            <v>511.48672566371727</v>
          </cell>
          <cell r="J178">
            <v>244969.64601769933</v>
          </cell>
          <cell r="K178">
            <v>0.53117276568604044</v>
          </cell>
          <cell r="L178">
            <v>530.64159292035436</v>
          </cell>
          <cell r="M178">
            <v>582881.4955752216</v>
          </cell>
          <cell r="N178">
            <v>827851.14159292099</v>
          </cell>
        </row>
        <row r="179">
          <cell r="E179">
            <v>4225</v>
          </cell>
          <cell r="F179" t="str">
            <v>Hinde House 2-16 Academy</v>
          </cell>
          <cell r="G179">
            <v>1345</v>
          </cell>
          <cell r="H179">
            <v>0.4565055762081785</v>
          </cell>
          <cell r="I179">
            <v>614.00000000000011</v>
          </cell>
          <cell r="J179">
            <v>292922</v>
          </cell>
          <cell r="K179">
            <v>0.47286245353159845</v>
          </cell>
          <cell r="L179">
            <v>635.99999999999989</v>
          </cell>
          <cell r="M179">
            <v>687431.99999999977</v>
          </cell>
          <cell r="N179">
            <v>980353.99999999977</v>
          </cell>
        </row>
        <row r="180">
          <cell r="E180">
            <v>4005</v>
          </cell>
          <cell r="F180" t="str">
            <v>Oasis Academy Don Valley</v>
          </cell>
          <cell r="G180">
            <v>1081</v>
          </cell>
          <cell r="H180">
            <v>0.46345975948196128</v>
          </cell>
          <cell r="I180">
            <v>501.00000000000011</v>
          </cell>
          <cell r="J180">
            <v>237601.00000000006</v>
          </cell>
          <cell r="K180">
            <v>0.49861239592969475</v>
          </cell>
          <cell r="L180">
            <v>539</v>
          </cell>
          <cell r="M180">
            <v>568722</v>
          </cell>
          <cell r="N180">
            <v>806323</v>
          </cell>
        </row>
        <row r="182">
          <cell r="F182" t="str">
            <v>Total Middle Deemed Secondary</v>
          </cell>
          <cell r="G182">
            <v>3425</v>
          </cell>
          <cell r="H182">
            <v>0.47488663523028252</v>
          </cell>
          <cell r="I182">
            <v>1626.4867256637176</v>
          </cell>
          <cell r="J182">
            <v>775492.64601769927</v>
          </cell>
          <cell r="K182">
            <v>0.49799754537820562</v>
          </cell>
          <cell r="L182">
            <v>1705.6415929203542</v>
          </cell>
          <cell r="M182">
            <v>1839035.4955752213</v>
          </cell>
          <cell r="N182">
            <v>2614528.1415929208</v>
          </cell>
        </row>
        <row r="184">
          <cell r="F184" t="str">
            <v>Total All Schools</v>
          </cell>
          <cell r="G184">
            <v>75009</v>
          </cell>
          <cell r="H184">
            <v>0.33437969744515617</v>
          </cell>
          <cell r="I184">
            <v>25081.486725663719</v>
          </cell>
          <cell r="J184">
            <v>11558432.646017699</v>
          </cell>
          <cell r="K184">
            <v>0.34287407634977601</v>
          </cell>
          <cell r="L184">
            <v>25718.64159292035</v>
          </cell>
          <cell r="M184">
            <v>23890955.495575219</v>
          </cell>
          <cell r="N184">
            <v>35449388.14159292</v>
          </cell>
        </row>
        <row r="185">
          <cell r="G185">
            <v>0</v>
          </cell>
        </row>
        <row r="187">
          <cell r="E187">
            <v>4014</v>
          </cell>
          <cell r="F187" t="str">
            <v>Astrea Academy - Pri</v>
          </cell>
          <cell r="G187">
            <v>261</v>
          </cell>
          <cell r="H187">
            <v>0.44247787610619499</v>
          </cell>
          <cell r="I187">
            <v>115.4867256637169</v>
          </cell>
          <cell r="J187">
            <v>50929.646017699153</v>
          </cell>
          <cell r="K187">
            <v>0.446902654867257</v>
          </cell>
          <cell r="L187">
            <v>116.64159292035407</v>
          </cell>
          <cell r="M187">
            <v>86081.495575221299</v>
          </cell>
          <cell r="N187">
            <v>137011.14159292047</v>
          </cell>
        </row>
        <row r="188">
          <cell r="E188">
            <v>4014</v>
          </cell>
          <cell r="F188" t="str">
            <v>Astrea Academy - Sec</v>
          </cell>
          <cell r="G188">
            <v>738</v>
          </cell>
          <cell r="H188">
            <v>0.53658536585365901</v>
          </cell>
          <cell r="I188">
            <v>396.00000000000034</v>
          </cell>
          <cell r="J188">
            <v>194040.00000000017</v>
          </cell>
          <cell r="K188">
            <v>0.56097560975609795</v>
          </cell>
          <cell r="L188">
            <v>414.00000000000028</v>
          </cell>
          <cell r="M188">
            <v>496800.00000000035</v>
          </cell>
          <cell r="N188">
            <v>690840.00000000047</v>
          </cell>
        </row>
        <row r="189">
          <cell r="G189">
            <v>999</v>
          </cell>
          <cell r="H189">
            <v>0.51199872438810534</v>
          </cell>
          <cell r="I189">
            <v>511.48672566371727</v>
          </cell>
          <cell r="J189">
            <v>244969.64601769933</v>
          </cell>
          <cell r="K189">
            <v>0.53117276568604044</v>
          </cell>
          <cell r="L189">
            <v>530.64159292035436</v>
          </cell>
          <cell r="M189">
            <v>582881.4955752216</v>
          </cell>
          <cell r="N189">
            <v>827851.14159292099</v>
          </cell>
        </row>
        <row r="191">
          <cell r="E191">
            <v>4225</v>
          </cell>
          <cell r="F191" t="str">
            <v>Hinde House - Pri</v>
          </cell>
          <cell r="G191">
            <v>415</v>
          </cell>
          <cell r="H191">
            <v>0.39036144578313298</v>
          </cell>
          <cell r="I191">
            <v>162.0000000000002</v>
          </cell>
          <cell r="J191">
            <v>71442.000000000087</v>
          </cell>
          <cell r="K191">
            <v>0.39518072289156603</v>
          </cell>
          <cell r="L191">
            <v>163.99999999999991</v>
          </cell>
          <cell r="M191">
            <v>121031.99999999994</v>
          </cell>
          <cell r="N191">
            <v>192474.00000000003</v>
          </cell>
        </row>
        <row r="192">
          <cell r="E192">
            <v>4225</v>
          </cell>
          <cell r="F192" t="str">
            <v>Hinde House - Sec</v>
          </cell>
          <cell r="G192">
            <v>930</v>
          </cell>
          <cell r="H192">
            <v>0.48602150537634398</v>
          </cell>
          <cell r="I192">
            <v>451.99999999999989</v>
          </cell>
          <cell r="J192">
            <v>221479.99999999994</v>
          </cell>
          <cell r="K192">
            <v>0.50752688172043003</v>
          </cell>
          <cell r="L192">
            <v>471.99999999999994</v>
          </cell>
          <cell r="M192">
            <v>566399.99999999988</v>
          </cell>
          <cell r="N192">
            <v>787879.99999999977</v>
          </cell>
        </row>
        <row r="193">
          <cell r="G193">
            <v>1345</v>
          </cell>
          <cell r="H193">
            <v>0.4565055762081785</v>
          </cell>
          <cell r="I193">
            <v>614.00000000000011</v>
          </cell>
          <cell r="J193">
            <v>292922</v>
          </cell>
          <cell r="K193">
            <v>0.47286245353159845</v>
          </cell>
          <cell r="L193">
            <v>635.99999999999989</v>
          </cell>
          <cell r="M193">
            <v>687431.99999999977</v>
          </cell>
          <cell r="N193">
            <v>980353.99999999977</v>
          </cell>
        </row>
        <row r="195">
          <cell r="E195">
            <v>4005</v>
          </cell>
          <cell r="F195" t="str">
            <v>Oasis Don Valley - Pri</v>
          </cell>
          <cell r="G195">
            <v>410</v>
          </cell>
          <cell r="H195">
            <v>0.39268292682926798</v>
          </cell>
          <cell r="I195">
            <v>160.99999999999986</v>
          </cell>
          <cell r="J195">
            <v>71000.999999999942</v>
          </cell>
          <cell r="K195">
            <v>0.41219512195121899</v>
          </cell>
          <cell r="L195">
            <v>168.99999999999977</v>
          </cell>
          <cell r="M195">
            <v>124721.99999999983</v>
          </cell>
          <cell r="N195">
            <v>195722.99999999977</v>
          </cell>
        </row>
        <row r="196">
          <cell r="E196">
            <v>4005</v>
          </cell>
          <cell r="F196" t="str">
            <v>Oasis Don Valley - Sec</v>
          </cell>
          <cell r="G196">
            <v>671</v>
          </cell>
          <cell r="H196">
            <v>0.50670640834575298</v>
          </cell>
          <cell r="I196">
            <v>340.00000000000023</v>
          </cell>
          <cell r="J196">
            <v>166600.00000000012</v>
          </cell>
          <cell r="K196">
            <v>0.55141579731743695</v>
          </cell>
          <cell r="L196">
            <v>370.00000000000017</v>
          </cell>
          <cell r="M196">
            <v>444000.00000000023</v>
          </cell>
          <cell r="N196">
            <v>610600.00000000035</v>
          </cell>
        </row>
        <row r="197">
          <cell r="G197">
            <v>1081</v>
          </cell>
          <cell r="H197">
            <v>0.46345975948196128</v>
          </cell>
          <cell r="I197">
            <v>501.00000000000011</v>
          </cell>
          <cell r="J197">
            <v>237601.00000000006</v>
          </cell>
          <cell r="K197">
            <v>0.49861239592969475</v>
          </cell>
          <cell r="L197">
            <v>539</v>
          </cell>
          <cell r="M197">
            <v>568722</v>
          </cell>
          <cell r="N197">
            <v>806323.00000000012</v>
          </cell>
        </row>
        <row r="200">
          <cell r="H200" t="str">
            <v>Primary</v>
          </cell>
          <cell r="I200">
            <v>14928.486725663717</v>
          </cell>
          <cell r="J200">
            <v>7314958.4955752213</v>
          </cell>
          <cell r="L200">
            <v>15089.641592920354</v>
          </cell>
          <cell r="M200">
            <v>12373506.10619469</v>
          </cell>
          <cell r="N200">
            <v>19688464.601769909</v>
          </cell>
        </row>
        <row r="201">
          <cell r="H201" t="str">
            <v>Secondary</v>
          </cell>
          <cell r="I201">
            <v>10153</v>
          </cell>
          <cell r="J201">
            <v>4974970</v>
          </cell>
          <cell r="L201">
            <v>10628.999999999998</v>
          </cell>
          <cell r="M201">
            <v>12754799.999999998</v>
          </cell>
          <cell r="N201">
            <v>17729770</v>
          </cell>
        </row>
        <row r="202">
          <cell r="I202">
            <v>25081.486725663715</v>
          </cell>
          <cell r="J202">
            <v>12289928.495575221</v>
          </cell>
          <cell r="L202">
            <v>25718.64159292035</v>
          </cell>
          <cell r="M202">
            <v>25128306.10619469</v>
          </cell>
          <cell r="N202">
            <v>37418234.601769909</v>
          </cell>
        </row>
        <row r="203">
          <cell r="I203">
            <v>0</v>
          </cell>
        </row>
        <row r="204">
          <cell r="H204" t="str">
            <v>Primary</v>
          </cell>
          <cell r="I204">
            <v>14490</v>
          </cell>
          <cell r="J204">
            <v>6390090</v>
          </cell>
          <cell r="K204">
            <v>7100100</v>
          </cell>
        </row>
        <row r="205">
          <cell r="I205">
            <v>115.4867256637169</v>
          </cell>
          <cell r="J205">
            <v>50929.646017699153</v>
          </cell>
          <cell r="K205">
            <v>56588.495575221277</v>
          </cell>
        </row>
        <row r="206">
          <cell r="I206">
            <v>162.0000000000002</v>
          </cell>
          <cell r="J206">
            <v>71442.000000000087</v>
          </cell>
          <cell r="K206">
            <v>79380.000000000102</v>
          </cell>
        </row>
        <row r="207">
          <cell r="I207">
            <v>160.99999999999986</v>
          </cell>
          <cell r="J207">
            <v>71000.999999999942</v>
          </cell>
          <cell r="K207">
            <v>78889.999999999927</v>
          </cell>
        </row>
        <row r="208">
          <cell r="I208">
            <v>14928.486725663717</v>
          </cell>
          <cell r="J208">
            <v>6583462.6460176995</v>
          </cell>
          <cell r="K208">
            <v>7314958.4955752213</v>
          </cell>
          <cell r="L208">
            <v>490</v>
          </cell>
        </row>
        <row r="210">
          <cell r="H210" t="str">
            <v>Secondary</v>
          </cell>
          <cell r="I210">
            <v>8965</v>
          </cell>
          <cell r="J210">
            <v>4392849.9999999991</v>
          </cell>
          <cell r="K210">
            <v>4392850</v>
          </cell>
        </row>
        <row r="211">
          <cell r="I211">
            <v>396.00000000000034</v>
          </cell>
          <cell r="J211">
            <v>194040.00000000017</v>
          </cell>
          <cell r="K211">
            <v>194040.00000000017</v>
          </cell>
        </row>
        <row r="212">
          <cell r="I212">
            <v>451.99999999999989</v>
          </cell>
          <cell r="J212">
            <v>221479.99999999994</v>
          </cell>
          <cell r="K212">
            <v>221479.99999999994</v>
          </cell>
        </row>
        <row r="213">
          <cell r="I213">
            <v>340.00000000000023</v>
          </cell>
          <cell r="J213">
            <v>166600.00000000012</v>
          </cell>
          <cell r="K213">
            <v>166600.00000000012</v>
          </cell>
        </row>
        <row r="214">
          <cell r="I214">
            <v>10153</v>
          </cell>
          <cell r="J214">
            <v>4974969.9999999991</v>
          </cell>
          <cell r="K214">
            <v>4974970</v>
          </cell>
          <cell r="L214">
            <v>490</v>
          </cell>
        </row>
        <row r="217">
          <cell r="H217" t="str">
            <v>NFF</v>
          </cell>
          <cell r="I217" t="str">
            <v>FSM</v>
          </cell>
          <cell r="J217" t="str">
            <v>Ever6</v>
          </cell>
        </row>
        <row r="218">
          <cell r="G218" t="str">
            <v>NFF Amount£</v>
          </cell>
          <cell r="H218" t="str">
            <v>Primary</v>
          </cell>
          <cell r="I218">
            <v>490</v>
          </cell>
          <cell r="J218">
            <v>820</v>
          </cell>
        </row>
        <row r="219">
          <cell r="H219" t="str">
            <v>Secondary</v>
          </cell>
          <cell r="I219">
            <v>490</v>
          </cell>
          <cell r="J219">
            <v>1200</v>
          </cell>
        </row>
        <row r="221">
          <cell r="G221" t="str">
            <v>Pupil Nos.</v>
          </cell>
          <cell r="H221" t="str">
            <v>Primary</v>
          </cell>
          <cell r="I221">
            <v>14928.486725663717</v>
          </cell>
          <cell r="J221">
            <v>15089.641592920354</v>
          </cell>
        </row>
        <row r="222">
          <cell r="H222" t="str">
            <v>Secondary</v>
          </cell>
          <cell r="I222">
            <v>10153</v>
          </cell>
          <cell r="J222">
            <v>10628.999999999998</v>
          </cell>
        </row>
        <row r="224">
          <cell r="G224" t="str">
            <v>Funding Req. £</v>
          </cell>
          <cell r="H224" t="str">
            <v>Primary</v>
          </cell>
          <cell r="I224">
            <v>7314958.4955752213</v>
          </cell>
          <cell r="J224">
            <v>12373506.10619469</v>
          </cell>
        </row>
        <row r="225">
          <cell r="H225" t="str">
            <v>Secondary</v>
          </cell>
          <cell r="I225">
            <v>4974970</v>
          </cell>
          <cell r="J225">
            <v>12754799.999999998</v>
          </cell>
        </row>
        <row r="226">
          <cell r="I226">
            <v>12289928.495575221</v>
          </cell>
          <cell r="J226">
            <v>25128306.10619469</v>
          </cell>
        </row>
        <row r="227">
          <cell r="I227" t="str">
            <v>FSM</v>
          </cell>
          <cell r="J227" t="str">
            <v>Ever6</v>
          </cell>
        </row>
        <row r="228">
          <cell r="G228" t="str">
            <v>Proportion %</v>
          </cell>
          <cell r="H228" t="str">
            <v>Primary</v>
          </cell>
          <cell r="I228">
            <v>0.19549181230557625</v>
          </cell>
          <cell r="J228">
            <v>0.33068118359623022</v>
          </cell>
        </row>
        <row r="229">
          <cell r="H229" t="str">
            <v>Secondary</v>
          </cell>
          <cell r="I229">
            <v>0.182</v>
          </cell>
          <cell r="J229">
            <v>0.27800000000000002</v>
          </cell>
          <cell r="K229">
            <v>0.46</v>
          </cell>
        </row>
        <row r="230">
          <cell r="I230">
            <v>0.37749181230557627</v>
          </cell>
          <cell r="J230">
            <v>0.60868118359623025</v>
          </cell>
        </row>
        <row r="232">
          <cell r="I232">
            <v>16419062.823774286</v>
          </cell>
        </row>
        <row r="233">
          <cell r="G233" t="str">
            <v>Sheff Amount £</v>
          </cell>
          <cell r="H233" t="str">
            <v>Primary</v>
          </cell>
          <cell r="I233">
            <v>4181318.5814681947</v>
          </cell>
          <cell r="J233">
            <v>4181318.5814681947</v>
          </cell>
        </row>
        <row r="234">
          <cell r="H234" t="str">
            <v>Secondary</v>
          </cell>
          <cell r="I234">
            <v>4028212.8304189467</v>
          </cell>
          <cell r="J234">
            <v>4028212.8304189499</v>
          </cell>
          <cell r="K234">
            <v>0</v>
          </cell>
        </row>
        <row r="235">
          <cell r="I235">
            <v>8209531.4118871409</v>
          </cell>
          <cell r="J235">
            <v>8209531.4118871447</v>
          </cell>
          <cell r="K235" t="str">
            <v>Amounts to use</v>
          </cell>
        </row>
        <row r="236">
          <cell r="I236" t="str">
            <v>FSM</v>
          </cell>
          <cell r="J236" t="str">
            <v>Ever6</v>
          </cell>
          <cell r="K236" t="str">
            <v>FSM</v>
          </cell>
          <cell r="L236" t="str">
            <v>Ever6</v>
          </cell>
        </row>
        <row r="237">
          <cell r="G237" t="str">
            <v>New Amount£</v>
          </cell>
          <cell r="H237" t="str">
            <v>Primary</v>
          </cell>
          <cell r="I237">
            <v>280.08991522764637</v>
          </cell>
          <cell r="J237">
            <v>277.09860142933775</v>
          </cell>
          <cell r="K237">
            <v>280.08991522764637</v>
          </cell>
          <cell r="L237">
            <v>277.09860142933775</v>
          </cell>
        </row>
        <row r="238">
          <cell r="H238" t="str">
            <v>Secondary</v>
          </cell>
          <cell r="I238">
            <v>396.75099285127021</v>
          </cell>
          <cell r="J238">
            <v>378.98323740887673</v>
          </cell>
          <cell r="K238">
            <v>396.75099285127021</v>
          </cell>
          <cell r="L238">
            <v>378.98323740887673</v>
          </cell>
        </row>
        <row r="240">
          <cell r="H240">
            <v>0.5</v>
          </cell>
          <cell r="I240">
            <v>0.50268429239735224</v>
          </cell>
          <cell r="J240">
            <v>0.49731570760264776</v>
          </cell>
        </row>
        <row r="241">
          <cell r="I241">
            <v>0.51145221826580667</v>
          </cell>
          <cell r="J241">
            <v>0.48854778173419333</v>
          </cell>
        </row>
        <row r="243">
          <cell r="H243" t="str">
            <v>Balance sheet</v>
          </cell>
          <cell r="I243">
            <v>0.25134214619867612</v>
          </cell>
          <cell r="J243">
            <v>0.24865785380132388</v>
          </cell>
        </row>
        <row r="244">
          <cell r="I244">
            <v>0.25572610913290333</v>
          </cell>
          <cell r="J244">
            <v>0.24427389086709667</v>
          </cell>
        </row>
      </sheetData>
      <sheetData sheetId="28">
        <row r="1">
          <cell r="E1" t="str">
            <v>IDACI Funding</v>
          </cell>
          <cell r="G1" t="str">
            <v>2024-25</v>
          </cell>
          <cell r="I1" t="e">
            <v>#REF!</v>
          </cell>
          <cell r="J1">
            <v>453379700</v>
          </cell>
        </row>
        <row r="3">
          <cell r="F3" t="str">
            <v>Band</v>
          </cell>
          <cell r="G3" t="str">
            <v>A</v>
          </cell>
          <cell r="H3" t="str">
            <v>B</v>
          </cell>
          <cell r="I3" t="str">
            <v>C</v>
          </cell>
          <cell r="J3" t="str">
            <v>D</v>
          </cell>
          <cell r="K3" t="str">
            <v>E</v>
          </cell>
          <cell r="L3" t="str">
            <v>F</v>
          </cell>
          <cell r="P3" t="str">
            <v>Add Fund</v>
          </cell>
        </row>
        <row r="4">
          <cell r="F4">
            <v>11398367.542631283</v>
          </cell>
          <cell r="P4">
            <v>0</v>
          </cell>
        </row>
        <row r="5">
          <cell r="F5" t="str">
            <v>Sheffield 2023-24 Values £</v>
          </cell>
          <cell r="G5">
            <v>612.69401326795628</v>
          </cell>
          <cell r="H5">
            <v>466.37902502486224</v>
          </cell>
          <cell r="I5">
            <v>438.94496472928211</v>
          </cell>
          <cell r="J5">
            <v>402.36621766850863</v>
          </cell>
          <cell r="K5">
            <v>256.05122942541453</v>
          </cell>
          <cell r="L5">
            <v>210.32779559944768</v>
          </cell>
        </row>
        <row r="6">
          <cell r="F6" t="str">
            <v>NFF Rates</v>
          </cell>
          <cell r="G6">
            <v>680</v>
          </cell>
          <cell r="H6">
            <v>515</v>
          </cell>
          <cell r="I6">
            <v>485</v>
          </cell>
          <cell r="J6">
            <v>445</v>
          </cell>
          <cell r="K6">
            <v>285</v>
          </cell>
          <cell r="L6">
            <v>235</v>
          </cell>
        </row>
        <row r="7">
          <cell r="F7" t="str">
            <v>NFF Min Movement Rate £</v>
          </cell>
          <cell r="G7">
            <v>628.41999999999996</v>
          </cell>
          <cell r="H7">
            <v>475.74</v>
          </cell>
          <cell r="I7">
            <v>448.05</v>
          </cell>
          <cell r="J7">
            <v>411.13</v>
          </cell>
          <cell r="K7">
            <v>263.45</v>
          </cell>
          <cell r="L7">
            <v>217.3</v>
          </cell>
        </row>
        <row r="8">
          <cell r="F8" t="str">
            <v>NFF Max Rate £</v>
          </cell>
          <cell r="G8">
            <v>697</v>
          </cell>
          <cell r="H8">
            <v>527.88</v>
          </cell>
          <cell r="I8">
            <v>497.13</v>
          </cell>
          <cell r="J8">
            <v>456.13</v>
          </cell>
          <cell r="K8">
            <v>292.13</v>
          </cell>
          <cell r="L8">
            <v>240.88</v>
          </cell>
        </row>
        <row r="9">
          <cell r="F9" t="str">
            <v>Calculated 24-25 Rate £</v>
          </cell>
          <cell r="G9">
            <v>660.28022698368261</v>
          </cell>
          <cell r="H9">
            <v>500.06517190675959</v>
          </cell>
          <cell r="I9">
            <v>470.93516189277364</v>
          </cell>
          <cell r="J9">
            <v>432.09514854079231</v>
          </cell>
          <cell r="K9">
            <v>276.735095132867</v>
          </cell>
          <cell r="L9">
            <v>228.1850784428903</v>
          </cell>
        </row>
        <row r="10">
          <cell r="F10" t="str">
            <v>Primary - Band Value £</v>
          </cell>
          <cell r="G10">
            <v>660.28022698368261</v>
          </cell>
          <cell r="H10">
            <v>500.06517190675959</v>
          </cell>
          <cell r="I10">
            <v>470.93516189277364</v>
          </cell>
          <cell r="J10">
            <v>432.09514854079231</v>
          </cell>
          <cell r="K10">
            <v>276.735095132867</v>
          </cell>
          <cell r="L10">
            <v>228.1850784428903</v>
          </cell>
        </row>
        <row r="11">
          <cell r="F11" t="str">
            <v>Primary - Pupils</v>
          </cell>
          <cell r="G11">
            <v>3481.0314079877603</v>
          </cell>
          <cell r="H11">
            <v>8444.3007385583805</v>
          </cell>
          <cell r="I11">
            <v>4569.5435055733551</v>
          </cell>
          <cell r="J11">
            <v>2424.5635813545919</v>
          </cell>
          <cell r="K11">
            <v>3622.2225757788374</v>
          </cell>
          <cell r="L11">
            <v>2959.061381532752</v>
          </cell>
          <cell r="M11">
            <v>25500.723190785677</v>
          </cell>
        </row>
        <row r="12">
          <cell r="F12" t="str">
            <v>Weighting</v>
          </cell>
          <cell r="G12">
            <v>1</v>
          </cell>
          <cell r="H12">
            <v>0.75735294117647056</v>
          </cell>
          <cell r="I12">
            <v>0.71323529411764708</v>
          </cell>
          <cell r="J12">
            <v>0.65441176470588236</v>
          </cell>
          <cell r="K12">
            <v>0.41911764705882354</v>
          </cell>
          <cell r="L12">
            <v>0.34558823529411764</v>
          </cell>
        </row>
        <row r="13">
          <cell r="F13" t="str">
            <v>Primary - Weighted Pupils</v>
          </cell>
          <cell r="G13">
            <v>3481.0314079877603</v>
          </cell>
          <cell r="H13">
            <v>6395.3160005258324</v>
          </cell>
          <cell r="I13">
            <v>3259.1597061809962</v>
          </cell>
          <cell r="J13">
            <v>1586.6629319158726</v>
          </cell>
          <cell r="K13">
            <v>1518.1374030837774</v>
          </cell>
          <cell r="L13">
            <v>1022.6168009708775</v>
          </cell>
          <cell r="M13">
            <v>17262.924250665117</v>
          </cell>
          <cell r="P13">
            <v>0</v>
          </cell>
        </row>
        <row r="14">
          <cell r="F14" t="str">
            <v>Allocation Primary £</v>
          </cell>
          <cell r="G14">
            <v>2298456.2082034866</v>
          </cell>
          <cell r="H14">
            <v>4222700.7004595734</v>
          </cell>
          <cell r="I14">
            <v>2151958.7105732602</v>
          </cell>
          <cell r="J14">
            <v>1047642.1608320078</v>
          </cell>
          <cell r="K14">
            <v>1002396.1091005751</v>
          </cell>
          <cell r="L14">
            <v>675213.65346237831</v>
          </cell>
          <cell r="M14">
            <v>11398367.542631283</v>
          </cell>
        </row>
        <row r="15">
          <cell r="F15">
            <v>11357817.811656546</v>
          </cell>
          <cell r="M15">
            <v>0</v>
          </cell>
        </row>
        <row r="16">
          <cell r="F16" t="str">
            <v>Sheffield 2023-24 Values £</v>
          </cell>
          <cell r="G16">
            <v>782.19153309689966</v>
          </cell>
          <cell r="H16">
            <v>613.97830017283525</v>
          </cell>
          <cell r="I16">
            <v>571.92499194181914</v>
          </cell>
          <cell r="J16">
            <v>521.46102206459977</v>
          </cell>
          <cell r="K16">
            <v>374.27444325604341</v>
          </cell>
          <cell r="L16">
            <v>281.75716514780794</v>
          </cell>
        </row>
        <row r="17">
          <cell r="F17" t="str">
            <v>NFF Rates</v>
          </cell>
          <cell r="G17">
            <v>945</v>
          </cell>
          <cell r="H17">
            <v>740</v>
          </cell>
          <cell r="I17">
            <v>690</v>
          </cell>
          <cell r="J17">
            <v>630</v>
          </cell>
          <cell r="K17">
            <v>450</v>
          </cell>
          <cell r="L17">
            <v>340</v>
          </cell>
        </row>
        <row r="18">
          <cell r="F18" t="str">
            <v>NFF Min Movement Rate £</v>
          </cell>
          <cell r="G18">
            <v>811.97</v>
          </cell>
          <cell r="H18">
            <v>635.58000000000004</v>
          </cell>
          <cell r="I18">
            <v>592.73</v>
          </cell>
          <cell r="J18">
            <v>541.30999999999995</v>
          </cell>
          <cell r="K18">
            <v>386.35</v>
          </cell>
          <cell r="L18">
            <v>292.08</v>
          </cell>
        </row>
        <row r="19">
          <cell r="F19" t="str">
            <v>NFF Max Rate £</v>
          </cell>
          <cell r="G19">
            <v>968.63</v>
          </cell>
          <cell r="H19">
            <v>758.5</v>
          </cell>
          <cell r="I19">
            <v>707.25</v>
          </cell>
          <cell r="J19">
            <v>645.75</v>
          </cell>
          <cell r="K19">
            <v>461.25</v>
          </cell>
          <cell r="L19">
            <v>348.5</v>
          </cell>
        </row>
        <row r="20">
          <cell r="F20" t="str">
            <v>Calculated 24-25 Rate £</v>
          </cell>
          <cell r="G20">
            <v>940.31445654690413</v>
          </cell>
          <cell r="H20">
            <v>736.33089719016823</v>
          </cell>
          <cell r="I20">
            <v>686.57880954218388</v>
          </cell>
          <cell r="J20">
            <v>626.87630436460267</v>
          </cell>
          <cell r="K20">
            <v>447.76878883185907</v>
          </cell>
          <cell r="L20">
            <v>338.31419600629351</v>
          </cell>
        </row>
        <row r="21">
          <cell r="F21" t="str">
            <v>Secondary - Band Value £</v>
          </cell>
          <cell r="G21">
            <v>940.31445654690413</v>
          </cell>
          <cell r="H21">
            <v>736.33089719016823</v>
          </cell>
          <cell r="I21">
            <v>686.57880954218388</v>
          </cell>
          <cell r="J21">
            <v>626.87630436460267</v>
          </cell>
          <cell r="K21">
            <v>447.76878883185907</v>
          </cell>
          <cell r="L21">
            <v>338.31419600629351</v>
          </cell>
        </row>
        <row r="22">
          <cell r="F22" t="str">
            <v>Secondary - Pupils</v>
          </cell>
          <cell r="G22">
            <v>2365.0709650445765</v>
          </cell>
          <cell r="H22">
            <v>5598.4263749720831</v>
          </cell>
          <cell r="I22">
            <v>3237.3760989898819</v>
          </cell>
          <cell r="J22">
            <v>1614.9961961870617</v>
          </cell>
          <cell r="K22">
            <v>2408.9876584154349</v>
          </cell>
          <cell r="L22">
            <v>2062.6592792562383</v>
          </cell>
          <cell r="M22">
            <v>17287.516572865276</v>
          </cell>
        </row>
        <row r="23">
          <cell r="F23" t="str">
            <v>Weighting</v>
          </cell>
          <cell r="G23">
            <v>1</v>
          </cell>
          <cell r="H23">
            <v>0.78306878306878303</v>
          </cell>
          <cell r="I23">
            <v>0.73015873015873012</v>
          </cell>
          <cell r="J23">
            <v>0.66666666666666663</v>
          </cell>
          <cell r="K23">
            <v>0.47619047619047616</v>
          </cell>
          <cell r="L23">
            <v>0.35978835978835977</v>
          </cell>
        </row>
        <row r="24">
          <cell r="F24" t="str">
            <v>Secondary - Weighted Pupils</v>
          </cell>
          <cell r="G24">
            <v>2365.0709650445765</v>
          </cell>
          <cell r="H24">
            <v>4383.9529285495673</v>
          </cell>
          <cell r="I24">
            <v>2363.7984214846756</v>
          </cell>
          <cell r="J24">
            <v>1076.6641307913744</v>
          </cell>
          <cell r="K24">
            <v>1147.136980197826</v>
          </cell>
          <cell r="L24">
            <v>742.12079888584231</v>
          </cell>
          <cell r="M24">
            <v>12078.74422495386</v>
          </cell>
          <cell r="P24">
            <v>0</v>
          </cell>
        </row>
        <row r="25">
          <cell r="F25" t="str">
            <v>Allocation Secondary £</v>
          </cell>
          <cell r="G25">
            <v>2223910.4191907533</v>
          </cell>
          <cell r="H25">
            <v>4122294.3155362951</v>
          </cell>
          <cell r="I25">
            <v>2222713.8280847925</v>
          </cell>
          <cell r="J25">
            <v>1012402.8470286361</v>
          </cell>
          <cell r="K25">
            <v>1078669.4861195756</v>
          </cell>
          <cell r="L25">
            <v>697826.9156964951</v>
          </cell>
          <cell r="M25">
            <v>11357817.811656546</v>
          </cell>
        </row>
        <row r="26">
          <cell r="F26" t="str">
            <v>Total Allocation £</v>
          </cell>
          <cell r="G26">
            <v>4522366.6273942403</v>
          </cell>
          <cell r="H26">
            <v>8344995.0159958685</v>
          </cell>
          <cell r="I26">
            <v>4374672.5386580527</v>
          </cell>
          <cell r="J26">
            <v>2060045.0078606438</v>
          </cell>
          <cell r="K26">
            <v>2081065.5952201507</v>
          </cell>
          <cell r="L26">
            <v>1373040.5691588735</v>
          </cell>
          <cell r="M26">
            <v>22756185.354287829</v>
          </cell>
          <cell r="P26">
            <v>0</v>
          </cell>
        </row>
        <row r="27">
          <cell r="M27">
            <v>0</v>
          </cell>
        </row>
        <row r="28">
          <cell r="G28">
            <v>35</v>
          </cell>
          <cell r="H28">
            <v>34</v>
          </cell>
          <cell r="I28">
            <v>33</v>
          </cell>
          <cell r="J28">
            <v>32</v>
          </cell>
          <cell r="K28">
            <v>31</v>
          </cell>
          <cell r="L28">
            <v>30</v>
          </cell>
          <cell r="M28">
            <v>29</v>
          </cell>
        </row>
        <row r="29">
          <cell r="E29" t="str">
            <v>DfE</v>
          </cell>
          <cell r="F29" t="str">
            <v>School</v>
          </cell>
          <cell r="G29" t="str">
            <v>Band A %</v>
          </cell>
          <cell r="H29" t="str">
            <v>Band B %</v>
          </cell>
          <cell r="I29" t="str">
            <v>Band C %</v>
          </cell>
          <cell r="J29" t="str">
            <v>Band D %</v>
          </cell>
          <cell r="K29" t="str">
            <v>Band E %</v>
          </cell>
          <cell r="L29" t="str">
            <v>Band F %</v>
          </cell>
          <cell r="M29" t="str">
            <v>Band G %</v>
          </cell>
          <cell r="N29" t="str">
            <v>Total %</v>
          </cell>
          <cell r="P29" t="str">
            <v xml:space="preserve">Band A </v>
          </cell>
          <cell r="Q29" t="str">
            <v xml:space="preserve">Band B </v>
          </cell>
          <cell r="R29" t="str">
            <v xml:space="preserve">Band C </v>
          </cell>
          <cell r="S29" t="str">
            <v xml:space="preserve">Band D </v>
          </cell>
          <cell r="T29" t="str">
            <v xml:space="preserve">Band E </v>
          </cell>
          <cell r="U29" t="str">
            <v xml:space="preserve">Band F </v>
          </cell>
          <cell r="V29" t="str">
            <v xml:space="preserve">Band G </v>
          </cell>
          <cell r="W29" t="str">
            <v xml:space="preserve">Total </v>
          </cell>
          <cell r="Y29" t="str">
            <v>Band A £</v>
          </cell>
          <cell r="Z29" t="str">
            <v>Band B £</v>
          </cell>
          <cell r="AA29" t="str">
            <v>Band C £</v>
          </cell>
          <cell r="AB29" t="str">
            <v>Band D £</v>
          </cell>
          <cell r="AC29" t="str">
            <v>Band E £</v>
          </cell>
          <cell r="AD29" t="str">
            <v>Band F £</v>
          </cell>
          <cell r="AE29" t="str">
            <v>Total £</v>
          </cell>
          <cell r="AG29" t="str">
            <v>2022-23</v>
          </cell>
          <cell r="AH29" t="str">
            <v>£ Var</v>
          </cell>
          <cell r="AI29" t="str">
            <v>% Var</v>
          </cell>
        </row>
        <row r="31">
          <cell r="E31">
            <v>2001</v>
          </cell>
          <cell r="F31" t="str">
            <v>Abbey Lane Primary School</v>
          </cell>
          <cell r="G31">
            <v>9.2250922509225092E-3</v>
          </cell>
          <cell r="H31">
            <v>5.7195571955719601E-2</v>
          </cell>
          <cell r="I31">
            <v>4.0590405904058997E-2</v>
          </cell>
          <cell r="J31">
            <v>3.5055350553505497E-2</v>
          </cell>
          <cell r="K31">
            <v>3.87453874538745E-2</v>
          </cell>
          <cell r="L31">
            <v>0.112546125461255</v>
          </cell>
          <cell r="M31">
            <v>0.70664206642066396</v>
          </cell>
          <cell r="N31">
            <v>1</v>
          </cell>
          <cell r="P31">
            <v>5</v>
          </cell>
          <cell r="Q31">
            <v>31.000000000000025</v>
          </cell>
          <cell r="R31">
            <v>21.999999999999975</v>
          </cell>
          <cell r="S31">
            <v>18.999999999999979</v>
          </cell>
          <cell r="T31">
            <v>20.999999999999979</v>
          </cell>
          <cell r="U31">
            <v>61.000000000000213</v>
          </cell>
          <cell r="V31">
            <v>382.99999999999989</v>
          </cell>
          <cell r="W31">
            <v>542</v>
          </cell>
          <cell r="Y31">
            <v>3301.4011349184129</v>
          </cell>
          <cell r="Z31">
            <v>15502.02032910956</v>
          </cell>
          <cell r="AA31">
            <v>10360.573561641007</v>
          </cell>
          <cell r="AB31">
            <v>8209.8078222750446</v>
          </cell>
          <cell r="AC31">
            <v>5811.4369977902015</v>
          </cell>
          <cell r="AD31">
            <v>13919.289785016357</v>
          </cell>
          <cell r="AE31">
            <v>57104.529630750585</v>
          </cell>
          <cell r="AG31">
            <v>42044.295237858569</v>
          </cell>
          <cell r="AH31">
            <v>15060.234392892016</v>
          </cell>
          <cell r="AI31">
            <v>0.26373099455112459</v>
          </cell>
        </row>
        <row r="32">
          <cell r="E32">
            <v>2046</v>
          </cell>
          <cell r="F32" t="str">
            <v>Abbeyfield Primary Academy</v>
          </cell>
          <cell r="G32">
            <v>4.9608355091383803E-2</v>
          </cell>
          <cell r="H32">
            <v>8.61618798955614E-2</v>
          </cell>
          <cell r="I32">
            <v>0.18015665796344599</v>
          </cell>
          <cell r="J32">
            <v>0.18015665796344599</v>
          </cell>
          <cell r="K32">
            <v>0.40731070496083499</v>
          </cell>
          <cell r="L32">
            <v>5.2219321148825097E-2</v>
          </cell>
          <cell r="M32">
            <v>4.4386422976501298E-2</v>
          </cell>
          <cell r="N32">
            <v>0.99999999999999856</v>
          </cell>
          <cell r="P32">
            <v>18.999999999999996</v>
          </cell>
          <cell r="Q32">
            <v>33.000000000000014</v>
          </cell>
          <cell r="R32">
            <v>68.999999999999815</v>
          </cell>
          <cell r="S32">
            <v>68.999999999999815</v>
          </cell>
          <cell r="T32">
            <v>155.9999999999998</v>
          </cell>
          <cell r="U32">
            <v>20.000000000000011</v>
          </cell>
          <cell r="V32">
            <v>16.999999999999996</v>
          </cell>
          <cell r="W32">
            <v>383</v>
          </cell>
          <cell r="Y32">
            <v>12545.324312689967</v>
          </cell>
          <cell r="Z32">
            <v>16502.150672923075</v>
          </cell>
          <cell r="AA32">
            <v>32494.526170601293</v>
          </cell>
          <cell r="AB32">
            <v>29814.56524931459</v>
          </cell>
          <cell r="AC32">
            <v>43170.674840727195</v>
          </cell>
          <cell r="AD32">
            <v>4563.7015688578085</v>
          </cell>
          <cell r="AE32">
            <v>139090.9428151139</v>
          </cell>
          <cell r="AG32">
            <v>96803.341099452475</v>
          </cell>
          <cell r="AH32">
            <v>42287.601715661425</v>
          </cell>
          <cell r="AI32">
            <v>0.30402843535162499</v>
          </cell>
        </row>
        <row r="33">
          <cell r="E33">
            <v>2048</v>
          </cell>
          <cell r="F33" t="str">
            <v>Acres Hill Community Primary School</v>
          </cell>
          <cell r="G33">
            <v>4.9019607843137303E-2</v>
          </cell>
          <cell r="H33">
            <v>9.31372549019608E-2</v>
          </cell>
          <cell r="I33">
            <v>1.4705882352941201E-2</v>
          </cell>
          <cell r="J33">
            <v>0.42156862745098</v>
          </cell>
          <cell r="K33">
            <v>0.36764705882352899</v>
          </cell>
          <cell r="L33">
            <v>4.9019607843137298E-3</v>
          </cell>
          <cell r="M33">
            <v>4.9019607843137303E-2</v>
          </cell>
          <cell r="N33">
            <v>0.99999999999999933</v>
          </cell>
          <cell r="P33">
            <v>10.000000000000011</v>
          </cell>
          <cell r="Q33">
            <v>19.000000000000004</v>
          </cell>
          <cell r="R33">
            <v>3.0000000000000049</v>
          </cell>
          <cell r="S33">
            <v>85.999999999999915</v>
          </cell>
          <cell r="T33">
            <v>74.999999999999915</v>
          </cell>
          <cell r="U33">
            <v>1.0000000000000009</v>
          </cell>
          <cell r="V33">
            <v>10.000000000000011</v>
          </cell>
          <cell r="W33">
            <v>204</v>
          </cell>
          <cell r="Y33">
            <v>6602.8022698368331</v>
          </cell>
          <cell r="Z33">
            <v>9501.2382662284344</v>
          </cell>
          <cell r="AA33">
            <v>1412.8054856783233</v>
          </cell>
          <cell r="AB33">
            <v>37160.182774508103</v>
          </cell>
          <cell r="AC33">
            <v>20755.132134965002</v>
          </cell>
          <cell r="AD33">
            <v>228.1850784428905</v>
          </cell>
          <cell r="AE33">
            <v>75660.346009659595</v>
          </cell>
          <cell r="AG33">
            <v>56101.324927758164</v>
          </cell>
          <cell r="AH33">
            <v>19559.021081901432</v>
          </cell>
          <cell r="AI33">
            <v>0.25851085956445824</v>
          </cell>
        </row>
        <row r="34">
          <cell r="E34">
            <v>2342</v>
          </cell>
          <cell r="F34" t="str">
            <v>Angram Bank Primary School</v>
          </cell>
          <cell r="G34">
            <v>1.62162162162162E-2</v>
          </cell>
          <cell r="H34">
            <v>0.45945945945945899</v>
          </cell>
          <cell r="I34">
            <v>0</v>
          </cell>
          <cell r="J34">
            <v>0</v>
          </cell>
          <cell r="K34">
            <v>0.232432432432432</v>
          </cell>
          <cell r="L34">
            <v>5.40540540540541E-3</v>
          </cell>
          <cell r="M34">
            <v>0.286486486486487</v>
          </cell>
          <cell r="N34">
            <v>0.99999999999999967</v>
          </cell>
          <cell r="P34">
            <v>2.9999999999999969</v>
          </cell>
          <cell r="Q34">
            <v>84.999999999999915</v>
          </cell>
          <cell r="R34">
            <v>0</v>
          </cell>
          <cell r="S34">
            <v>0</v>
          </cell>
          <cell r="T34">
            <v>42.999999999999922</v>
          </cell>
          <cell r="U34">
            <v>1.0000000000000009</v>
          </cell>
          <cell r="V34">
            <v>53.000000000000092</v>
          </cell>
          <cell r="W34">
            <v>185</v>
          </cell>
          <cell r="Y34">
            <v>1980.8406809510457</v>
          </cell>
          <cell r="Z34">
            <v>42505.539612074521</v>
          </cell>
          <cell r="AA34">
            <v>0</v>
          </cell>
          <cell r="AB34">
            <v>0</v>
          </cell>
          <cell r="AC34">
            <v>11899.60909071326</v>
          </cell>
          <cell r="AD34">
            <v>228.1850784428905</v>
          </cell>
          <cell r="AE34">
            <v>56614.17446218172</v>
          </cell>
          <cell r="AG34">
            <v>42363.222739582161</v>
          </cell>
          <cell r="AH34">
            <v>14250.951722599559</v>
          </cell>
          <cell r="AI34">
            <v>0.25172056040699131</v>
          </cell>
        </row>
        <row r="35">
          <cell r="E35">
            <v>2343</v>
          </cell>
          <cell r="F35" t="str">
            <v>Anns Grove Primary School</v>
          </cell>
          <cell r="G35">
            <v>3.9548022598870101E-2</v>
          </cell>
          <cell r="H35">
            <v>9.6045197740112997E-2</v>
          </cell>
          <cell r="I35">
            <v>0.19209039548022599</v>
          </cell>
          <cell r="J35">
            <v>0.29378531073446301</v>
          </cell>
          <cell r="K35">
            <v>7.3446327683615795E-2</v>
          </cell>
          <cell r="L35">
            <v>6.4971751412429404E-2</v>
          </cell>
          <cell r="M35">
            <v>0.24011299435028199</v>
          </cell>
          <cell r="N35">
            <v>0.99999999999999933</v>
          </cell>
          <cell r="P35">
            <v>14.000000000000016</v>
          </cell>
          <cell r="Q35">
            <v>34</v>
          </cell>
          <cell r="R35">
            <v>68</v>
          </cell>
          <cell r="S35">
            <v>103.9999999999999</v>
          </cell>
          <cell r="T35">
            <v>25.999999999999993</v>
          </cell>
          <cell r="U35">
            <v>23.000000000000011</v>
          </cell>
          <cell r="V35">
            <v>84.999999999999829</v>
          </cell>
          <cell r="W35">
            <v>354</v>
          </cell>
          <cell r="Y35">
            <v>9243.9231777715668</v>
          </cell>
          <cell r="Z35">
            <v>17002.215844829825</v>
          </cell>
          <cell r="AA35">
            <v>32023.591008708609</v>
          </cell>
          <cell r="AB35">
            <v>44937.895448242358</v>
          </cell>
          <cell r="AC35">
            <v>7195.1124734545401</v>
          </cell>
          <cell r="AD35">
            <v>5248.2568041864797</v>
          </cell>
          <cell r="AE35">
            <v>115650.99475719337</v>
          </cell>
          <cell r="AG35">
            <v>87289.231013284356</v>
          </cell>
          <cell r="AH35">
            <v>28361.763743909018</v>
          </cell>
          <cell r="AI35">
            <v>0.24523579588272365</v>
          </cell>
        </row>
        <row r="36">
          <cell r="E36">
            <v>3429</v>
          </cell>
          <cell r="F36" t="str">
            <v>Arbourthorne Community Primary School</v>
          </cell>
          <cell r="G36">
            <v>0.218225419664269</v>
          </cell>
          <cell r="H36">
            <v>0.57793764988009599</v>
          </cell>
          <cell r="I36">
            <v>8.8729016786570705E-2</v>
          </cell>
          <cell r="J36">
            <v>9.11270983213429E-2</v>
          </cell>
          <cell r="K36">
            <v>7.1942446043165497E-3</v>
          </cell>
          <cell r="L36">
            <v>2.3980815347721799E-3</v>
          </cell>
          <cell r="M36">
            <v>1.4388489208633099E-2</v>
          </cell>
          <cell r="N36">
            <v>1.0000000000000004</v>
          </cell>
          <cell r="P36">
            <v>91.000000000000171</v>
          </cell>
          <cell r="Q36">
            <v>241.00000000000003</v>
          </cell>
          <cell r="R36">
            <v>36.999999999999986</v>
          </cell>
          <cell r="S36">
            <v>37.999999999999993</v>
          </cell>
          <cell r="T36">
            <v>3.0000000000000013</v>
          </cell>
          <cell r="U36">
            <v>0.999999999999999</v>
          </cell>
          <cell r="V36">
            <v>6.0000000000000027</v>
          </cell>
          <cell r="W36">
            <v>417</v>
          </cell>
          <cell r="Y36">
            <v>60085.500655515229</v>
          </cell>
          <cell r="Z36">
            <v>120515.70642952908</v>
          </cell>
          <cell r="AA36">
            <v>17424.600990032617</v>
          </cell>
          <cell r="AB36">
            <v>16419.615644550104</v>
          </cell>
          <cell r="AC36">
            <v>830.2052853986014</v>
          </cell>
          <cell r="AD36">
            <v>228.18507844289007</v>
          </cell>
          <cell r="AE36">
            <v>215503.81408346849</v>
          </cell>
          <cell r="AG36">
            <v>155152.555910055</v>
          </cell>
          <cell r="AH36">
            <v>60351.258173413487</v>
          </cell>
          <cell r="AI36">
            <v>0.28004728561341546</v>
          </cell>
        </row>
        <row r="37">
          <cell r="E37">
            <v>2340</v>
          </cell>
          <cell r="F37" t="str">
            <v>Athelstan Primary School</v>
          </cell>
          <cell r="G37">
            <v>5.1779935275080902E-2</v>
          </cell>
          <cell r="H37">
            <v>7.1197411003236205E-2</v>
          </cell>
          <cell r="I37">
            <v>0.22168284789643999</v>
          </cell>
          <cell r="J37">
            <v>9.0614886731391606E-2</v>
          </cell>
          <cell r="K37">
            <v>0.15048543689320401</v>
          </cell>
          <cell r="L37">
            <v>3.3980582524271802E-2</v>
          </cell>
          <cell r="M37">
            <v>0.380258899676375</v>
          </cell>
          <cell r="N37">
            <v>0.99999999999999956</v>
          </cell>
          <cell r="P37">
            <v>31.999999999999996</v>
          </cell>
          <cell r="Q37">
            <v>43.999999999999972</v>
          </cell>
          <cell r="R37">
            <v>136.99999999999991</v>
          </cell>
          <cell r="S37">
            <v>56.000000000000014</v>
          </cell>
          <cell r="T37">
            <v>93.000000000000085</v>
          </cell>
          <cell r="U37">
            <v>20.999999999999975</v>
          </cell>
          <cell r="V37">
            <v>234.99999999999974</v>
          </cell>
          <cell r="W37">
            <v>618</v>
          </cell>
          <cell r="Y37">
            <v>21128.96726347784</v>
          </cell>
          <cell r="Z37">
            <v>22002.867563897409</v>
          </cell>
          <cell r="AA37">
            <v>64518.117179309949</v>
          </cell>
          <cell r="AB37">
            <v>24197.328318284377</v>
          </cell>
          <cell r="AC37">
            <v>25736.363847356653</v>
          </cell>
          <cell r="AD37">
            <v>4791.886647300691</v>
          </cell>
          <cell r="AE37">
            <v>162375.53081962693</v>
          </cell>
          <cell r="AG37">
            <v>117250.35540342539</v>
          </cell>
          <cell r="AH37">
            <v>45125.175416201542</v>
          </cell>
          <cell r="AI37">
            <v>0.27790625341405872</v>
          </cell>
        </row>
        <row r="38">
          <cell r="E38">
            <v>2281</v>
          </cell>
          <cell r="F38" t="str">
            <v>Ballifield Primary School</v>
          </cell>
          <cell r="G38">
            <v>1.20772946859903E-2</v>
          </cell>
          <cell r="H38">
            <v>1.4492753623188401E-2</v>
          </cell>
          <cell r="I38">
            <v>5.3140096618357502E-2</v>
          </cell>
          <cell r="J38">
            <v>3.8647342995169101E-2</v>
          </cell>
          <cell r="K38">
            <v>2.8985507246376802E-2</v>
          </cell>
          <cell r="L38">
            <v>0.24879227053140099</v>
          </cell>
          <cell r="M38">
            <v>0.60386473429951704</v>
          </cell>
          <cell r="N38">
            <v>1</v>
          </cell>
          <cell r="P38">
            <v>4.999999999999984</v>
          </cell>
          <cell r="Q38">
            <v>5.9999999999999982</v>
          </cell>
          <cell r="R38">
            <v>22.000000000000007</v>
          </cell>
          <cell r="S38">
            <v>16.000000000000007</v>
          </cell>
          <cell r="T38">
            <v>11.999999999999996</v>
          </cell>
          <cell r="U38">
            <v>103.00000000000001</v>
          </cell>
          <cell r="V38">
            <v>250.00000000000006</v>
          </cell>
          <cell r="W38">
            <v>414</v>
          </cell>
          <cell r="Y38">
            <v>3301.4011349184025</v>
          </cell>
          <cell r="Z38">
            <v>3000.3910314405566</v>
          </cell>
          <cell r="AA38">
            <v>10360.573561641024</v>
          </cell>
          <cell r="AB38">
            <v>6913.5223766526797</v>
          </cell>
          <cell r="AC38">
            <v>3320.8211415944029</v>
          </cell>
          <cell r="AD38">
            <v>23503.063079617703</v>
          </cell>
          <cell r="AE38">
            <v>50399.772325864767</v>
          </cell>
          <cell r="AG38">
            <v>33509.921650658725</v>
          </cell>
          <cell r="AH38">
            <v>16889.850675206042</v>
          </cell>
          <cell r="AI38">
            <v>0.3351175986669746</v>
          </cell>
        </row>
        <row r="39">
          <cell r="E39">
            <v>2052</v>
          </cell>
          <cell r="F39" t="str">
            <v>Bankwood Community Primary School</v>
          </cell>
          <cell r="G39">
            <v>0.71578947368421098</v>
          </cell>
          <cell r="H39">
            <v>0.105263157894737</v>
          </cell>
          <cell r="I39">
            <v>0.118421052631579</v>
          </cell>
          <cell r="J39">
            <v>2.6315789473684199E-2</v>
          </cell>
          <cell r="K39">
            <v>5.2631578947368403E-3</v>
          </cell>
          <cell r="L39">
            <v>1.3157894736842099E-2</v>
          </cell>
          <cell r="M39">
            <v>1.5789473684210499E-2</v>
          </cell>
          <cell r="N39">
            <v>1.0000000000000007</v>
          </cell>
          <cell r="P39">
            <v>272.71578947368437</v>
          </cell>
          <cell r="Q39">
            <v>40.105263157894797</v>
          </cell>
          <cell r="R39">
            <v>45.118421052631597</v>
          </cell>
          <cell r="S39">
            <v>10.02631578947368</v>
          </cell>
          <cell r="T39">
            <v>2.0052631578947362</v>
          </cell>
          <cell r="U39">
            <v>5.0131578947368398</v>
          </cell>
          <cell r="V39">
            <v>6.0157894736842001</v>
          </cell>
          <cell r="W39">
            <v>381</v>
          </cell>
          <cell r="Y39">
            <v>180068.84337571851</v>
          </cell>
          <cell r="Z39">
            <v>20055.245315418495</v>
          </cell>
          <cell r="AA39">
            <v>21247.850922767386</v>
          </cell>
          <cell r="AB39">
            <v>4332.3224103695211</v>
          </cell>
          <cell r="AC39">
            <v>554.92669076643313</v>
          </cell>
          <cell r="AD39">
            <v>1143.9278274571207</v>
          </cell>
          <cell r="AE39">
            <v>227403.11654249748</v>
          </cell>
          <cell r="AG39" t="e">
            <v>#N/A</v>
          </cell>
          <cell r="AH39" t="e">
            <v>#N/A</v>
          </cell>
          <cell r="AI39" t="e">
            <v>#N/A</v>
          </cell>
        </row>
        <row r="40">
          <cell r="E40">
            <v>2274</v>
          </cell>
          <cell r="F40" t="str">
            <v>Beck Primary School</v>
          </cell>
          <cell r="G40">
            <v>0.20578778135048201</v>
          </cell>
          <cell r="H40">
            <v>0.64147909967845695</v>
          </cell>
          <cell r="I40">
            <v>0.112540192926045</v>
          </cell>
          <cell r="J40">
            <v>6.4308681672025697E-3</v>
          </cell>
          <cell r="K40">
            <v>1.60771704180064E-3</v>
          </cell>
          <cell r="L40">
            <v>1.12540192926045E-2</v>
          </cell>
          <cell r="M40">
            <v>2.0900321543408401E-2</v>
          </cell>
          <cell r="N40">
            <v>1.0000000000000002</v>
          </cell>
          <cell r="P40">
            <v>127.99999999999982</v>
          </cell>
          <cell r="Q40">
            <v>399.00000000000023</v>
          </cell>
          <cell r="R40">
            <v>69.999999999999986</v>
          </cell>
          <cell r="S40">
            <v>3.9999999999999982</v>
          </cell>
          <cell r="T40">
            <v>0.99999999999999811</v>
          </cell>
          <cell r="U40">
            <v>6.9999999999999991</v>
          </cell>
          <cell r="V40">
            <v>13.000000000000025</v>
          </cell>
          <cell r="W40">
            <v>622</v>
          </cell>
          <cell r="Y40">
            <v>84515.869053911258</v>
          </cell>
          <cell r="Z40">
            <v>199526.00359079719</v>
          </cell>
          <cell r="AA40">
            <v>32965.461332494146</v>
          </cell>
          <cell r="AB40">
            <v>1728.3805941631686</v>
          </cell>
          <cell r="AC40">
            <v>276.73509513286649</v>
          </cell>
          <cell r="AD40">
            <v>1597.2955491002319</v>
          </cell>
          <cell r="AE40">
            <v>320609.74521559878</v>
          </cell>
          <cell r="AG40">
            <v>237820.15756406839</v>
          </cell>
          <cell r="AH40">
            <v>82789.587651530397</v>
          </cell>
          <cell r="AI40">
            <v>0.25822542479442512</v>
          </cell>
        </row>
        <row r="41">
          <cell r="E41">
            <v>2241</v>
          </cell>
          <cell r="F41" t="str">
            <v>Beighton Nursery Infant School</v>
          </cell>
          <cell r="G41">
            <v>0</v>
          </cell>
          <cell r="H41">
            <v>4.4642857142857097E-3</v>
          </cell>
          <cell r="I41">
            <v>4.4642857142857097E-3</v>
          </cell>
          <cell r="J41">
            <v>4.4642857142857097E-3</v>
          </cell>
          <cell r="K41">
            <v>1.33928571428571E-2</v>
          </cell>
          <cell r="L41">
            <v>0.33482142857142899</v>
          </cell>
          <cell r="M41">
            <v>0.63839285714285698</v>
          </cell>
          <cell r="N41">
            <v>1.0000000000000002</v>
          </cell>
          <cell r="P41">
            <v>0</v>
          </cell>
          <cell r="Q41">
            <v>0.999999999999999</v>
          </cell>
          <cell r="R41">
            <v>0.999999999999999</v>
          </cell>
          <cell r="S41">
            <v>0.999999999999999</v>
          </cell>
          <cell r="T41">
            <v>2.9999999999999907</v>
          </cell>
          <cell r="U41">
            <v>75.000000000000099</v>
          </cell>
          <cell r="V41">
            <v>142.99999999999997</v>
          </cell>
          <cell r="W41">
            <v>224</v>
          </cell>
          <cell r="Y41">
            <v>0</v>
          </cell>
          <cell r="Z41">
            <v>500.06517190675908</v>
          </cell>
          <cell r="AA41">
            <v>470.93516189277318</v>
          </cell>
          <cell r="AB41">
            <v>432.09514854079185</v>
          </cell>
          <cell r="AC41">
            <v>830.20528539859845</v>
          </cell>
          <cell r="AD41">
            <v>17113.880883216796</v>
          </cell>
          <cell r="AE41">
            <v>19347.181650955717</v>
          </cell>
          <cell r="AG41">
            <v>18169.242115821758</v>
          </cell>
          <cell r="AH41">
            <v>1177.939535133959</v>
          </cell>
          <cell r="AI41">
            <v>6.0884296037804084E-2</v>
          </cell>
        </row>
        <row r="42">
          <cell r="E42">
            <v>2353</v>
          </cell>
          <cell r="F42" t="str">
            <v>Birley Primary Academy</v>
          </cell>
          <cell r="G42">
            <v>2.4714828897338399E-2</v>
          </cell>
          <cell r="H42">
            <v>7.7946768060836502E-2</v>
          </cell>
          <cell r="I42">
            <v>6.6539923954372596E-2</v>
          </cell>
          <cell r="J42">
            <v>0.10266159695817501</v>
          </cell>
          <cell r="K42">
            <v>4.3726235741444901E-2</v>
          </cell>
          <cell r="L42">
            <v>3.8022813688212899E-2</v>
          </cell>
          <cell r="M42">
            <v>0.64638783269961997</v>
          </cell>
          <cell r="N42">
            <v>1.0000000000000002</v>
          </cell>
          <cell r="P42">
            <v>13.024714828897336</v>
          </cell>
          <cell r="Q42">
            <v>41.077946768060833</v>
          </cell>
          <cell r="R42">
            <v>35.066539923954359</v>
          </cell>
          <cell r="S42">
            <v>54.102661596958228</v>
          </cell>
          <cell r="T42">
            <v>23.043726235741463</v>
          </cell>
          <cell r="U42">
            <v>20.038022813688197</v>
          </cell>
          <cell r="V42">
            <v>340.6463878326997</v>
          </cell>
          <cell r="W42">
            <v>527</v>
          </cell>
          <cell r="Y42">
            <v>8599.961663622069</v>
          </cell>
          <cell r="Z42">
            <v>20541.650512147062</v>
          </cell>
          <cell r="AA42">
            <v>16514.066656106857</v>
          </cell>
          <cell r="AB42">
            <v>23377.497599189886</v>
          </cell>
          <cell r="AC42">
            <v>6377.0077720636573</v>
          </cell>
          <cell r="AD42">
            <v>4572.3778075818664</v>
          </cell>
          <cell r="AE42">
            <v>79982.562010711408</v>
          </cell>
          <cell r="AG42">
            <v>53395.645561797777</v>
          </cell>
          <cell r="AH42">
            <v>26586.916448913631</v>
          </cell>
          <cell r="AI42">
            <v>0.33240891239959358</v>
          </cell>
        </row>
        <row r="43">
          <cell r="E43">
            <v>2323</v>
          </cell>
          <cell r="F43" t="str">
            <v>Birley Spa Primary Academy</v>
          </cell>
          <cell r="G43">
            <v>2.83018867924528E-2</v>
          </cell>
          <cell r="H43">
            <v>1.88679245283019E-2</v>
          </cell>
          <cell r="I43">
            <v>0.27044025157232698</v>
          </cell>
          <cell r="J43">
            <v>0.33647798742138402</v>
          </cell>
          <cell r="K43">
            <v>6.2893081761006301E-3</v>
          </cell>
          <cell r="L43">
            <v>0.11949685534591201</v>
          </cell>
          <cell r="M43">
            <v>0.22012578616352199</v>
          </cell>
          <cell r="N43">
            <v>1.0000000000000004</v>
          </cell>
          <cell r="P43">
            <v>8.9999999999999911</v>
          </cell>
          <cell r="Q43">
            <v>6.0000000000000044</v>
          </cell>
          <cell r="R43">
            <v>85.999999999999986</v>
          </cell>
          <cell r="S43">
            <v>107.00000000000011</v>
          </cell>
          <cell r="T43">
            <v>2.0000000000000004</v>
          </cell>
          <cell r="U43">
            <v>38.000000000000021</v>
          </cell>
          <cell r="V43">
            <v>70</v>
          </cell>
          <cell r="W43">
            <v>318</v>
          </cell>
          <cell r="Y43">
            <v>5942.5220428531375</v>
          </cell>
          <cell r="Z43">
            <v>3000.3910314405598</v>
          </cell>
          <cell r="AA43">
            <v>40500.423922778529</v>
          </cell>
          <cell r="AB43">
            <v>46234.180893864825</v>
          </cell>
          <cell r="AC43">
            <v>553.47019026573412</v>
          </cell>
          <cell r="AD43">
            <v>8671.0329808298357</v>
          </cell>
          <cell r="AE43">
            <v>104902.02106203263</v>
          </cell>
          <cell r="AG43">
            <v>83054.11059976714</v>
          </cell>
          <cell r="AH43">
            <v>21847.910462265485</v>
          </cell>
          <cell r="AI43">
            <v>0.2082696809944774</v>
          </cell>
        </row>
        <row r="44">
          <cell r="E44">
            <v>2328</v>
          </cell>
          <cell r="F44" t="str">
            <v>Bradfield Dungworth Primary School</v>
          </cell>
          <cell r="G44">
            <v>0</v>
          </cell>
          <cell r="H44">
            <v>1.50375939849624E-2</v>
          </cell>
          <cell r="I44">
            <v>0</v>
          </cell>
          <cell r="J44">
            <v>0</v>
          </cell>
          <cell r="K44">
            <v>3.00751879699248E-2</v>
          </cell>
          <cell r="L44">
            <v>0</v>
          </cell>
          <cell r="M44">
            <v>0.95488721804511301</v>
          </cell>
          <cell r="N44">
            <v>1.0000000000000002</v>
          </cell>
          <cell r="P44">
            <v>0</v>
          </cell>
          <cell r="Q44">
            <v>1.9999999999999991</v>
          </cell>
          <cell r="R44">
            <v>0</v>
          </cell>
          <cell r="S44">
            <v>0</v>
          </cell>
          <cell r="T44">
            <v>3.9999999999999982</v>
          </cell>
          <cell r="U44">
            <v>0</v>
          </cell>
          <cell r="V44">
            <v>127.00000000000003</v>
          </cell>
          <cell r="W44">
            <v>133</v>
          </cell>
          <cell r="Y44">
            <v>0</v>
          </cell>
          <cell r="Z44">
            <v>1000.1303438135187</v>
          </cell>
          <cell r="AA44">
            <v>0</v>
          </cell>
          <cell r="AB44">
            <v>0</v>
          </cell>
          <cell r="AC44">
            <v>1106.9403805314676</v>
          </cell>
          <cell r="AD44">
            <v>0</v>
          </cell>
          <cell r="AE44">
            <v>2107.070724344986</v>
          </cell>
          <cell r="AG44">
            <v>2121.6031288812492</v>
          </cell>
          <cell r="AH44">
            <v>-14.53240453626313</v>
          </cell>
          <cell r="AI44">
            <v>-6.8969704568320753E-3</v>
          </cell>
        </row>
        <row r="45">
          <cell r="E45">
            <v>2233</v>
          </cell>
          <cell r="F45" t="str">
            <v>Bradway Primary School</v>
          </cell>
          <cell r="G45">
            <v>0</v>
          </cell>
          <cell r="H45">
            <v>0.13759213759213801</v>
          </cell>
          <cell r="I45">
            <v>6.8796068796068796E-2</v>
          </cell>
          <cell r="J45">
            <v>1.22850122850123E-2</v>
          </cell>
          <cell r="K45">
            <v>1.4742014742014699E-2</v>
          </cell>
          <cell r="L45">
            <v>4.9140049140049104E-3</v>
          </cell>
          <cell r="M45">
            <v>0.76167076167076198</v>
          </cell>
          <cell r="N45">
            <v>1.0000000000000007</v>
          </cell>
          <cell r="P45">
            <v>0</v>
          </cell>
          <cell r="Q45">
            <v>56.000000000000171</v>
          </cell>
          <cell r="R45">
            <v>28</v>
          </cell>
          <cell r="S45">
            <v>5.0000000000000062</v>
          </cell>
          <cell r="T45">
            <v>5.9999999999999822</v>
          </cell>
          <cell r="U45">
            <v>1.9999999999999984</v>
          </cell>
          <cell r="V45">
            <v>310.00000000000011</v>
          </cell>
          <cell r="W45">
            <v>407</v>
          </cell>
          <cell r="Y45">
            <v>0</v>
          </cell>
          <cell r="Z45">
            <v>28003.649626778621</v>
          </cell>
          <cell r="AA45">
            <v>13186.184532997662</v>
          </cell>
          <cell r="AB45">
            <v>2160.4757427039644</v>
          </cell>
          <cell r="AC45">
            <v>1660.4105707971971</v>
          </cell>
          <cell r="AD45">
            <v>456.37015688578026</v>
          </cell>
          <cell r="AE45">
            <v>45467.090630163228</v>
          </cell>
          <cell r="AG45">
            <v>35788.297377748517</v>
          </cell>
          <cell r="AH45">
            <v>9678.7932524147109</v>
          </cell>
          <cell r="AI45">
            <v>0.21287469944236376</v>
          </cell>
        </row>
        <row r="46">
          <cell r="E46">
            <v>2014</v>
          </cell>
          <cell r="F46" t="str">
            <v>Brightside Nursery and Infant School</v>
          </cell>
          <cell r="G46">
            <v>2.8735632183908E-2</v>
          </cell>
          <cell r="H46">
            <v>0.109195402298851</v>
          </cell>
          <cell r="I46">
            <v>0.35632183908046</v>
          </cell>
          <cell r="J46">
            <v>1.1494252873563199E-2</v>
          </cell>
          <cell r="K46">
            <v>0.20114942528735599</v>
          </cell>
          <cell r="L46">
            <v>7.4712643678160898E-2</v>
          </cell>
          <cell r="M46">
            <v>0.21839080459770099</v>
          </cell>
          <cell r="N46">
            <v>1</v>
          </cell>
          <cell r="P46">
            <v>4.999999999999992</v>
          </cell>
          <cell r="Q46">
            <v>19.000000000000075</v>
          </cell>
          <cell r="R46">
            <v>62.000000000000043</v>
          </cell>
          <cell r="S46">
            <v>1.9999999999999967</v>
          </cell>
          <cell r="T46">
            <v>34.999999999999943</v>
          </cell>
          <cell r="U46">
            <v>12.999999999999996</v>
          </cell>
          <cell r="V46">
            <v>37.999999999999972</v>
          </cell>
          <cell r="W46">
            <v>174</v>
          </cell>
          <cell r="Y46">
            <v>3301.4011349184079</v>
          </cell>
          <cell r="Z46">
            <v>9501.238266228469</v>
          </cell>
          <cell r="AA46">
            <v>29197.980037351987</v>
          </cell>
          <cell r="AB46">
            <v>864.19029708158314</v>
          </cell>
          <cell r="AC46">
            <v>9685.7283296503301</v>
          </cell>
          <cell r="AD46">
            <v>2966.4060197575732</v>
          </cell>
          <cell r="AE46">
            <v>55516.944084988354</v>
          </cell>
          <cell r="AG46">
            <v>40654.151561080849</v>
          </cell>
          <cell r="AH46">
            <v>14862.792523907505</v>
          </cell>
          <cell r="AI46">
            <v>0.26771633001187412</v>
          </cell>
        </row>
        <row r="47">
          <cell r="E47">
            <v>2246</v>
          </cell>
          <cell r="F47" t="str">
            <v>Brook House Junior</v>
          </cell>
          <cell r="G47">
            <v>0</v>
          </cell>
          <cell r="H47">
            <v>1.8126888217522698E-2</v>
          </cell>
          <cell r="I47">
            <v>3.0211480362537799E-3</v>
          </cell>
          <cell r="J47">
            <v>3.0211480362537799E-3</v>
          </cell>
          <cell r="K47">
            <v>1.2084592145015101E-2</v>
          </cell>
          <cell r="L47">
            <v>0.31419939577039302</v>
          </cell>
          <cell r="M47">
            <v>0.64954682779456197</v>
          </cell>
          <cell r="N47">
            <v>1.0000000000000004</v>
          </cell>
          <cell r="P47">
            <v>0</v>
          </cell>
          <cell r="Q47">
            <v>6.0000000000000133</v>
          </cell>
          <cell r="R47">
            <v>1.0000000000000011</v>
          </cell>
          <cell r="S47">
            <v>1.0000000000000011</v>
          </cell>
          <cell r="T47">
            <v>3.9999999999999982</v>
          </cell>
          <cell r="U47">
            <v>104.00000000000009</v>
          </cell>
          <cell r="V47">
            <v>215</v>
          </cell>
          <cell r="W47">
            <v>331</v>
          </cell>
          <cell r="Y47">
            <v>0</v>
          </cell>
          <cell r="Z47">
            <v>3000.3910314405643</v>
          </cell>
          <cell r="AA47">
            <v>470.93516189277415</v>
          </cell>
          <cell r="AB47">
            <v>432.09514854079276</v>
          </cell>
          <cell r="AC47">
            <v>1106.9403805314676</v>
          </cell>
          <cell r="AD47">
            <v>23731.248158060611</v>
          </cell>
          <cell r="AE47">
            <v>28741.609880466211</v>
          </cell>
          <cell r="AG47">
            <v>23681.012374276226</v>
          </cell>
          <cell r="AH47">
            <v>5060.5975061899844</v>
          </cell>
          <cell r="AI47">
            <v>0.17607216600728204</v>
          </cell>
        </row>
        <row r="48">
          <cell r="E48">
            <v>5204</v>
          </cell>
          <cell r="F48" t="str">
            <v>Broomhill Infant School</v>
          </cell>
          <cell r="G48">
            <v>9.0090090090090107E-3</v>
          </cell>
          <cell r="H48">
            <v>8.1081081081081099E-2</v>
          </cell>
          <cell r="I48">
            <v>0</v>
          </cell>
          <cell r="J48">
            <v>1.8018018018018001E-2</v>
          </cell>
          <cell r="K48">
            <v>0.19819819819819801</v>
          </cell>
          <cell r="L48">
            <v>0</v>
          </cell>
          <cell r="M48">
            <v>0.69369369369369405</v>
          </cell>
          <cell r="N48">
            <v>1.0000000000000002</v>
          </cell>
          <cell r="P48">
            <v>1.0000000000000002</v>
          </cell>
          <cell r="Q48">
            <v>9.0000000000000018</v>
          </cell>
          <cell r="R48">
            <v>0</v>
          </cell>
          <cell r="S48">
            <v>1.999999999999998</v>
          </cell>
          <cell r="T48">
            <v>21.999999999999979</v>
          </cell>
          <cell r="U48">
            <v>0</v>
          </cell>
          <cell r="V48">
            <v>77.000000000000043</v>
          </cell>
          <cell r="W48">
            <v>111</v>
          </cell>
          <cell r="Y48">
            <v>660.28022698368272</v>
          </cell>
          <cell r="Z48">
            <v>4500.5865471608367</v>
          </cell>
          <cell r="AA48">
            <v>0</v>
          </cell>
          <cell r="AB48">
            <v>864.19029708158371</v>
          </cell>
          <cell r="AC48">
            <v>6088.1720929230678</v>
          </cell>
          <cell r="AD48">
            <v>0</v>
          </cell>
          <cell r="AE48">
            <v>12113.229164149172</v>
          </cell>
          <cell r="AG48">
            <v>7632.5769262743524</v>
          </cell>
          <cell r="AH48">
            <v>4480.6522378748195</v>
          </cell>
          <cell r="AI48">
            <v>0.3698974218316573</v>
          </cell>
        </row>
        <row r="49">
          <cell r="E49">
            <v>2325</v>
          </cell>
          <cell r="F49" t="str">
            <v>Brunswick Community Primary School</v>
          </cell>
          <cell r="G49">
            <v>4.8192771084337397E-3</v>
          </cell>
          <cell r="H49">
            <v>2.65060240963855E-2</v>
          </cell>
          <cell r="I49">
            <v>0.373493975903614</v>
          </cell>
          <cell r="J49">
            <v>1.20481927710843E-2</v>
          </cell>
          <cell r="K49">
            <v>9.6385542168674707E-3</v>
          </cell>
          <cell r="L49">
            <v>0.21927710843373499</v>
          </cell>
          <cell r="M49">
            <v>0.35421686746988001</v>
          </cell>
          <cell r="N49">
            <v>1</v>
          </cell>
          <cell r="P49">
            <v>2.0000000000000018</v>
          </cell>
          <cell r="Q49">
            <v>10.999999999999982</v>
          </cell>
          <cell r="R49">
            <v>154.9999999999998</v>
          </cell>
          <cell r="S49">
            <v>4.999999999999984</v>
          </cell>
          <cell r="T49">
            <v>4</v>
          </cell>
          <cell r="U49">
            <v>91.000000000000014</v>
          </cell>
          <cell r="V49">
            <v>147.0000000000002</v>
          </cell>
          <cell r="W49">
            <v>415</v>
          </cell>
          <cell r="Y49">
            <v>1320.5604539673664</v>
          </cell>
          <cell r="Z49">
            <v>5500.7168909743468</v>
          </cell>
          <cell r="AA49">
            <v>72994.950093379826</v>
          </cell>
          <cell r="AB49">
            <v>2160.4757427039544</v>
          </cell>
          <cell r="AC49">
            <v>1106.940380531468</v>
          </cell>
          <cell r="AD49">
            <v>20764.842138303022</v>
          </cell>
          <cell r="AE49">
            <v>103848.48569985999</v>
          </cell>
          <cell r="AG49">
            <v>79005.452167642594</v>
          </cell>
          <cell r="AH49">
            <v>24843.033532217392</v>
          </cell>
          <cell r="AI49">
            <v>0.23922384004729774</v>
          </cell>
        </row>
        <row r="50">
          <cell r="E50">
            <v>2095</v>
          </cell>
          <cell r="F50" t="str">
            <v>Byron Wood Primary Academy</v>
          </cell>
          <cell r="G50">
            <v>2.03562340966921E-2</v>
          </cell>
          <cell r="H50">
            <v>8.3969465648855005E-2</v>
          </cell>
          <cell r="I50">
            <v>0.67430025445292596</v>
          </cell>
          <cell r="J50">
            <v>9.1603053435114504E-2</v>
          </cell>
          <cell r="K50">
            <v>9.6692111959287494E-2</v>
          </cell>
          <cell r="L50">
            <v>1.27226463104326E-2</v>
          </cell>
          <cell r="M50">
            <v>2.03562340966921E-2</v>
          </cell>
          <cell r="N50">
            <v>0.99999999999999978</v>
          </cell>
          <cell r="P50">
            <v>7.9999999999999956</v>
          </cell>
          <cell r="Q50">
            <v>33.000000000000014</v>
          </cell>
          <cell r="R50">
            <v>264.99999999999989</v>
          </cell>
          <cell r="S50">
            <v>36</v>
          </cell>
          <cell r="T50">
            <v>37.999999999999986</v>
          </cell>
          <cell r="U50">
            <v>5.0000000000000115</v>
          </cell>
          <cell r="V50">
            <v>7.9999999999999956</v>
          </cell>
          <cell r="W50">
            <v>393</v>
          </cell>
          <cell r="Y50">
            <v>5282.2418158694582</v>
          </cell>
          <cell r="Z50">
            <v>16502.150672923075</v>
          </cell>
          <cell r="AA50">
            <v>124797.81790158496</v>
          </cell>
          <cell r="AB50">
            <v>15555.425347468523</v>
          </cell>
          <cell r="AC50">
            <v>10515.933615048942</v>
          </cell>
          <cell r="AD50">
            <v>1140.9253922144542</v>
          </cell>
          <cell r="AE50">
            <v>173794.4947451094</v>
          </cell>
          <cell r="AG50">
            <v>131371.73554818385</v>
          </cell>
          <cell r="AH50">
            <v>42422.759196925559</v>
          </cell>
          <cell r="AI50">
            <v>0.24409725554968617</v>
          </cell>
        </row>
        <row r="51">
          <cell r="E51">
            <v>2344</v>
          </cell>
          <cell r="F51" t="str">
            <v>Carfield Primary School</v>
          </cell>
          <cell r="G51">
            <v>5.36672629695885E-2</v>
          </cell>
          <cell r="H51">
            <v>7.8711985688729905E-2</v>
          </cell>
          <cell r="I51">
            <v>8.5867620751341703E-2</v>
          </cell>
          <cell r="J51">
            <v>8.5867620751341703E-2</v>
          </cell>
          <cell r="K51">
            <v>0.14311270125223599</v>
          </cell>
          <cell r="L51">
            <v>0.110912343470483</v>
          </cell>
          <cell r="M51">
            <v>0.44186046511627902</v>
          </cell>
          <cell r="N51">
            <v>0.99999999999999978</v>
          </cell>
          <cell r="P51">
            <v>29.999999999999972</v>
          </cell>
          <cell r="Q51">
            <v>44.000000000000014</v>
          </cell>
          <cell r="R51">
            <v>48.000000000000014</v>
          </cell>
          <cell r="S51">
            <v>48.000000000000014</v>
          </cell>
          <cell r="T51">
            <v>79.999999999999915</v>
          </cell>
          <cell r="U51">
            <v>61.999999999999993</v>
          </cell>
          <cell r="V51">
            <v>246.99999999999997</v>
          </cell>
          <cell r="W51">
            <v>559</v>
          </cell>
          <cell r="Y51">
            <v>19808.406809510459</v>
          </cell>
          <cell r="Z51">
            <v>22002.867563897427</v>
          </cell>
          <cell r="AA51">
            <v>22604.88777085314</v>
          </cell>
          <cell r="AB51">
            <v>20740.567129958035</v>
          </cell>
          <cell r="AC51">
            <v>22138.807610629337</v>
          </cell>
          <cell r="AD51">
            <v>14147.474863459198</v>
          </cell>
          <cell r="AE51">
            <v>121443.01174830757</v>
          </cell>
          <cell r="AG51">
            <v>82475.44144056541</v>
          </cell>
          <cell r="AH51">
            <v>38967.570307742164</v>
          </cell>
          <cell r="AI51">
            <v>0.32087124443605719</v>
          </cell>
        </row>
        <row r="52">
          <cell r="E52">
            <v>2023</v>
          </cell>
          <cell r="F52" t="str">
            <v>Carter Knowle Junior School</v>
          </cell>
          <cell r="G52">
            <v>4.2553191489361703E-3</v>
          </cell>
          <cell r="H52">
            <v>1.7021276595744698E-2</v>
          </cell>
          <cell r="I52">
            <v>8.5106382978723406E-3</v>
          </cell>
          <cell r="J52">
            <v>8.5106382978723406E-3</v>
          </cell>
          <cell r="K52">
            <v>1.27659574468085E-2</v>
          </cell>
          <cell r="L52">
            <v>2.1276595744680899E-2</v>
          </cell>
          <cell r="M52">
            <v>0.927659574468085</v>
          </cell>
          <cell r="N52">
            <v>1</v>
          </cell>
          <cell r="P52">
            <v>1</v>
          </cell>
          <cell r="Q52">
            <v>4.0000000000000044</v>
          </cell>
          <cell r="R52">
            <v>2</v>
          </cell>
          <cell r="S52">
            <v>2</v>
          </cell>
          <cell r="T52">
            <v>2.9999999999999973</v>
          </cell>
          <cell r="U52">
            <v>5.0000000000000115</v>
          </cell>
          <cell r="V52">
            <v>217.99999999999997</v>
          </cell>
          <cell r="W52">
            <v>235</v>
          </cell>
          <cell r="Y52">
            <v>660.28022698368261</v>
          </cell>
          <cell r="Z52">
            <v>2000.2606876270406</v>
          </cell>
          <cell r="AA52">
            <v>941.87032378554727</v>
          </cell>
          <cell r="AB52">
            <v>864.19029708158462</v>
          </cell>
          <cell r="AC52">
            <v>830.20528539860027</v>
          </cell>
          <cell r="AD52">
            <v>1140.9253922144542</v>
          </cell>
          <cell r="AE52">
            <v>6437.7322130909097</v>
          </cell>
          <cell r="AG52">
            <v>2338.308487255264</v>
          </cell>
          <cell r="AH52">
            <v>4099.4237258356461</v>
          </cell>
          <cell r="AI52">
            <v>0.63678071565319339</v>
          </cell>
        </row>
        <row r="53">
          <cell r="E53">
            <v>2354</v>
          </cell>
          <cell r="F53" t="str">
            <v>Charnock Hall Primary Academy</v>
          </cell>
          <cell r="G53">
            <v>9.1603053435114504E-2</v>
          </cell>
          <cell r="H53">
            <v>7.6335877862595394E-2</v>
          </cell>
          <cell r="I53">
            <v>5.5979643765903302E-2</v>
          </cell>
          <cell r="J53">
            <v>2.54452926208651E-2</v>
          </cell>
          <cell r="K53">
            <v>9.6692111959287494E-2</v>
          </cell>
          <cell r="L53">
            <v>2.03562340966921E-2</v>
          </cell>
          <cell r="M53">
            <v>0.63358778625954204</v>
          </cell>
          <cell r="N53">
            <v>0.99999999999999989</v>
          </cell>
          <cell r="P53">
            <v>36.091603053435115</v>
          </cell>
          <cell r="Q53">
            <v>30.076335877862586</v>
          </cell>
          <cell r="R53">
            <v>22.055979643765902</v>
          </cell>
          <cell r="S53">
            <v>10.02544529262085</v>
          </cell>
          <cell r="T53">
            <v>38.096692111959271</v>
          </cell>
          <cell r="U53">
            <v>8.0203562340966865</v>
          </cell>
          <cell r="V53">
            <v>249.63358778625957</v>
          </cell>
          <cell r="W53">
            <v>394</v>
          </cell>
          <cell r="Y53">
            <v>23830.571856327111</v>
          </cell>
          <cell r="Z53">
            <v>15040.128071088795</v>
          </cell>
          <cell r="AA53">
            <v>10386.936344240614</v>
          </cell>
          <cell r="AB53">
            <v>4331.9462729025927</v>
          </cell>
          <cell r="AC53">
            <v>10542.691715850593</v>
          </cell>
          <cell r="AD53">
            <v>1830.1256164172767</v>
          </cell>
          <cell r="AE53">
            <v>65962.399876826981</v>
          </cell>
          <cell r="AG53">
            <v>45215.271164812359</v>
          </cell>
          <cell r="AH53">
            <v>20747.128712014623</v>
          </cell>
          <cell r="AI53">
            <v>0.31452962219015962</v>
          </cell>
        </row>
        <row r="54">
          <cell r="E54">
            <v>5200</v>
          </cell>
          <cell r="F54" t="str">
            <v>Clifford All Saints CofE Primary School</v>
          </cell>
          <cell r="G54">
            <v>1.1049723756906099E-2</v>
          </cell>
          <cell r="H54">
            <v>6.0773480662983402E-2</v>
          </cell>
          <cell r="I54">
            <v>3.3149171270718203E-2</v>
          </cell>
          <cell r="J54">
            <v>4.9723756906077297E-2</v>
          </cell>
          <cell r="K54">
            <v>2.2099447513812199E-2</v>
          </cell>
          <cell r="L54">
            <v>2.2099447513812199E-2</v>
          </cell>
          <cell r="M54">
            <v>0.801104972375691</v>
          </cell>
          <cell r="N54">
            <v>1.0000000000000004</v>
          </cell>
          <cell r="P54">
            <v>2.000000000000004</v>
          </cell>
          <cell r="Q54">
            <v>10.999999999999996</v>
          </cell>
          <cell r="R54">
            <v>5.9999999999999947</v>
          </cell>
          <cell r="S54">
            <v>8.9999999999999911</v>
          </cell>
          <cell r="T54">
            <v>4.000000000000008</v>
          </cell>
          <cell r="U54">
            <v>4.000000000000008</v>
          </cell>
          <cell r="V54">
            <v>145.00000000000009</v>
          </cell>
          <cell r="W54">
            <v>181</v>
          </cell>
          <cell r="Y54">
            <v>1320.5604539673679</v>
          </cell>
          <cell r="Z54">
            <v>5500.7168909743541</v>
          </cell>
          <cell r="AA54">
            <v>2825.6109713566393</v>
          </cell>
          <cell r="AB54">
            <v>3888.8563368671271</v>
          </cell>
          <cell r="AC54">
            <v>1106.9403805314703</v>
          </cell>
          <cell r="AD54">
            <v>912.74031377156302</v>
          </cell>
          <cell r="AE54">
            <v>15555.425347468523</v>
          </cell>
          <cell r="AG54">
            <v>12160.724841515079</v>
          </cell>
          <cell r="AH54">
            <v>3394.700505953444</v>
          </cell>
          <cell r="AI54">
            <v>0.2182325735313882</v>
          </cell>
        </row>
        <row r="55">
          <cell r="E55">
            <v>2312</v>
          </cell>
          <cell r="F55" t="str">
            <v>Coit Primary School</v>
          </cell>
          <cell r="G55">
            <v>1.46341463414634E-2</v>
          </cell>
          <cell r="H55">
            <v>5.8536585365853697E-2</v>
          </cell>
          <cell r="I55">
            <v>1.46341463414634E-2</v>
          </cell>
          <cell r="J55">
            <v>0</v>
          </cell>
          <cell r="K55">
            <v>5.8536585365853697E-2</v>
          </cell>
          <cell r="L55">
            <v>1.46341463414634E-2</v>
          </cell>
          <cell r="M55">
            <v>0.83902439024390196</v>
          </cell>
          <cell r="N55">
            <v>0.99999999999999956</v>
          </cell>
          <cell r="P55">
            <v>2.9999999999999969</v>
          </cell>
          <cell r="Q55">
            <v>12.000000000000007</v>
          </cell>
          <cell r="R55">
            <v>2.9999999999999969</v>
          </cell>
          <cell r="S55">
            <v>0</v>
          </cell>
          <cell r="T55">
            <v>12.000000000000007</v>
          </cell>
          <cell r="U55">
            <v>2.9999999999999969</v>
          </cell>
          <cell r="V55">
            <v>171.99999999999991</v>
          </cell>
          <cell r="W55">
            <v>205</v>
          </cell>
          <cell r="Y55">
            <v>1980.8406809510457</v>
          </cell>
          <cell r="Z55">
            <v>6000.7820628811187</v>
          </cell>
          <cell r="AA55">
            <v>1412.8054856783194</v>
          </cell>
          <cell r="AB55">
            <v>0</v>
          </cell>
          <cell r="AC55">
            <v>3320.8211415944061</v>
          </cell>
          <cell r="AD55">
            <v>684.55523532867016</v>
          </cell>
          <cell r="AE55">
            <v>13399.804606433559</v>
          </cell>
          <cell r="AG55">
            <v>11616.813215049389</v>
          </cell>
          <cell r="AH55">
            <v>1782.9913913841701</v>
          </cell>
          <cell r="AI55">
            <v>0.13306099930204313</v>
          </cell>
        </row>
        <row r="56">
          <cell r="E56">
            <v>2026</v>
          </cell>
          <cell r="F56" t="str">
            <v>Concord Junior Academy</v>
          </cell>
          <cell r="G56">
            <v>7.4074074074074098E-2</v>
          </cell>
          <cell r="H56">
            <v>0.32275132275132301</v>
          </cell>
          <cell r="I56">
            <v>0.10582010582010599</v>
          </cell>
          <cell r="J56">
            <v>5.2910052910052898E-3</v>
          </cell>
          <cell r="K56">
            <v>7.9365079365079402E-2</v>
          </cell>
          <cell r="L56">
            <v>0.22222222222222199</v>
          </cell>
          <cell r="M56">
            <v>0.19047619047618999</v>
          </cell>
          <cell r="N56">
            <v>0.99999999999999978</v>
          </cell>
          <cell r="P56">
            <v>14.000000000000005</v>
          </cell>
          <cell r="Q56">
            <v>61.00000000000005</v>
          </cell>
          <cell r="R56">
            <v>20.000000000000032</v>
          </cell>
          <cell r="S56">
            <v>0.99999999999999978</v>
          </cell>
          <cell r="T56">
            <v>15.000000000000007</v>
          </cell>
          <cell r="U56">
            <v>41.999999999999957</v>
          </cell>
          <cell r="V56">
            <v>35.999999999999908</v>
          </cell>
          <cell r="W56">
            <v>189</v>
          </cell>
          <cell r="Y56">
            <v>9243.9231777715595</v>
          </cell>
          <cell r="Z56">
            <v>30503.97548631236</v>
          </cell>
          <cell r="AA56">
            <v>9418.7032378554886</v>
          </cell>
          <cell r="AB56">
            <v>432.0951485407922</v>
          </cell>
          <cell r="AC56">
            <v>4151.0264269930067</v>
          </cell>
          <cell r="AD56">
            <v>9583.7732946013821</v>
          </cell>
          <cell r="AE56">
            <v>63333.496772074592</v>
          </cell>
          <cell r="AG56">
            <v>46237.151040762212</v>
          </cell>
          <cell r="AH56">
            <v>17096.34573131238</v>
          </cell>
          <cell r="AI56">
            <v>0.26994160440625803</v>
          </cell>
        </row>
        <row r="57">
          <cell r="E57">
            <v>3422</v>
          </cell>
          <cell r="F57" t="str">
            <v>Deepcar St John's Church of England Junior School</v>
          </cell>
          <cell r="G57">
            <v>0</v>
          </cell>
          <cell r="H57">
            <v>0</v>
          </cell>
          <cell r="I57">
            <v>0</v>
          </cell>
          <cell r="J57">
            <v>5.6497175141242903E-2</v>
          </cell>
          <cell r="K57">
            <v>0</v>
          </cell>
          <cell r="L57">
            <v>0.23728813559322001</v>
          </cell>
          <cell r="M57">
            <v>0.70621468926553699</v>
          </cell>
          <cell r="N57">
            <v>0.99999999999999989</v>
          </cell>
          <cell r="P57">
            <v>0</v>
          </cell>
          <cell r="Q57">
            <v>0</v>
          </cell>
          <cell r="R57">
            <v>0</v>
          </cell>
          <cell r="S57">
            <v>9.9999999999999947</v>
          </cell>
          <cell r="T57">
            <v>0</v>
          </cell>
          <cell r="U57">
            <v>41.999999999999943</v>
          </cell>
          <cell r="V57">
            <v>125.00000000000004</v>
          </cell>
          <cell r="W57">
            <v>177</v>
          </cell>
          <cell r="Y57">
            <v>0</v>
          </cell>
          <cell r="Z57">
            <v>0</v>
          </cell>
          <cell r="AA57">
            <v>0</v>
          </cell>
          <cell r="AB57">
            <v>4320.9514854079207</v>
          </cell>
          <cell r="AC57">
            <v>0</v>
          </cell>
          <cell r="AD57">
            <v>9583.7732946013803</v>
          </cell>
          <cell r="AE57">
            <v>13904.724780009301</v>
          </cell>
          <cell r="AG57">
            <v>11187.988342546758</v>
          </cell>
          <cell r="AH57">
            <v>2716.7364374625431</v>
          </cell>
          <cell r="AI57">
            <v>0.1953822517485834</v>
          </cell>
        </row>
        <row r="58">
          <cell r="E58">
            <v>2283</v>
          </cell>
          <cell r="F58" t="str">
            <v>Dobcroft Infant School</v>
          </cell>
          <cell r="G58">
            <v>0</v>
          </cell>
          <cell r="H58">
            <v>0</v>
          </cell>
          <cell r="I58">
            <v>0</v>
          </cell>
          <cell r="J58">
            <v>0</v>
          </cell>
          <cell r="K58">
            <v>3.7453183520599299E-3</v>
          </cell>
          <cell r="L58">
            <v>7.4906367041198503E-3</v>
          </cell>
          <cell r="M58">
            <v>0.98876404494381998</v>
          </cell>
          <cell r="N58">
            <v>0.99999999999999978</v>
          </cell>
          <cell r="P58">
            <v>0</v>
          </cell>
          <cell r="Q58">
            <v>0</v>
          </cell>
          <cell r="R58">
            <v>0</v>
          </cell>
          <cell r="S58">
            <v>0</v>
          </cell>
          <cell r="T58">
            <v>1.0000000000000013</v>
          </cell>
          <cell r="U58">
            <v>2</v>
          </cell>
          <cell r="V58">
            <v>263.99999999999994</v>
          </cell>
          <cell r="W58">
            <v>267</v>
          </cell>
          <cell r="Y58">
            <v>0</v>
          </cell>
          <cell r="Z58">
            <v>0</v>
          </cell>
          <cell r="AA58">
            <v>0</v>
          </cell>
          <cell r="AB58">
            <v>0</v>
          </cell>
          <cell r="AC58">
            <v>276.73509513286734</v>
          </cell>
          <cell r="AD58">
            <v>456.3701568857806</v>
          </cell>
          <cell r="AE58">
            <v>733.10525201864789</v>
          </cell>
          <cell r="AG58">
            <v>375.96380082783338</v>
          </cell>
          <cell r="AH58">
            <v>357.14145119081451</v>
          </cell>
          <cell r="AI58">
            <v>0.48716258710110832</v>
          </cell>
        </row>
        <row r="59">
          <cell r="E59">
            <v>2239</v>
          </cell>
          <cell r="F59" t="str">
            <v>Dobcroft Junior School</v>
          </cell>
          <cell r="G59">
            <v>0</v>
          </cell>
          <cell r="H59">
            <v>0</v>
          </cell>
          <cell r="I59">
            <v>0</v>
          </cell>
          <cell r="J59">
            <v>0</v>
          </cell>
          <cell r="K59">
            <v>0</v>
          </cell>
          <cell r="L59">
            <v>7.8947368421052599E-3</v>
          </cell>
          <cell r="M59">
            <v>0.99210526315789505</v>
          </cell>
          <cell r="N59">
            <v>1.0000000000000002</v>
          </cell>
          <cell r="P59">
            <v>0</v>
          </cell>
          <cell r="Q59">
            <v>0</v>
          </cell>
          <cell r="R59">
            <v>0</v>
          </cell>
          <cell r="S59">
            <v>0</v>
          </cell>
          <cell r="T59">
            <v>0</v>
          </cell>
          <cell r="U59">
            <v>2.9999999999999987</v>
          </cell>
          <cell r="V59">
            <v>377.00000000000011</v>
          </cell>
          <cell r="W59">
            <v>380</v>
          </cell>
          <cell r="Y59">
            <v>0</v>
          </cell>
          <cell r="Z59">
            <v>0</v>
          </cell>
          <cell r="AA59">
            <v>0</v>
          </cell>
          <cell r="AB59">
            <v>0</v>
          </cell>
          <cell r="AC59">
            <v>0</v>
          </cell>
          <cell r="AD59">
            <v>684.55523532867062</v>
          </cell>
          <cell r="AE59">
            <v>684.55523532867062</v>
          </cell>
          <cell r="AG59">
            <v>2366.2837146846814</v>
          </cell>
          <cell r="AH59">
            <v>-1681.7284793560107</v>
          </cell>
          <cell r="AI59">
            <v>-2.4566731690373742</v>
          </cell>
        </row>
        <row r="60">
          <cell r="E60">
            <v>2364</v>
          </cell>
          <cell r="F60" t="str">
            <v>Dore Primary School</v>
          </cell>
          <cell r="G60">
            <v>0</v>
          </cell>
          <cell r="H60">
            <v>2.2271714922049001E-3</v>
          </cell>
          <cell r="I60">
            <v>0</v>
          </cell>
          <cell r="J60">
            <v>6.6815144766147003E-3</v>
          </cell>
          <cell r="K60">
            <v>6.6815144766147003E-3</v>
          </cell>
          <cell r="L60">
            <v>0</v>
          </cell>
          <cell r="M60">
            <v>0.98440979955456598</v>
          </cell>
          <cell r="N60">
            <v>1.0000000000000002</v>
          </cell>
          <cell r="P60">
            <v>0</v>
          </cell>
          <cell r="Q60">
            <v>1.0000000000000002</v>
          </cell>
          <cell r="R60">
            <v>0</v>
          </cell>
          <cell r="S60">
            <v>3.0000000000000004</v>
          </cell>
          <cell r="T60">
            <v>3.0000000000000004</v>
          </cell>
          <cell r="U60">
            <v>0</v>
          </cell>
          <cell r="V60">
            <v>442.00000000000011</v>
          </cell>
          <cell r="W60">
            <v>449</v>
          </cell>
          <cell r="Y60">
            <v>0</v>
          </cell>
          <cell r="Z60">
            <v>500.0651719067597</v>
          </cell>
          <cell r="AA60">
            <v>0</v>
          </cell>
          <cell r="AB60">
            <v>1296.2854456223772</v>
          </cell>
          <cell r="AC60">
            <v>830.20528539860118</v>
          </cell>
          <cell r="AD60">
            <v>0</v>
          </cell>
          <cell r="AE60">
            <v>2626.5559029277379</v>
          </cell>
          <cell r="AG60">
            <v>530.22578222031223</v>
          </cell>
          <cell r="AH60">
            <v>2096.3301207074255</v>
          </cell>
          <cell r="AI60">
            <v>0.79812887986534509</v>
          </cell>
        </row>
        <row r="61">
          <cell r="E61">
            <v>2016</v>
          </cell>
          <cell r="F61" t="str">
            <v>E-ACT Pathways Academy</v>
          </cell>
          <cell r="G61">
            <v>0.15573770491803299</v>
          </cell>
          <cell r="H61">
            <v>0.51366120218579203</v>
          </cell>
          <cell r="I61">
            <v>0.23770491803278701</v>
          </cell>
          <cell r="J61">
            <v>1.0928961748633901E-2</v>
          </cell>
          <cell r="K61">
            <v>3.8251366120218601E-2</v>
          </cell>
          <cell r="L61">
            <v>2.1857923497267801E-2</v>
          </cell>
          <cell r="M61">
            <v>2.1857923497267801E-2</v>
          </cell>
          <cell r="N61">
            <v>1.0000000000000002</v>
          </cell>
          <cell r="P61">
            <v>57.000000000000071</v>
          </cell>
          <cell r="Q61">
            <v>187.99999999999989</v>
          </cell>
          <cell r="R61">
            <v>87.000000000000043</v>
          </cell>
          <cell r="S61">
            <v>4.000000000000008</v>
          </cell>
          <cell r="T61">
            <v>14.000000000000007</v>
          </cell>
          <cell r="U61">
            <v>8.000000000000016</v>
          </cell>
          <cell r="V61">
            <v>8.000000000000016</v>
          </cell>
          <cell r="W61">
            <v>366</v>
          </cell>
          <cell r="Y61">
            <v>37635.972938069957</v>
          </cell>
          <cell r="Z61">
            <v>94012.252318470739</v>
          </cell>
          <cell r="AA61">
            <v>40971.359084671327</v>
          </cell>
          <cell r="AB61">
            <v>1728.3805941631726</v>
          </cell>
          <cell r="AC61">
            <v>3874.29133186014</v>
          </cell>
          <cell r="AD61">
            <v>1825.480627543126</v>
          </cell>
          <cell r="AE61">
            <v>180047.73689477847</v>
          </cell>
          <cell r="AG61">
            <v>130439.86365982887</v>
          </cell>
          <cell r="AH61">
            <v>49607.873234949599</v>
          </cell>
          <cell r="AI61">
            <v>0.27552622482525779</v>
          </cell>
        </row>
        <row r="62">
          <cell r="E62">
            <v>2206</v>
          </cell>
          <cell r="F62" t="str">
            <v>Ecclesall Primary School</v>
          </cell>
          <cell r="G62">
            <v>0</v>
          </cell>
          <cell r="H62">
            <v>1.77705977382876E-2</v>
          </cell>
          <cell r="I62">
            <v>0</v>
          </cell>
          <cell r="J62">
            <v>6.4620355411954796E-3</v>
          </cell>
          <cell r="K62">
            <v>1.1308562197092101E-2</v>
          </cell>
          <cell r="L62">
            <v>0</v>
          </cell>
          <cell r="M62">
            <v>0.96445880452342503</v>
          </cell>
          <cell r="N62">
            <v>1.0000000000000002</v>
          </cell>
          <cell r="P62">
            <v>0</v>
          </cell>
          <cell r="Q62">
            <v>11.000000000000025</v>
          </cell>
          <cell r="R62">
            <v>0</v>
          </cell>
          <cell r="S62">
            <v>4.0000000000000018</v>
          </cell>
          <cell r="T62">
            <v>7.0000000000000107</v>
          </cell>
          <cell r="U62">
            <v>0</v>
          </cell>
          <cell r="V62">
            <v>597.00000000000011</v>
          </cell>
          <cell r="W62">
            <v>619</v>
          </cell>
          <cell r="Y62">
            <v>0</v>
          </cell>
          <cell r="Z62">
            <v>5500.7168909743677</v>
          </cell>
          <cell r="AA62">
            <v>0</v>
          </cell>
          <cell r="AB62">
            <v>1728.3805941631699</v>
          </cell>
          <cell r="AC62">
            <v>1937.145665930072</v>
          </cell>
          <cell r="AD62">
            <v>0</v>
          </cell>
          <cell r="AE62">
            <v>9166.2431510676106</v>
          </cell>
          <cell r="AG62">
            <v>2636.0430668561844</v>
          </cell>
          <cell r="AH62">
            <v>6530.2000842114267</v>
          </cell>
          <cell r="AI62">
            <v>0.7124183786735836</v>
          </cell>
        </row>
        <row r="63">
          <cell r="E63">
            <v>2080</v>
          </cell>
          <cell r="F63" t="str">
            <v>Ecclesfield Primary School</v>
          </cell>
          <cell r="G63">
            <v>0.11363636363636399</v>
          </cell>
          <cell r="H63">
            <v>0.179292929292929</v>
          </cell>
          <cell r="I63">
            <v>8.5858585858585898E-2</v>
          </cell>
          <cell r="J63">
            <v>1.01010101010101E-2</v>
          </cell>
          <cell r="K63">
            <v>3.5353535353535401E-2</v>
          </cell>
          <cell r="L63">
            <v>5.3030303030302997E-2</v>
          </cell>
          <cell r="M63">
            <v>0.52272727272727304</v>
          </cell>
          <cell r="N63">
            <v>1.0000000000000004</v>
          </cell>
          <cell r="P63">
            <v>45.000000000000142</v>
          </cell>
          <cell r="Q63">
            <v>70.999999999999886</v>
          </cell>
          <cell r="R63">
            <v>34.000000000000014</v>
          </cell>
          <cell r="S63">
            <v>3.9999999999999996</v>
          </cell>
          <cell r="T63">
            <v>14.00000000000002</v>
          </cell>
          <cell r="U63">
            <v>20.999999999999986</v>
          </cell>
          <cell r="V63">
            <v>207.00000000000011</v>
          </cell>
          <cell r="W63">
            <v>396</v>
          </cell>
          <cell r="Y63">
            <v>29712.610214265813</v>
          </cell>
          <cell r="Z63">
            <v>35504.627205379875</v>
          </cell>
          <cell r="AA63">
            <v>16011.79550435431</v>
          </cell>
          <cell r="AB63">
            <v>1728.380594163169</v>
          </cell>
          <cell r="AC63">
            <v>3874.2913318601436</v>
          </cell>
          <cell r="AD63">
            <v>4791.8866473006929</v>
          </cell>
          <cell r="AE63">
            <v>91623.591497324014</v>
          </cell>
          <cell r="AG63">
            <v>73236.111940200732</v>
          </cell>
          <cell r="AH63">
            <v>18387.479557123283</v>
          </cell>
          <cell r="AI63">
            <v>0.20068499014972921</v>
          </cell>
        </row>
        <row r="64">
          <cell r="E64">
            <v>2024</v>
          </cell>
          <cell r="F64" t="str">
            <v>Emmanuel Anglican/Methodist Junior School</v>
          </cell>
          <cell r="G64">
            <v>6.0975609756097598E-3</v>
          </cell>
          <cell r="H64">
            <v>0.103658536585366</v>
          </cell>
          <cell r="I64">
            <v>4.2682926829268303E-2</v>
          </cell>
          <cell r="J64">
            <v>0.146341463414634</v>
          </cell>
          <cell r="K64">
            <v>5.4878048780487798E-2</v>
          </cell>
          <cell r="L64">
            <v>0.109756097560976</v>
          </cell>
          <cell r="M64">
            <v>0.53658536585365901</v>
          </cell>
          <cell r="N64">
            <v>1.0000000000000009</v>
          </cell>
          <cell r="P64">
            <v>1.0000000000000007</v>
          </cell>
          <cell r="Q64">
            <v>17.000000000000025</v>
          </cell>
          <cell r="R64">
            <v>7.0000000000000018</v>
          </cell>
          <cell r="S64">
            <v>23.999999999999975</v>
          </cell>
          <cell r="T64">
            <v>8.9999999999999982</v>
          </cell>
          <cell r="U64">
            <v>18.000000000000064</v>
          </cell>
          <cell r="V64">
            <v>88.000000000000085</v>
          </cell>
          <cell r="W64">
            <v>164</v>
          </cell>
          <cell r="Y64">
            <v>660.28022698368306</v>
          </cell>
          <cell r="Z64">
            <v>8501.1079224149253</v>
          </cell>
          <cell r="AA64">
            <v>3296.5461332494165</v>
          </cell>
          <cell r="AB64">
            <v>10370.283564979005</v>
          </cell>
          <cell r="AC64">
            <v>2490.6158561958027</v>
          </cell>
          <cell r="AD64">
            <v>4107.3314119720399</v>
          </cell>
          <cell r="AE64">
            <v>29426.165115794873</v>
          </cell>
          <cell r="AG64">
            <v>25950.288101365884</v>
          </cell>
          <cell r="AH64">
            <v>3475.8770144289883</v>
          </cell>
          <cell r="AI64">
            <v>0.11812198432079302</v>
          </cell>
        </row>
        <row r="65">
          <cell r="E65">
            <v>2028</v>
          </cell>
          <cell r="F65" t="str">
            <v>Emmaus Catholic and CofE Primary School</v>
          </cell>
          <cell r="G65">
            <v>0.19587628865979401</v>
          </cell>
          <cell r="H65">
            <v>0.48453608247422703</v>
          </cell>
          <cell r="I65">
            <v>0.11340206185567001</v>
          </cell>
          <cell r="J65">
            <v>1.03092783505155E-2</v>
          </cell>
          <cell r="K65">
            <v>8.9347079037800703E-2</v>
          </cell>
          <cell r="L65">
            <v>1.71821305841924E-2</v>
          </cell>
          <cell r="M65">
            <v>8.9347079037800703E-2</v>
          </cell>
          <cell r="N65">
            <v>1.0000000000000004</v>
          </cell>
          <cell r="P65">
            <v>57.195876288659846</v>
          </cell>
          <cell r="Q65">
            <v>141.48453608247428</v>
          </cell>
          <cell r="R65">
            <v>33.113402061855645</v>
          </cell>
          <cell r="S65">
            <v>3.0103092783505261</v>
          </cell>
          <cell r="T65">
            <v>26.089347079037804</v>
          </cell>
          <cell r="U65">
            <v>5.0171821305841808</v>
          </cell>
          <cell r="V65">
            <v>26.089347079037804</v>
          </cell>
          <cell r="W65">
            <v>292</v>
          </cell>
          <cell r="Y65">
            <v>37765.30617840695</v>
          </cell>
          <cell r="Z65">
            <v>70751.48885823063</v>
          </cell>
          <cell r="AA65">
            <v>15594.265360820493</v>
          </cell>
          <cell r="AB65">
            <v>1300.7400347825958</v>
          </cell>
          <cell r="AC65">
            <v>7219.8379458719128</v>
          </cell>
          <cell r="AD65">
            <v>1144.8460980296188</v>
          </cell>
          <cell r="AE65">
            <v>133776.48447614216</v>
          </cell>
          <cell r="AG65">
            <v>102493.75210566743</v>
          </cell>
          <cell r="AH65">
            <v>31282.732370474725</v>
          </cell>
          <cell r="AI65">
            <v>0.23384328339151206</v>
          </cell>
        </row>
        <row r="66">
          <cell r="E66">
            <v>2010</v>
          </cell>
          <cell r="F66" t="str">
            <v>Fox Hill Primary</v>
          </cell>
          <cell r="G66">
            <v>7.9136690647481994E-2</v>
          </cell>
          <cell r="H66">
            <v>0.69784172661870503</v>
          </cell>
          <cell r="I66">
            <v>1.7985611510791401E-2</v>
          </cell>
          <cell r="J66">
            <v>7.1942446043165497E-3</v>
          </cell>
          <cell r="K66">
            <v>5.3956834532374098E-2</v>
          </cell>
          <cell r="L66">
            <v>5.3956834532374098E-2</v>
          </cell>
          <cell r="M66">
            <v>8.9928057553956803E-2</v>
          </cell>
          <cell r="N66">
            <v>0.99999999999999989</v>
          </cell>
          <cell r="P66">
            <v>21.999999999999993</v>
          </cell>
          <cell r="Q66">
            <v>194</v>
          </cell>
          <cell r="R66">
            <v>5.0000000000000098</v>
          </cell>
          <cell r="S66">
            <v>2.0000000000000009</v>
          </cell>
          <cell r="T66">
            <v>15</v>
          </cell>
          <cell r="U66">
            <v>15</v>
          </cell>
          <cell r="V66">
            <v>24.999999999999993</v>
          </cell>
          <cell r="W66">
            <v>278</v>
          </cell>
          <cell r="Y66">
            <v>14526.164993641012</v>
          </cell>
          <cell r="Z66">
            <v>97012.643349911363</v>
          </cell>
          <cell r="AA66">
            <v>2354.6758094638726</v>
          </cell>
          <cell r="AB66">
            <v>864.19029708158496</v>
          </cell>
          <cell r="AC66">
            <v>4151.0264269930049</v>
          </cell>
          <cell r="AD66">
            <v>3422.7761766433546</v>
          </cell>
          <cell r="AE66">
            <v>122331.4770537342</v>
          </cell>
          <cell r="AG66">
            <v>97363.835031224953</v>
          </cell>
          <cell r="AH66">
            <v>24967.642022509244</v>
          </cell>
          <cell r="AI66">
            <v>0.20409826337290268</v>
          </cell>
        </row>
        <row r="67">
          <cell r="E67">
            <v>2036</v>
          </cell>
          <cell r="F67" t="str">
            <v>Gleadless Primary School</v>
          </cell>
          <cell r="G67">
            <v>0.12977099236641201</v>
          </cell>
          <cell r="H67">
            <v>6.8702290076335895E-2</v>
          </cell>
          <cell r="I67">
            <v>4.3256997455470701E-2</v>
          </cell>
          <cell r="J67">
            <v>3.0534351145038201E-2</v>
          </cell>
          <cell r="K67">
            <v>0.13740458015267201</v>
          </cell>
          <cell r="L67">
            <v>0.10941475826972</v>
          </cell>
          <cell r="M67">
            <v>0.480916030534351</v>
          </cell>
          <cell r="N67">
            <v>0.99999999999999978</v>
          </cell>
          <cell r="P67">
            <v>50.999999999999922</v>
          </cell>
          <cell r="Q67">
            <v>27.000000000000007</v>
          </cell>
          <cell r="R67">
            <v>16.999999999999986</v>
          </cell>
          <cell r="S67">
            <v>12.000000000000012</v>
          </cell>
          <cell r="T67">
            <v>54.000000000000099</v>
          </cell>
          <cell r="U67">
            <v>42.999999999999957</v>
          </cell>
          <cell r="V67">
            <v>188.99999999999994</v>
          </cell>
          <cell r="W67">
            <v>393</v>
          </cell>
          <cell r="Y67">
            <v>33674.291576167765</v>
          </cell>
          <cell r="Z67">
            <v>13501.759641482513</v>
          </cell>
          <cell r="AA67">
            <v>8005.8977521771449</v>
          </cell>
          <cell r="AB67">
            <v>5185.1417824895134</v>
          </cell>
          <cell r="AC67">
            <v>14943.695137174846</v>
          </cell>
          <cell r="AD67">
            <v>9811.9583730442737</v>
          </cell>
          <cell r="AE67">
            <v>85122.744262536056</v>
          </cell>
          <cell r="AG67">
            <v>61027.329565949432</v>
          </cell>
          <cell r="AH67">
            <v>24095.414696586624</v>
          </cell>
          <cell r="AI67">
            <v>0.28306670450228211</v>
          </cell>
        </row>
        <row r="68">
          <cell r="E68">
            <v>2305</v>
          </cell>
          <cell r="F68" t="str">
            <v>Greengate Lane Academy</v>
          </cell>
          <cell r="G68">
            <v>1.5706806282722498E-2</v>
          </cell>
          <cell r="H68">
            <v>0.45549738219895303</v>
          </cell>
          <cell r="I68">
            <v>1.04712041884817E-2</v>
          </cell>
          <cell r="J68">
            <v>0</v>
          </cell>
          <cell r="K68">
            <v>0.25654450261780098</v>
          </cell>
          <cell r="L68">
            <v>1.5706806282722498E-2</v>
          </cell>
          <cell r="M68">
            <v>0.24607329842931899</v>
          </cell>
          <cell r="N68">
            <v>0.99999999999999967</v>
          </cell>
          <cell r="P68">
            <v>2.9999999999999973</v>
          </cell>
          <cell r="Q68">
            <v>87.000000000000028</v>
          </cell>
          <cell r="R68">
            <v>2.0000000000000049</v>
          </cell>
          <cell r="S68">
            <v>0</v>
          </cell>
          <cell r="T68">
            <v>48.999999999999986</v>
          </cell>
          <cell r="U68">
            <v>2.9999999999999973</v>
          </cell>
          <cell r="V68">
            <v>46.999999999999929</v>
          </cell>
          <cell r="W68">
            <v>191</v>
          </cell>
          <cell r="Y68">
            <v>1980.8406809510461</v>
          </cell>
          <cell r="Z68">
            <v>43505.669955888101</v>
          </cell>
          <cell r="AA68">
            <v>941.87032378554954</v>
          </cell>
          <cell r="AB68">
            <v>0</v>
          </cell>
          <cell r="AC68">
            <v>13560.01966151048</v>
          </cell>
          <cell r="AD68">
            <v>684.55523532867028</v>
          </cell>
          <cell r="AE68">
            <v>60672.95585746385</v>
          </cell>
          <cell r="AG68">
            <v>43219.986509786992</v>
          </cell>
          <cell r="AH68">
            <v>17452.969347676859</v>
          </cell>
          <cell r="AI68">
            <v>0.28765648716173159</v>
          </cell>
        </row>
        <row r="69">
          <cell r="E69">
            <v>2341</v>
          </cell>
          <cell r="F69" t="str">
            <v>Greenhill Primary School</v>
          </cell>
          <cell r="G69">
            <v>4.3196544276457903E-3</v>
          </cell>
          <cell r="H69">
            <v>0.21598272138228899</v>
          </cell>
          <cell r="I69">
            <v>0.15118790496760301</v>
          </cell>
          <cell r="J69">
            <v>9.2872570194384496E-2</v>
          </cell>
          <cell r="K69">
            <v>1.51187904967603E-2</v>
          </cell>
          <cell r="L69">
            <v>1.29589632829374E-2</v>
          </cell>
          <cell r="M69">
            <v>0.50755939524838001</v>
          </cell>
          <cell r="N69">
            <v>1</v>
          </cell>
          <cell r="P69">
            <v>2.0000000000000009</v>
          </cell>
          <cell r="Q69">
            <v>99.999999999999801</v>
          </cell>
          <cell r="R69">
            <v>70.000000000000199</v>
          </cell>
          <cell r="S69">
            <v>43.000000000000021</v>
          </cell>
          <cell r="T69">
            <v>7.0000000000000187</v>
          </cell>
          <cell r="U69">
            <v>6.000000000000016</v>
          </cell>
          <cell r="V69">
            <v>234.99999999999994</v>
          </cell>
          <cell r="W69">
            <v>463</v>
          </cell>
          <cell r="Y69">
            <v>1320.5604539673659</v>
          </cell>
          <cell r="Z69">
            <v>50006.517190675862</v>
          </cell>
          <cell r="AA69">
            <v>32965.461332494247</v>
          </cell>
          <cell r="AB69">
            <v>18580.091387254077</v>
          </cell>
          <cell r="AC69">
            <v>1937.1456659300741</v>
          </cell>
          <cell r="AD69">
            <v>1369.1104706573456</v>
          </cell>
          <cell r="AE69">
            <v>106178.88650097896</v>
          </cell>
          <cell r="AG69">
            <v>75662.135492928297</v>
          </cell>
          <cell r="AH69">
            <v>30516.751008050662</v>
          </cell>
          <cell r="AI69">
            <v>0.28740884382668019</v>
          </cell>
        </row>
        <row r="70">
          <cell r="E70">
            <v>2296</v>
          </cell>
          <cell r="F70" t="str">
            <v>Grenoside Community Primary School</v>
          </cell>
          <cell r="G70">
            <v>5.2631578947368397E-2</v>
          </cell>
          <cell r="H70">
            <v>0.26315789473684198</v>
          </cell>
          <cell r="I70">
            <v>9.2879256965944304E-3</v>
          </cell>
          <cell r="J70">
            <v>1.54798761609907E-2</v>
          </cell>
          <cell r="K70">
            <v>3.4055727554179599E-2</v>
          </cell>
          <cell r="L70">
            <v>4.6439628482972103E-2</v>
          </cell>
          <cell r="M70">
            <v>0.57894736842105299</v>
          </cell>
          <cell r="N70">
            <v>1.0000000000000002</v>
          </cell>
          <cell r="P70">
            <v>16.999999999999993</v>
          </cell>
          <cell r="Q70">
            <v>84.999999999999957</v>
          </cell>
          <cell r="R70">
            <v>3.0000000000000009</v>
          </cell>
          <cell r="S70">
            <v>4.9999999999999964</v>
          </cell>
          <cell r="T70">
            <v>11.000000000000011</v>
          </cell>
          <cell r="U70">
            <v>14.999999999999989</v>
          </cell>
          <cell r="V70">
            <v>187.00000000000011</v>
          </cell>
          <cell r="W70">
            <v>323</v>
          </cell>
          <cell r="Y70">
            <v>11224.763858722599</v>
          </cell>
          <cell r="Z70">
            <v>42505.539612074543</v>
          </cell>
          <cell r="AA70">
            <v>1412.8054856783212</v>
          </cell>
          <cell r="AB70">
            <v>2160.4757427039599</v>
          </cell>
          <cell r="AC70">
            <v>3044.0860464615398</v>
          </cell>
          <cell r="AD70">
            <v>3422.7761766433523</v>
          </cell>
          <cell r="AE70">
            <v>63770.446922284311</v>
          </cell>
          <cell r="AG70">
            <v>43223.647712016791</v>
          </cell>
          <cell r="AH70">
            <v>20546.79921026752</v>
          </cell>
          <cell r="AI70">
            <v>0.32219939175441986</v>
          </cell>
        </row>
        <row r="71">
          <cell r="E71">
            <v>2356</v>
          </cell>
          <cell r="F71" t="str">
            <v>Greystones Primary School</v>
          </cell>
          <cell r="G71">
            <v>1.10935023771791E-2</v>
          </cell>
          <cell r="H71">
            <v>1.90174326465927E-2</v>
          </cell>
          <cell r="I71">
            <v>1.26782884310618E-2</v>
          </cell>
          <cell r="J71">
            <v>7.9239302694136295E-3</v>
          </cell>
          <cell r="K71">
            <v>1.42630744849445E-2</v>
          </cell>
          <cell r="L71">
            <v>1.5847860538827301E-2</v>
          </cell>
          <cell r="M71">
            <v>0.91917591125198095</v>
          </cell>
          <cell r="N71">
            <v>1</v>
          </cell>
          <cell r="P71">
            <v>7.0000000000000124</v>
          </cell>
          <cell r="Q71">
            <v>11.999999999999995</v>
          </cell>
          <cell r="R71">
            <v>7.9999999999999956</v>
          </cell>
          <cell r="S71">
            <v>5</v>
          </cell>
          <cell r="T71">
            <v>8.9999999999999787</v>
          </cell>
          <cell r="U71">
            <v>10.000000000000027</v>
          </cell>
          <cell r="V71">
            <v>580</v>
          </cell>
          <cell r="W71">
            <v>631</v>
          </cell>
          <cell r="Y71">
            <v>4621.9615888857861</v>
          </cell>
          <cell r="Z71">
            <v>6000.7820628811123</v>
          </cell>
          <cell r="AA71">
            <v>3767.4812951421868</v>
          </cell>
          <cell r="AB71">
            <v>2160.4757427039617</v>
          </cell>
          <cell r="AC71">
            <v>2490.6158561957973</v>
          </cell>
          <cell r="AD71">
            <v>2281.8507844289093</v>
          </cell>
          <cell r="AE71">
            <v>21323.167330237749</v>
          </cell>
          <cell r="AG71">
            <v>11357.843246061926</v>
          </cell>
          <cell r="AH71">
            <v>9965.3240841758234</v>
          </cell>
          <cell r="AI71">
            <v>0.46734727209331112</v>
          </cell>
        </row>
        <row r="72">
          <cell r="E72">
            <v>2279</v>
          </cell>
          <cell r="F72" t="str">
            <v>Halfway Junior School</v>
          </cell>
          <cell r="G72">
            <v>0</v>
          </cell>
          <cell r="H72">
            <v>5.31914893617021E-2</v>
          </cell>
          <cell r="I72">
            <v>5.31914893617021E-3</v>
          </cell>
          <cell r="J72">
            <v>0</v>
          </cell>
          <cell r="K72">
            <v>0.164893617021277</v>
          </cell>
          <cell r="L72">
            <v>0.180851063829787</v>
          </cell>
          <cell r="M72">
            <v>0.59574468085106402</v>
          </cell>
          <cell r="N72">
            <v>1.0000000000000004</v>
          </cell>
          <cell r="P72">
            <v>0</v>
          </cell>
          <cell r="Q72">
            <v>9.9999999999999947</v>
          </cell>
          <cell r="R72">
            <v>0.99999999999999944</v>
          </cell>
          <cell r="S72">
            <v>0</v>
          </cell>
          <cell r="T72">
            <v>31.000000000000075</v>
          </cell>
          <cell r="U72">
            <v>33.999999999999957</v>
          </cell>
          <cell r="V72">
            <v>112.00000000000004</v>
          </cell>
          <cell r="W72">
            <v>188</v>
          </cell>
          <cell r="Y72">
            <v>0</v>
          </cell>
          <cell r="Z72">
            <v>5000.6517190675931</v>
          </cell>
          <cell r="AA72">
            <v>470.93516189277335</v>
          </cell>
          <cell r="AB72">
            <v>0</v>
          </cell>
          <cell r="AC72">
            <v>8578.7879491188978</v>
          </cell>
          <cell r="AD72">
            <v>7758.2926670582601</v>
          </cell>
          <cell r="AE72">
            <v>21808.667497137525</v>
          </cell>
          <cell r="AG72">
            <v>19027.784782949751</v>
          </cell>
          <cell r="AH72">
            <v>2780.8827141877737</v>
          </cell>
          <cell r="AI72">
            <v>0.12751272926476484</v>
          </cell>
        </row>
        <row r="73">
          <cell r="E73">
            <v>2252</v>
          </cell>
          <cell r="F73" t="str">
            <v>Halfway Nursery Infant School</v>
          </cell>
          <cell r="G73">
            <v>0</v>
          </cell>
          <cell r="H73">
            <v>7.3825503355704702E-2</v>
          </cell>
          <cell r="I73">
            <v>1.34228187919463E-2</v>
          </cell>
          <cell r="J73">
            <v>6.7114093959731499E-3</v>
          </cell>
          <cell r="K73">
            <v>0.12751677852349</v>
          </cell>
          <cell r="L73">
            <v>0.20134228187919501</v>
          </cell>
          <cell r="M73">
            <v>0.577181208053691</v>
          </cell>
          <cell r="N73">
            <v>1.0000000000000002</v>
          </cell>
          <cell r="P73">
            <v>0</v>
          </cell>
          <cell r="Q73">
            <v>11</v>
          </cell>
          <cell r="R73">
            <v>1.9999999999999987</v>
          </cell>
          <cell r="S73">
            <v>0.99999999999999933</v>
          </cell>
          <cell r="T73">
            <v>19.000000000000011</v>
          </cell>
          <cell r="U73">
            <v>30.000000000000057</v>
          </cell>
          <cell r="V73">
            <v>85.999999999999957</v>
          </cell>
          <cell r="W73">
            <v>149</v>
          </cell>
          <cell r="Y73">
            <v>0</v>
          </cell>
          <cell r="Z73">
            <v>5500.7168909743559</v>
          </cell>
          <cell r="AA73">
            <v>941.87032378554659</v>
          </cell>
          <cell r="AB73">
            <v>432.09514854079202</v>
          </cell>
          <cell r="AC73">
            <v>5257.9668075244763</v>
          </cell>
          <cell r="AD73">
            <v>6845.5523532867219</v>
          </cell>
          <cell r="AE73">
            <v>18978.201524111893</v>
          </cell>
          <cell r="AG73">
            <v>14696.356381837646</v>
          </cell>
          <cell r="AH73">
            <v>4281.8451422742473</v>
          </cell>
          <cell r="AI73">
            <v>0.22561912080204982</v>
          </cell>
        </row>
        <row r="74">
          <cell r="E74">
            <v>2357</v>
          </cell>
          <cell r="F74" t="str">
            <v>Hallam Primary School</v>
          </cell>
          <cell r="G74">
            <v>1.14192495921697E-2</v>
          </cell>
          <cell r="H74">
            <v>1.30505709624796E-2</v>
          </cell>
          <cell r="I74">
            <v>4.8939641109298502E-3</v>
          </cell>
          <cell r="J74">
            <v>1.6313213703099501E-3</v>
          </cell>
          <cell r="K74">
            <v>2.6101141924959201E-2</v>
          </cell>
          <cell r="L74">
            <v>6.5252854812398002E-3</v>
          </cell>
          <cell r="M74">
            <v>0.93637846655791201</v>
          </cell>
          <cell r="N74">
            <v>1.0000000000000002</v>
          </cell>
          <cell r="P74">
            <v>7.0000000000000258</v>
          </cell>
          <cell r="Q74">
            <v>7.9999999999999947</v>
          </cell>
          <cell r="R74">
            <v>2.9999999999999982</v>
          </cell>
          <cell r="S74">
            <v>0.99999999999999933</v>
          </cell>
          <cell r="T74">
            <v>15.999999999999989</v>
          </cell>
          <cell r="U74">
            <v>3.9999999999999973</v>
          </cell>
          <cell r="V74">
            <v>574.00000000000011</v>
          </cell>
          <cell r="W74">
            <v>613</v>
          </cell>
          <cell r="Y74">
            <v>4621.9615888857952</v>
          </cell>
          <cell r="Z74">
            <v>4000.521375254074</v>
          </cell>
          <cell r="AA74">
            <v>1412.8054856783201</v>
          </cell>
          <cell r="AB74">
            <v>432.09514854079202</v>
          </cell>
          <cell r="AC74">
            <v>4427.7615221258693</v>
          </cell>
          <cell r="AD74">
            <v>912.74031377156064</v>
          </cell>
          <cell r="AE74">
            <v>15807.88543425641</v>
          </cell>
          <cell r="AG74">
            <v>11133.244965565213</v>
          </cell>
          <cell r="AH74">
            <v>4674.6404686911974</v>
          </cell>
          <cell r="AI74">
            <v>0.2957157355506283</v>
          </cell>
        </row>
        <row r="75">
          <cell r="E75">
            <v>2050</v>
          </cell>
          <cell r="F75" t="str">
            <v>Hartley Brook Primary School</v>
          </cell>
          <cell r="G75">
            <v>0.26690391459074703</v>
          </cell>
          <cell r="H75">
            <v>0.54626334519573005</v>
          </cell>
          <cell r="I75">
            <v>0.14412811387900401</v>
          </cell>
          <cell r="J75">
            <v>0</v>
          </cell>
          <cell r="K75">
            <v>5.3380782918149502E-3</v>
          </cell>
          <cell r="L75">
            <v>1.06761565836299E-2</v>
          </cell>
          <cell r="M75">
            <v>2.6690391459074699E-2</v>
          </cell>
          <cell r="N75">
            <v>1.0000000000000007</v>
          </cell>
          <cell r="P75">
            <v>149.99999999999983</v>
          </cell>
          <cell r="Q75">
            <v>307.00000000000028</v>
          </cell>
          <cell r="R75">
            <v>81.000000000000256</v>
          </cell>
          <cell r="S75">
            <v>0</v>
          </cell>
          <cell r="T75">
            <v>3.0000000000000022</v>
          </cell>
          <cell r="U75">
            <v>6.0000000000000044</v>
          </cell>
          <cell r="V75">
            <v>14.99999999999998</v>
          </cell>
          <cell r="W75">
            <v>562</v>
          </cell>
          <cell r="Y75">
            <v>99042.034047552283</v>
          </cell>
          <cell r="Z75">
            <v>153520.00777537533</v>
          </cell>
          <cell r="AA75">
            <v>38145.748113314788</v>
          </cell>
          <cell r="AB75">
            <v>0</v>
          </cell>
          <cell r="AC75">
            <v>830.20528539860163</v>
          </cell>
          <cell r="AD75">
            <v>1369.1104706573428</v>
          </cell>
          <cell r="AE75">
            <v>292907.10569229833</v>
          </cell>
          <cell r="AG75">
            <v>233242.23618934272</v>
          </cell>
          <cell r="AH75">
            <v>59664.869502955611</v>
          </cell>
          <cell r="AI75">
            <v>0.20369894872278763</v>
          </cell>
        </row>
        <row r="76">
          <cell r="E76">
            <v>2049</v>
          </cell>
          <cell r="F76" t="str">
            <v>Hatfield Academy</v>
          </cell>
          <cell r="G76">
            <v>0.124661246612466</v>
          </cell>
          <cell r="H76">
            <v>0.466124661246612</v>
          </cell>
          <cell r="I76">
            <v>0.36585365853658502</v>
          </cell>
          <cell r="J76">
            <v>2.7100271002710001E-3</v>
          </cell>
          <cell r="K76">
            <v>1.6260162601626001E-2</v>
          </cell>
          <cell r="L76">
            <v>1.6260162601626001E-2</v>
          </cell>
          <cell r="M76">
            <v>8.1300813008130107E-3</v>
          </cell>
          <cell r="N76">
            <v>0.99999999999999911</v>
          </cell>
          <cell r="P76">
            <v>45.99999999999995</v>
          </cell>
          <cell r="Q76">
            <v>171.99999999999983</v>
          </cell>
          <cell r="R76">
            <v>134.99999999999989</v>
          </cell>
          <cell r="S76">
            <v>0.999999999999999</v>
          </cell>
          <cell r="T76">
            <v>5.9999999999999947</v>
          </cell>
          <cell r="U76">
            <v>5.9999999999999947</v>
          </cell>
          <cell r="V76">
            <v>3.0000000000000009</v>
          </cell>
          <cell r="W76">
            <v>369</v>
          </cell>
          <cell r="Y76">
            <v>30372.890441249368</v>
          </cell>
          <cell r="Z76">
            <v>86011.209567962564</v>
          </cell>
          <cell r="AA76">
            <v>63576.24685552439</v>
          </cell>
          <cell r="AB76">
            <v>432.09514854079185</v>
          </cell>
          <cell r="AC76">
            <v>1660.4105707972005</v>
          </cell>
          <cell r="AD76">
            <v>1369.1104706573406</v>
          </cell>
          <cell r="AE76">
            <v>183421.96305473166</v>
          </cell>
          <cell r="AG76">
            <v>135858.31885281103</v>
          </cell>
          <cell r="AH76">
            <v>47563.64420192063</v>
          </cell>
          <cell r="AI76">
            <v>0.25931269848926441</v>
          </cell>
        </row>
        <row r="77">
          <cell r="E77">
            <v>2297</v>
          </cell>
          <cell r="F77" t="str">
            <v>High Green Primary School</v>
          </cell>
          <cell r="G77">
            <v>0</v>
          </cell>
          <cell r="H77">
            <v>0.16410256410256399</v>
          </cell>
          <cell r="I77">
            <v>1.02564102564103E-2</v>
          </cell>
          <cell r="J77">
            <v>0</v>
          </cell>
          <cell r="K77">
            <v>0.16923076923076899</v>
          </cell>
          <cell r="L77">
            <v>0</v>
          </cell>
          <cell r="M77">
            <v>0.65641025641025597</v>
          </cell>
          <cell r="N77">
            <v>0.99999999999999922</v>
          </cell>
          <cell r="P77">
            <v>0</v>
          </cell>
          <cell r="Q77">
            <v>31.999999999999979</v>
          </cell>
          <cell r="R77">
            <v>2.0000000000000084</v>
          </cell>
          <cell r="S77">
            <v>0</v>
          </cell>
          <cell r="T77">
            <v>32.99999999999995</v>
          </cell>
          <cell r="U77">
            <v>0</v>
          </cell>
          <cell r="V77">
            <v>127.99999999999991</v>
          </cell>
          <cell r="W77">
            <v>195</v>
          </cell>
          <cell r="Y77">
            <v>0</v>
          </cell>
          <cell r="Z77">
            <v>16002.085501016296</v>
          </cell>
          <cell r="AA77">
            <v>941.87032378555125</v>
          </cell>
          <cell r="AB77">
            <v>0</v>
          </cell>
          <cell r="AC77">
            <v>9132.2581393845976</v>
          </cell>
          <cell r="AD77">
            <v>0</v>
          </cell>
          <cell r="AE77">
            <v>26076.213964186445</v>
          </cell>
          <cell r="AG77">
            <v>17722.556171644363</v>
          </cell>
          <cell r="AH77">
            <v>8353.6577925420825</v>
          </cell>
          <cell r="AI77">
            <v>0.32035547046880158</v>
          </cell>
        </row>
        <row r="78">
          <cell r="E78">
            <v>2042</v>
          </cell>
          <cell r="F78" t="str">
            <v>High Hazels Junior School</v>
          </cell>
          <cell r="G78">
            <v>1.1428571428571401E-2</v>
          </cell>
          <cell r="H78">
            <v>0.36</v>
          </cell>
          <cell r="I78">
            <v>3.4285714285714301E-2</v>
          </cell>
          <cell r="J78">
            <v>0.44571428571428601</v>
          </cell>
          <cell r="K78">
            <v>0.11714285714285699</v>
          </cell>
          <cell r="L78">
            <v>2.8571428571428602E-3</v>
          </cell>
          <cell r="M78">
            <v>2.8571428571428598E-2</v>
          </cell>
          <cell r="N78">
            <v>1.0000000000000002</v>
          </cell>
          <cell r="P78">
            <v>3.9999999999999902</v>
          </cell>
          <cell r="Q78">
            <v>126</v>
          </cell>
          <cell r="R78">
            <v>12.000000000000005</v>
          </cell>
          <cell r="S78">
            <v>156.00000000000011</v>
          </cell>
          <cell r="T78">
            <v>40.99999999999995</v>
          </cell>
          <cell r="U78">
            <v>1.0000000000000011</v>
          </cell>
          <cell r="V78">
            <v>10.000000000000009</v>
          </cell>
          <cell r="W78">
            <v>350</v>
          </cell>
          <cell r="Y78">
            <v>2641.1209079347241</v>
          </cell>
          <cell r="Z78">
            <v>63008.211660251705</v>
          </cell>
          <cell r="AA78">
            <v>5651.2219427132859</v>
          </cell>
          <cell r="AB78">
            <v>67406.843172363646</v>
          </cell>
          <cell r="AC78">
            <v>11346.138900447533</v>
          </cell>
          <cell r="AD78">
            <v>228.18507844289056</v>
          </cell>
          <cell r="AE78">
            <v>150281.72166215375</v>
          </cell>
          <cell r="AG78">
            <v>114645.8592524893</v>
          </cell>
          <cell r="AH78">
            <v>35635.862409664449</v>
          </cell>
          <cell r="AI78">
            <v>0.23712705720644414</v>
          </cell>
        </row>
        <row r="79">
          <cell r="E79">
            <v>2039</v>
          </cell>
          <cell r="F79" t="str">
            <v>High Hazels Nursery Infant Academy</v>
          </cell>
          <cell r="G79">
            <v>1.5625E-2</v>
          </cell>
          <cell r="H79">
            <v>0.390625</v>
          </cell>
          <cell r="I79">
            <v>2.34375E-2</v>
          </cell>
          <cell r="J79">
            <v>0.41796875</v>
          </cell>
          <cell r="K79">
            <v>0.10546875</v>
          </cell>
          <cell r="L79">
            <v>3.90625E-3</v>
          </cell>
          <cell r="M79">
            <v>4.296875E-2</v>
          </cell>
          <cell r="N79">
            <v>1</v>
          </cell>
          <cell r="P79">
            <v>4</v>
          </cell>
          <cell r="Q79">
            <v>100</v>
          </cell>
          <cell r="R79">
            <v>6</v>
          </cell>
          <cell r="S79">
            <v>107</v>
          </cell>
          <cell r="T79">
            <v>27</v>
          </cell>
          <cell r="U79">
            <v>1</v>
          </cell>
          <cell r="V79">
            <v>11</v>
          </cell>
          <cell r="W79">
            <v>256</v>
          </cell>
          <cell r="Y79">
            <v>2641.1209079347304</v>
          </cell>
          <cell r="Z79">
            <v>50006.517190675957</v>
          </cell>
          <cell r="AA79">
            <v>2825.610971356642</v>
          </cell>
          <cell r="AB79">
            <v>46234.180893864774</v>
          </cell>
          <cell r="AC79">
            <v>7471.8475685874091</v>
          </cell>
          <cell r="AD79">
            <v>228.1850784428903</v>
          </cell>
          <cell r="AE79">
            <v>109407.46261086242</v>
          </cell>
          <cell r="AG79">
            <v>74447.711330279184</v>
          </cell>
          <cell r="AH79">
            <v>34959.751280583238</v>
          </cell>
          <cell r="AI79">
            <v>0.31953717275143434</v>
          </cell>
        </row>
        <row r="80">
          <cell r="E80">
            <v>2339</v>
          </cell>
          <cell r="F80" t="str">
            <v>Hillsborough Primary School</v>
          </cell>
          <cell r="G80">
            <v>0.10914454277286099</v>
          </cell>
          <cell r="H80">
            <v>0.29793510324483802</v>
          </cell>
          <cell r="I80">
            <v>0.100294985250737</v>
          </cell>
          <cell r="J80">
            <v>5.8997050147492599E-3</v>
          </cell>
          <cell r="K80">
            <v>7.0796460176991094E-2</v>
          </cell>
          <cell r="L80">
            <v>2.9498525073746298E-2</v>
          </cell>
          <cell r="M80">
            <v>0.38643067846607698</v>
          </cell>
          <cell r="N80">
            <v>0.99999999999999956</v>
          </cell>
          <cell r="P80">
            <v>36.999999999999879</v>
          </cell>
          <cell r="Q80">
            <v>101.00000000000009</v>
          </cell>
          <cell r="R80">
            <v>33.999999999999844</v>
          </cell>
          <cell r="S80">
            <v>1.9999999999999991</v>
          </cell>
          <cell r="T80">
            <v>23.999999999999982</v>
          </cell>
          <cell r="U80">
            <v>9.9999999999999947</v>
          </cell>
          <cell r="V80">
            <v>131.00000000000009</v>
          </cell>
          <cell r="W80">
            <v>339</v>
          </cell>
          <cell r="Y80">
            <v>24430.368398396178</v>
          </cell>
          <cell r="Z80">
            <v>50506.582362582762</v>
          </cell>
          <cell r="AA80">
            <v>16011.79550435423</v>
          </cell>
          <cell r="AB80">
            <v>864.19029708158428</v>
          </cell>
          <cell r="AC80">
            <v>6641.642283188803</v>
          </cell>
          <cell r="AD80">
            <v>2281.850784428902</v>
          </cell>
          <cell r="AE80">
            <v>100736.42963003246</v>
          </cell>
          <cell r="AG80">
            <v>84543.604731403771</v>
          </cell>
          <cell r="AH80">
            <v>16192.824898628693</v>
          </cell>
          <cell r="AI80">
            <v>0.16074447901418515</v>
          </cell>
        </row>
        <row r="81">
          <cell r="E81">
            <v>2213</v>
          </cell>
          <cell r="F81" t="str">
            <v>Holt House Infant School</v>
          </cell>
          <cell r="G81">
            <v>0</v>
          </cell>
          <cell r="H81">
            <v>3.97727272727273E-2</v>
          </cell>
          <cell r="I81">
            <v>1.7045454545454499E-2</v>
          </cell>
          <cell r="J81">
            <v>5.6818181818181802E-3</v>
          </cell>
          <cell r="K81">
            <v>5.6818181818181802E-3</v>
          </cell>
          <cell r="L81">
            <v>4.5454545454545497E-2</v>
          </cell>
          <cell r="M81">
            <v>0.88636363636363602</v>
          </cell>
          <cell r="N81">
            <v>0.99999999999999967</v>
          </cell>
          <cell r="P81">
            <v>0</v>
          </cell>
          <cell r="Q81">
            <v>7.0000000000000044</v>
          </cell>
          <cell r="R81">
            <v>2.999999999999992</v>
          </cell>
          <cell r="S81">
            <v>0.99999999999999978</v>
          </cell>
          <cell r="T81">
            <v>0.99999999999999978</v>
          </cell>
          <cell r="U81">
            <v>8.0000000000000071</v>
          </cell>
          <cell r="V81">
            <v>155.99999999999994</v>
          </cell>
          <cell r="W81">
            <v>176</v>
          </cell>
          <cell r="Y81">
            <v>0</v>
          </cell>
          <cell r="Z81">
            <v>3500.4562033473194</v>
          </cell>
          <cell r="AA81">
            <v>1412.8054856783172</v>
          </cell>
          <cell r="AB81">
            <v>432.0951485407922</v>
          </cell>
          <cell r="AC81">
            <v>276.73509513286695</v>
          </cell>
          <cell r="AD81">
            <v>1825.480627543124</v>
          </cell>
          <cell r="AE81">
            <v>7447.57256024242</v>
          </cell>
          <cell r="AG81">
            <v>4594.0912922222578</v>
          </cell>
          <cell r="AH81">
            <v>2853.4812680201621</v>
          </cell>
          <cell r="AI81">
            <v>0.3831424594978744</v>
          </cell>
        </row>
        <row r="82">
          <cell r="E82">
            <v>2337</v>
          </cell>
          <cell r="F82" t="str">
            <v>Hucklow Primary School</v>
          </cell>
          <cell r="G82">
            <v>4.8309178743961401E-2</v>
          </cell>
          <cell r="H82">
            <v>0.44927536231884102</v>
          </cell>
          <cell r="I82">
            <v>0.33816425120772903</v>
          </cell>
          <cell r="J82">
            <v>4.8309178743961402E-3</v>
          </cell>
          <cell r="K82">
            <v>3.1400966183574901E-2</v>
          </cell>
          <cell r="L82">
            <v>0.115942028985507</v>
          </cell>
          <cell r="M82">
            <v>1.20772946859903E-2</v>
          </cell>
          <cell r="N82">
            <v>0.99999999999999978</v>
          </cell>
          <cell r="P82">
            <v>20.000000000000021</v>
          </cell>
          <cell r="Q82">
            <v>186.00000000000017</v>
          </cell>
          <cell r="R82">
            <v>139.99999999999983</v>
          </cell>
          <cell r="S82">
            <v>2.0000000000000022</v>
          </cell>
          <cell r="T82">
            <v>13.000000000000009</v>
          </cell>
          <cell r="U82">
            <v>47.999999999999901</v>
          </cell>
          <cell r="V82">
            <v>4.999999999999984</v>
          </cell>
          <cell r="W82">
            <v>414</v>
          </cell>
          <cell r="Y82">
            <v>13205.604539673666</v>
          </cell>
          <cell r="Z82">
            <v>93012.121974657362</v>
          </cell>
          <cell r="AA82">
            <v>65930.922664988233</v>
          </cell>
          <cell r="AB82">
            <v>864.19029708158553</v>
          </cell>
          <cell r="AC82">
            <v>3597.5562367272737</v>
          </cell>
          <cell r="AD82">
            <v>10952.883765258712</v>
          </cell>
          <cell r="AE82">
            <v>187563.27947838683</v>
          </cell>
          <cell r="AG82">
            <v>140532.83582732151</v>
          </cell>
          <cell r="AH82">
            <v>47030.443651065318</v>
          </cell>
          <cell r="AI82">
            <v>0.25074440893685002</v>
          </cell>
        </row>
        <row r="83">
          <cell r="E83">
            <v>2060</v>
          </cell>
          <cell r="F83" t="str">
            <v>Hunter's Bar Infant School</v>
          </cell>
          <cell r="G83">
            <v>0</v>
          </cell>
          <cell r="H83">
            <v>5.9701492537313397E-2</v>
          </cell>
          <cell r="I83">
            <v>7.4626865671641798E-3</v>
          </cell>
          <cell r="J83">
            <v>7.4626865671641798E-3</v>
          </cell>
          <cell r="K83">
            <v>1.49253731343284E-2</v>
          </cell>
          <cell r="L83">
            <v>1.49253731343284E-2</v>
          </cell>
          <cell r="M83">
            <v>0.89552238805970197</v>
          </cell>
          <cell r="N83">
            <v>1.0000000000000004</v>
          </cell>
          <cell r="P83">
            <v>0</v>
          </cell>
          <cell r="Q83">
            <v>15.999999999999991</v>
          </cell>
          <cell r="R83">
            <v>2</v>
          </cell>
          <cell r="S83">
            <v>2</v>
          </cell>
          <cell r="T83">
            <v>4.0000000000000107</v>
          </cell>
          <cell r="U83">
            <v>4.0000000000000107</v>
          </cell>
          <cell r="V83">
            <v>240.00000000000011</v>
          </cell>
          <cell r="W83">
            <v>268</v>
          </cell>
          <cell r="Y83">
            <v>0</v>
          </cell>
          <cell r="Z83">
            <v>8001.0427505081489</v>
          </cell>
          <cell r="AA83">
            <v>941.87032378554727</v>
          </cell>
          <cell r="AB83">
            <v>864.19029708158462</v>
          </cell>
          <cell r="AC83">
            <v>1106.940380531471</v>
          </cell>
          <cell r="AD83">
            <v>912.74031377156359</v>
          </cell>
          <cell r="AE83">
            <v>11826.784065678314</v>
          </cell>
          <cell r="AG83">
            <v>9600.0145348244823</v>
          </cell>
          <cell r="AH83">
            <v>2226.7695308538314</v>
          </cell>
          <cell r="AI83">
            <v>0.18828191319701051</v>
          </cell>
        </row>
        <row r="84">
          <cell r="E84">
            <v>2058</v>
          </cell>
          <cell r="F84" t="str">
            <v>Hunter's Bar Junior School</v>
          </cell>
          <cell r="G84">
            <v>5.5401662049861496E-3</v>
          </cell>
          <cell r="H84">
            <v>6.0941828254847598E-2</v>
          </cell>
          <cell r="I84">
            <v>1.1080332409972299E-2</v>
          </cell>
          <cell r="J84">
            <v>2.77008310249307E-3</v>
          </cell>
          <cell r="K84">
            <v>1.38504155124654E-2</v>
          </cell>
          <cell r="L84">
            <v>1.6620498614958502E-2</v>
          </cell>
          <cell r="M84">
            <v>0.88919667590027696</v>
          </cell>
          <cell r="N84">
            <v>1</v>
          </cell>
          <cell r="P84">
            <v>2</v>
          </cell>
          <cell r="Q84">
            <v>21.999999999999982</v>
          </cell>
          <cell r="R84">
            <v>4</v>
          </cell>
          <cell r="S84">
            <v>0.99999999999999833</v>
          </cell>
          <cell r="T84">
            <v>5.0000000000000089</v>
          </cell>
          <cell r="U84">
            <v>6.0000000000000195</v>
          </cell>
          <cell r="V84">
            <v>321</v>
          </cell>
          <cell r="W84">
            <v>361</v>
          </cell>
          <cell r="Y84">
            <v>1320.5604539673652</v>
          </cell>
          <cell r="Z84">
            <v>11001.433781948703</v>
          </cell>
          <cell r="AA84">
            <v>1883.7406475710945</v>
          </cell>
          <cell r="AB84">
            <v>432.09514854079157</v>
          </cell>
          <cell r="AC84">
            <v>1383.6754756643375</v>
          </cell>
          <cell r="AD84">
            <v>1369.1104706573462</v>
          </cell>
          <cell r="AE84">
            <v>17390.615978349637</v>
          </cell>
          <cell r="AG84">
            <v>21690.403077235329</v>
          </cell>
          <cell r="AH84">
            <v>-4299.7870988856921</v>
          </cell>
          <cell r="AI84">
            <v>-0.24724754455153811</v>
          </cell>
        </row>
        <row r="85">
          <cell r="E85">
            <v>2063</v>
          </cell>
          <cell r="F85" t="str">
            <v>Intake Primary School</v>
          </cell>
          <cell r="G85">
            <v>8.4134615384615405E-2</v>
          </cell>
          <cell r="H85">
            <v>6.7307692307692304E-2</v>
          </cell>
          <cell r="I85">
            <v>7.2115384615384602E-3</v>
          </cell>
          <cell r="J85">
            <v>9.1346153846153799E-2</v>
          </cell>
          <cell r="K85">
            <v>3.3653846153846201E-2</v>
          </cell>
          <cell r="L85">
            <v>0.32692307692307698</v>
          </cell>
          <cell r="M85">
            <v>0.38942307692307698</v>
          </cell>
          <cell r="N85">
            <v>1</v>
          </cell>
          <cell r="P85">
            <v>35.000000000000007</v>
          </cell>
          <cell r="Q85">
            <v>28</v>
          </cell>
          <cell r="R85">
            <v>2.9999999999999996</v>
          </cell>
          <cell r="S85">
            <v>37.999999999999979</v>
          </cell>
          <cell r="T85">
            <v>14.00000000000002</v>
          </cell>
          <cell r="U85">
            <v>136.00000000000003</v>
          </cell>
          <cell r="V85">
            <v>162.00000000000003</v>
          </cell>
          <cell r="W85">
            <v>416</v>
          </cell>
          <cell r="Y85">
            <v>23109.807944428896</v>
          </cell>
          <cell r="Z85">
            <v>14001.824813389268</v>
          </cell>
          <cell r="AA85">
            <v>1412.8054856783208</v>
          </cell>
          <cell r="AB85">
            <v>16419.6156445501</v>
          </cell>
          <cell r="AC85">
            <v>3874.2913318601436</v>
          </cell>
          <cell r="AD85">
            <v>31033.170668233088</v>
          </cell>
          <cell r="AE85">
            <v>89851.515888139824</v>
          </cell>
          <cell r="AG85">
            <v>62985.256557683504</v>
          </cell>
          <cell r="AH85">
            <v>26866.25933045632</v>
          </cell>
          <cell r="AI85">
            <v>0.29900730182341417</v>
          </cell>
        </row>
        <row r="86">
          <cell r="E86">
            <v>2261</v>
          </cell>
          <cell r="F86" t="str">
            <v>Limpsfield Junior School</v>
          </cell>
          <cell r="G86">
            <v>1.7777777777777799E-2</v>
          </cell>
          <cell r="H86">
            <v>0.16</v>
          </cell>
          <cell r="I86">
            <v>0.284444444444444</v>
          </cell>
          <cell r="J86">
            <v>1.7777777777777799E-2</v>
          </cell>
          <cell r="K86">
            <v>0.266666666666667</v>
          </cell>
          <cell r="L86">
            <v>5.3333333333333302E-2</v>
          </cell>
          <cell r="M86">
            <v>0.2</v>
          </cell>
          <cell r="N86">
            <v>1</v>
          </cell>
          <cell r="P86">
            <v>4.0000000000000044</v>
          </cell>
          <cell r="Q86">
            <v>36</v>
          </cell>
          <cell r="R86">
            <v>63.999999999999901</v>
          </cell>
          <cell r="S86">
            <v>4.0000000000000044</v>
          </cell>
          <cell r="T86">
            <v>60.000000000000071</v>
          </cell>
          <cell r="U86">
            <v>11.999999999999993</v>
          </cell>
          <cell r="V86">
            <v>45</v>
          </cell>
          <cell r="W86">
            <v>225</v>
          </cell>
          <cell r="Y86">
            <v>2641.1209079347332</v>
          </cell>
          <cell r="Z86">
            <v>18002.346188643343</v>
          </cell>
          <cell r="AA86">
            <v>30139.850361137465</v>
          </cell>
          <cell r="AB86">
            <v>1728.3805941631711</v>
          </cell>
          <cell r="AC86">
            <v>16604.105707972041</v>
          </cell>
          <cell r="AD86">
            <v>2738.220941314682</v>
          </cell>
          <cell r="AE86">
            <v>71854.024701165443</v>
          </cell>
          <cell r="AG86">
            <v>56304.562136580033</v>
          </cell>
          <cell r="AH86">
            <v>15549.46256458541</v>
          </cell>
          <cell r="AI86">
            <v>0.21640350181154439</v>
          </cell>
        </row>
        <row r="87">
          <cell r="E87">
            <v>2315</v>
          </cell>
          <cell r="F87" t="str">
            <v>Lound Infant School</v>
          </cell>
          <cell r="G87">
            <v>6.9930069930069904E-3</v>
          </cell>
          <cell r="H87">
            <v>4.8951048951049E-2</v>
          </cell>
          <cell r="I87">
            <v>0</v>
          </cell>
          <cell r="J87">
            <v>6.9930069930069904E-3</v>
          </cell>
          <cell r="K87">
            <v>3.4965034965035002E-2</v>
          </cell>
          <cell r="L87">
            <v>6.9930069930069904E-3</v>
          </cell>
          <cell r="M87">
            <v>0.89510489510489499</v>
          </cell>
          <cell r="N87">
            <v>1</v>
          </cell>
          <cell r="P87">
            <v>0.99999999999999967</v>
          </cell>
          <cell r="Q87">
            <v>7.0000000000000071</v>
          </cell>
          <cell r="R87">
            <v>0</v>
          </cell>
          <cell r="S87">
            <v>0.99999999999999967</v>
          </cell>
          <cell r="T87">
            <v>5.0000000000000053</v>
          </cell>
          <cell r="U87">
            <v>0.99999999999999967</v>
          </cell>
          <cell r="V87">
            <v>127.99999999999999</v>
          </cell>
          <cell r="W87">
            <v>143</v>
          </cell>
          <cell r="Y87">
            <v>660.28022698368238</v>
          </cell>
          <cell r="Z87">
            <v>3500.4562033473208</v>
          </cell>
          <cell r="AA87">
            <v>0</v>
          </cell>
          <cell r="AB87">
            <v>432.09514854079214</v>
          </cell>
          <cell r="AC87">
            <v>1383.6754756643365</v>
          </cell>
          <cell r="AD87">
            <v>228.18507844289022</v>
          </cell>
          <cell r="AE87">
            <v>6204.6921329790221</v>
          </cell>
          <cell r="AG87">
            <v>6280.8837043554977</v>
          </cell>
          <cell r="AH87">
            <v>-76.191571376475622</v>
          </cell>
          <cell r="AI87">
            <v>-1.2279669924556629E-2</v>
          </cell>
        </row>
        <row r="88">
          <cell r="E88">
            <v>2298</v>
          </cell>
          <cell r="F88" t="str">
            <v>Lound Junior School</v>
          </cell>
          <cell r="G88">
            <v>4.8309178743961402E-3</v>
          </cell>
          <cell r="H88">
            <v>9.1787439613526603E-2</v>
          </cell>
          <cell r="I88">
            <v>0</v>
          </cell>
          <cell r="J88">
            <v>0</v>
          </cell>
          <cell r="K88">
            <v>3.3816425120772903E-2</v>
          </cell>
          <cell r="L88">
            <v>9.6618357487922701E-3</v>
          </cell>
          <cell r="M88">
            <v>0.85990338164251201</v>
          </cell>
          <cell r="N88">
            <v>0.99999999999999989</v>
          </cell>
          <cell r="P88">
            <v>1.0000000000000011</v>
          </cell>
          <cell r="Q88">
            <v>19.000000000000007</v>
          </cell>
          <cell r="R88">
            <v>0</v>
          </cell>
          <cell r="S88">
            <v>0</v>
          </cell>
          <cell r="T88">
            <v>6.9999999999999911</v>
          </cell>
          <cell r="U88">
            <v>2</v>
          </cell>
          <cell r="V88">
            <v>178</v>
          </cell>
          <cell r="W88">
            <v>207</v>
          </cell>
          <cell r="Y88">
            <v>660.28022698368329</v>
          </cell>
          <cell r="Z88">
            <v>9501.2382662284363</v>
          </cell>
          <cell r="AA88">
            <v>0</v>
          </cell>
          <cell r="AB88">
            <v>0</v>
          </cell>
          <cell r="AC88">
            <v>1937.1456659300666</v>
          </cell>
          <cell r="AD88">
            <v>456.3701568857806</v>
          </cell>
          <cell r="AE88">
            <v>12555.034316027968</v>
          </cell>
          <cell r="AG88">
            <v>8960.687842886482</v>
          </cell>
          <cell r="AH88">
            <v>3594.3464731414861</v>
          </cell>
          <cell r="AI88">
            <v>0.28628726793306197</v>
          </cell>
        </row>
        <row r="89">
          <cell r="E89">
            <v>2029</v>
          </cell>
          <cell r="F89" t="str">
            <v>Lowedges Junior Academy</v>
          </cell>
          <cell r="G89">
            <v>1.34680134680135E-2</v>
          </cell>
          <cell r="H89">
            <v>0.54882154882154899</v>
          </cell>
          <cell r="I89">
            <v>0.255892255892256</v>
          </cell>
          <cell r="J89">
            <v>2.02020202020202E-2</v>
          </cell>
          <cell r="K89">
            <v>1.01010101010101E-2</v>
          </cell>
          <cell r="L89">
            <v>2.3569023569023601E-2</v>
          </cell>
          <cell r="M89">
            <v>0.127946127946128</v>
          </cell>
          <cell r="N89">
            <v>1.0000000000000004</v>
          </cell>
          <cell r="P89">
            <v>4.0000000000000098</v>
          </cell>
          <cell r="Q89">
            <v>163.00000000000006</v>
          </cell>
          <cell r="R89">
            <v>76.000000000000028</v>
          </cell>
          <cell r="S89">
            <v>5.9999999999999991</v>
          </cell>
          <cell r="T89">
            <v>2.9999999999999996</v>
          </cell>
          <cell r="U89">
            <v>7.0000000000000098</v>
          </cell>
          <cell r="V89">
            <v>38.000000000000014</v>
          </cell>
          <cell r="W89">
            <v>297</v>
          </cell>
          <cell r="Y89">
            <v>2641.1209079347368</v>
          </cell>
          <cell r="Z89">
            <v>81510.623020801839</v>
          </cell>
          <cell r="AA89">
            <v>35791.072303850808</v>
          </cell>
          <cell r="AB89">
            <v>2592.5708912447535</v>
          </cell>
          <cell r="AC89">
            <v>830.20528539860084</v>
          </cell>
          <cell r="AD89">
            <v>1597.2955491002344</v>
          </cell>
          <cell r="AE89">
            <v>124962.88795833098</v>
          </cell>
          <cell r="AG89">
            <v>96621.124504080784</v>
          </cell>
          <cell r="AH89">
            <v>28341.763454250191</v>
          </cell>
          <cell r="AI89">
            <v>0.22680144415116898</v>
          </cell>
        </row>
        <row r="90">
          <cell r="E90">
            <v>2045</v>
          </cell>
          <cell r="F90" t="str">
            <v>Lower Meadow Primary School</v>
          </cell>
          <cell r="G90">
            <v>1.58730158730159E-2</v>
          </cell>
          <cell r="H90">
            <v>0.53174603174603197</v>
          </cell>
          <cell r="I90">
            <v>0.25</v>
          </cell>
          <cell r="J90">
            <v>1.1904761904761901E-2</v>
          </cell>
          <cell r="K90">
            <v>0.16269841269841301</v>
          </cell>
          <cell r="L90">
            <v>3.9682539682539698E-3</v>
          </cell>
          <cell r="M90">
            <v>2.3809523809523801E-2</v>
          </cell>
          <cell r="N90">
            <v>1.0000000000000004</v>
          </cell>
          <cell r="P90">
            <v>4.0000000000000071</v>
          </cell>
          <cell r="Q90">
            <v>134.00000000000006</v>
          </cell>
          <cell r="R90">
            <v>63</v>
          </cell>
          <cell r="S90">
            <v>2.9999999999999991</v>
          </cell>
          <cell r="T90">
            <v>41.000000000000078</v>
          </cell>
          <cell r="U90">
            <v>1.0000000000000004</v>
          </cell>
          <cell r="V90">
            <v>5.9999999999999982</v>
          </cell>
          <cell r="W90">
            <v>252</v>
          </cell>
          <cell r="Y90">
            <v>2641.120907934735</v>
          </cell>
          <cell r="Z90">
            <v>67008.733035505807</v>
          </cell>
          <cell r="AA90">
            <v>29668.915199244741</v>
          </cell>
          <cell r="AB90">
            <v>1296.2854456223765</v>
          </cell>
          <cell r="AC90">
            <v>11346.13890044757</v>
          </cell>
          <cell r="AD90">
            <v>228.18507844289041</v>
          </cell>
          <cell r="AE90">
            <v>112189.37856719812</v>
          </cell>
          <cell r="AG90">
            <v>84010.482488122041</v>
          </cell>
          <cell r="AH90">
            <v>28178.896079076076</v>
          </cell>
          <cell r="AI90">
            <v>0.251172583705843</v>
          </cell>
        </row>
        <row r="91">
          <cell r="E91">
            <v>2070</v>
          </cell>
          <cell r="F91" t="str">
            <v>Lowfield Community Primary School</v>
          </cell>
          <cell r="G91">
            <v>3.29113924050633E-2</v>
          </cell>
          <cell r="H91">
            <v>0.2</v>
          </cell>
          <cell r="I91">
            <v>4.8101265822784803E-2</v>
          </cell>
          <cell r="J91">
            <v>8.6075949367088594E-2</v>
          </cell>
          <cell r="K91">
            <v>0.291139240506329</v>
          </cell>
          <cell r="L91">
            <v>0.139240506329114</v>
          </cell>
          <cell r="M91">
            <v>0.20253164556962</v>
          </cell>
          <cell r="N91">
            <v>0.99999999999999967</v>
          </cell>
          <cell r="P91">
            <v>13.000000000000004</v>
          </cell>
          <cell r="Q91">
            <v>79</v>
          </cell>
          <cell r="R91">
            <v>18.999999999999996</v>
          </cell>
          <cell r="S91">
            <v>33.999999999999993</v>
          </cell>
          <cell r="T91">
            <v>114.99999999999996</v>
          </cell>
          <cell r="U91">
            <v>55.000000000000028</v>
          </cell>
          <cell r="V91">
            <v>79.999999999999901</v>
          </cell>
          <cell r="W91">
            <v>395</v>
          </cell>
          <cell r="Y91">
            <v>8583.6429507878765</v>
          </cell>
          <cell r="Z91">
            <v>39505.148580634006</v>
          </cell>
          <cell r="AA91">
            <v>8947.7680759626983</v>
          </cell>
          <cell r="AB91">
            <v>14691.235050386935</v>
          </cell>
          <cell r="AC91">
            <v>31824.535940279693</v>
          </cell>
          <cell r="AD91">
            <v>12550.179314358973</v>
          </cell>
          <cell r="AE91">
            <v>116102.50991241018</v>
          </cell>
          <cell r="AG91">
            <v>86661.707860285009</v>
          </cell>
          <cell r="AH91">
            <v>29440.802052125175</v>
          </cell>
          <cell r="AI91">
            <v>0.25357593108310789</v>
          </cell>
        </row>
        <row r="92">
          <cell r="E92">
            <v>2292</v>
          </cell>
          <cell r="F92" t="str">
            <v>Loxley Primary School</v>
          </cell>
          <cell r="G92">
            <v>4.8543689320388302E-3</v>
          </cell>
          <cell r="H92">
            <v>4.8543689320388302E-3</v>
          </cell>
          <cell r="I92">
            <v>2.4271844660194199E-2</v>
          </cell>
          <cell r="J92">
            <v>0</v>
          </cell>
          <cell r="K92">
            <v>9.7087378640776708E-3</v>
          </cell>
          <cell r="L92">
            <v>5.8252427184466E-2</v>
          </cell>
          <cell r="M92">
            <v>0.89805825242718496</v>
          </cell>
          <cell r="N92">
            <v>1.0000000000000004</v>
          </cell>
          <cell r="P92">
            <v>0.999999999999999</v>
          </cell>
          <cell r="Q92">
            <v>0.999999999999999</v>
          </cell>
          <cell r="R92">
            <v>5.0000000000000053</v>
          </cell>
          <cell r="S92">
            <v>0</v>
          </cell>
          <cell r="T92">
            <v>2</v>
          </cell>
          <cell r="U92">
            <v>11.999999999999996</v>
          </cell>
          <cell r="V92">
            <v>185.00000000000011</v>
          </cell>
          <cell r="W92">
            <v>206</v>
          </cell>
          <cell r="Y92">
            <v>660.28022698368193</v>
          </cell>
          <cell r="Z92">
            <v>500.06517190675908</v>
          </cell>
          <cell r="AA92">
            <v>2354.6758094638708</v>
          </cell>
          <cell r="AB92">
            <v>0</v>
          </cell>
          <cell r="AC92">
            <v>553.470190265734</v>
          </cell>
          <cell r="AD92">
            <v>2738.2209413146829</v>
          </cell>
          <cell r="AE92">
            <v>6806.7123399347292</v>
          </cell>
          <cell r="AG92">
            <v>6457.4244521160517</v>
          </cell>
          <cell r="AH92">
            <v>349.28788781867752</v>
          </cell>
          <cell r="AI92">
            <v>5.1315212157478494E-2</v>
          </cell>
        </row>
        <row r="93">
          <cell r="E93">
            <v>2072</v>
          </cell>
          <cell r="F93" t="str">
            <v>Lydgate Infant School</v>
          </cell>
          <cell r="G93">
            <v>0</v>
          </cell>
          <cell r="H93">
            <v>1.1235955056179799E-2</v>
          </cell>
          <cell r="I93">
            <v>5.6179775280898901E-3</v>
          </cell>
          <cell r="J93">
            <v>5.6179775280898901E-3</v>
          </cell>
          <cell r="K93">
            <v>2.8089887640449399E-2</v>
          </cell>
          <cell r="L93">
            <v>1.1235955056179799E-2</v>
          </cell>
          <cell r="M93">
            <v>0.93820224719101097</v>
          </cell>
          <cell r="N93">
            <v>0.99999999999999978</v>
          </cell>
          <cell r="P93">
            <v>0</v>
          </cell>
          <cell r="Q93">
            <v>4.0000000000000089</v>
          </cell>
          <cell r="R93">
            <v>2.0000000000000009</v>
          </cell>
          <cell r="S93">
            <v>2.0000000000000009</v>
          </cell>
          <cell r="T93">
            <v>9.9999999999999858</v>
          </cell>
          <cell r="U93">
            <v>4.0000000000000089</v>
          </cell>
          <cell r="V93">
            <v>333.99999999999989</v>
          </cell>
          <cell r="W93">
            <v>356</v>
          </cell>
          <cell r="Y93">
            <v>0</v>
          </cell>
          <cell r="Z93">
            <v>2000.2606876270429</v>
          </cell>
          <cell r="AA93">
            <v>941.87032378554773</v>
          </cell>
          <cell r="AB93">
            <v>864.19029708158496</v>
          </cell>
          <cell r="AC93">
            <v>2767.3509513286663</v>
          </cell>
          <cell r="AD93">
            <v>912.74031377156325</v>
          </cell>
          <cell r="AE93">
            <v>7486.4125735944053</v>
          </cell>
          <cell r="AG93">
            <v>7382.1998794095825</v>
          </cell>
          <cell r="AH93">
            <v>104.21269418482279</v>
          </cell>
          <cell r="AI93">
            <v>1.3920244597845853E-2</v>
          </cell>
        </row>
        <row r="94">
          <cell r="E94">
            <v>2071</v>
          </cell>
          <cell r="F94" t="str">
            <v>Lydgate Junior School</v>
          </cell>
          <cell r="G94">
            <v>4.1753653444676396E-3</v>
          </cell>
          <cell r="H94">
            <v>2.5052192066805801E-2</v>
          </cell>
          <cell r="I94">
            <v>4.1753653444676396E-3</v>
          </cell>
          <cell r="J94">
            <v>1.2526096033402901E-2</v>
          </cell>
          <cell r="K94">
            <v>3.9665970772442598E-2</v>
          </cell>
          <cell r="L94">
            <v>6.2630480167014599E-3</v>
          </cell>
          <cell r="M94">
            <v>0.90814196242171197</v>
          </cell>
          <cell r="N94">
            <v>1</v>
          </cell>
          <cell r="P94">
            <v>1.9999999999999993</v>
          </cell>
          <cell r="Q94">
            <v>11.999999999999979</v>
          </cell>
          <cell r="R94">
            <v>1.9999999999999993</v>
          </cell>
          <cell r="S94">
            <v>5.9999999999999893</v>
          </cell>
          <cell r="T94">
            <v>19.000000000000004</v>
          </cell>
          <cell r="U94">
            <v>2.9999999999999991</v>
          </cell>
          <cell r="V94">
            <v>435.00000000000006</v>
          </cell>
          <cell r="W94">
            <v>479</v>
          </cell>
          <cell r="Y94">
            <v>1320.5604539673648</v>
          </cell>
          <cell r="Z94">
            <v>6000.7820628811041</v>
          </cell>
          <cell r="AA94">
            <v>941.87032378554693</v>
          </cell>
          <cell r="AB94">
            <v>2592.5708912447494</v>
          </cell>
          <cell r="AC94">
            <v>5257.9668075244745</v>
          </cell>
          <cell r="AD94">
            <v>684.55523532867073</v>
          </cell>
          <cell r="AE94">
            <v>16798.305774731911</v>
          </cell>
          <cell r="AG94">
            <v>8429.0620606661723</v>
          </cell>
          <cell r="AH94">
            <v>8369.2437140657385</v>
          </cell>
          <cell r="AI94">
            <v>0.4982195125091004</v>
          </cell>
        </row>
        <row r="95">
          <cell r="E95">
            <v>2358</v>
          </cell>
          <cell r="F95" t="str">
            <v>Malin Bridge Primary School</v>
          </cell>
          <cell r="G95">
            <v>1.8587360594795499E-3</v>
          </cell>
          <cell r="H95">
            <v>4.6468401486988803E-2</v>
          </cell>
          <cell r="I95">
            <v>6.8773234200743494E-2</v>
          </cell>
          <cell r="J95">
            <v>5.5762081784386597E-3</v>
          </cell>
          <cell r="K95">
            <v>3.3457249070632002E-2</v>
          </cell>
          <cell r="L95">
            <v>0.141263940520446</v>
          </cell>
          <cell r="M95">
            <v>0.70260223048327097</v>
          </cell>
          <cell r="N95">
            <v>0.99999999999999956</v>
          </cell>
          <cell r="P95">
            <v>0.99999999999999789</v>
          </cell>
          <cell r="Q95">
            <v>24.999999999999975</v>
          </cell>
          <cell r="R95">
            <v>37</v>
          </cell>
          <cell r="S95">
            <v>2.9999999999999991</v>
          </cell>
          <cell r="T95">
            <v>18.000000000000018</v>
          </cell>
          <cell r="U95">
            <v>75.999999999999943</v>
          </cell>
          <cell r="V95">
            <v>377.99999999999977</v>
          </cell>
          <cell r="W95">
            <v>538</v>
          </cell>
          <cell r="Y95">
            <v>660.28022698368125</v>
          </cell>
          <cell r="Z95">
            <v>12501.629297668977</v>
          </cell>
          <cell r="AA95">
            <v>17424.600990032624</v>
          </cell>
          <cell r="AB95">
            <v>1296.2854456223765</v>
          </cell>
          <cell r="AC95">
            <v>4981.2317123916109</v>
          </cell>
          <cell r="AD95">
            <v>17342.065961659649</v>
          </cell>
          <cell r="AE95">
            <v>54206.093634358913</v>
          </cell>
          <cell r="AG95">
            <v>37549.215472169883</v>
          </cell>
          <cell r="AH95">
            <v>16656.87816218903</v>
          </cell>
          <cell r="AI95">
            <v>0.30728792734164029</v>
          </cell>
        </row>
        <row r="96">
          <cell r="E96">
            <v>2359</v>
          </cell>
          <cell r="F96" t="str">
            <v>Manor Lodge Community Primary and Nursery School</v>
          </cell>
          <cell r="G96">
            <v>0.102719033232628</v>
          </cell>
          <cell r="H96">
            <v>0.329305135951662</v>
          </cell>
          <cell r="I96">
            <v>0.138972809667674</v>
          </cell>
          <cell r="J96">
            <v>1.8126888217522698E-2</v>
          </cell>
          <cell r="K96">
            <v>9.9697885196374597E-2</v>
          </cell>
          <cell r="L96">
            <v>9.0634441087613302E-2</v>
          </cell>
          <cell r="M96">
            <v>0.22054380664652601</v>
          </cell>
          <cell r="N96">
            <v>1.0000000000000007</v>
          </cell>
          <cell r="P96">
            <v>34.102719033232496</v>
          </cell>
          <cell r="Q96">
            <v>109.32930513595178</v>
          </cell>
          <cell r="R96">
            <v>46.13897280966777</v>
          </cell>
          <cell r="S96">
            <v>6.0181268882175356</v>
          </cell>
          <cell r="T96">
            <v>33.099697885196363</v>
          </cell>
          <cell r="U96">
            <v>30.090634441087616</v>
          </cell>
          <cell r="V96">
            <v>73.220543806646631</v>
          </cell>
          <cell r="W96">
            <v>332</v>
          </cell>
          <cell r="Y96">
            <v>22517.351064023507</v>
          </cell>
          <cell r="Z96">
            <v>54671.777767256302</v>
          </cell>
          <cell r="AA96">
            <v>21728.464629687172</v>
          </cell>
          <cell r="AB96">
            <v>2600.4034317016922</v>
          </cell>
          <cell r="AC96">
            <v>9159.8480431289718</v>
          </cell>
          <cell r="AD96">
            <v>6866.2337803359142</v>
          </cell>
          <cell r="AE96">
            <v>117544.07871613356</v>
          </cell>
          <cell r="AG96">
            <v>85261.160644568678</v>
          </cell>
          <cell r="AH96">
            <v>32282.918071564884</v>
          </cell>
          <cell r="AI96">
            <v>0.27464520904985307</v>
          </cell>
        </row>
        <row r="97">
          <cell r="E97">
            <v>2012</v>
          </cell>
          <cell r="F97" t="str">
            <v>Mansel Primary</v>
          </cell>
          <cell r="G97">
            <v>0.207161125319693</v>
          </cell>
          <cell r="H97">
            <v>0.57544757033248095</v>
          </cell>
          <cell r="I97">
            <v>3.0690537084398999E-2</v>
          </cell>
          <cell r="J97">
            <v>7.6726342710997401E-3</v>
          </cell>
          <cell r="K97">
            <v>5.1150895140665001E-3</v>
          </cell>
          <cell r="L97">
            <v>0.13554987212276201</v>
          </cell>
          <cell r="M97">
            <v>3.8363171355498701E-2</v>
          </cell>
          <cell r="N97">
            <v>0.99999999999999989</v>
          </cell>
          <cell r="P97">
            <v>80.999999999999957</v>
          </cell>
          <cell r="Q97">
            <v>225.00000000000006</v>
          </cell>
          <cell r="R97">
            <v>12.000000000000009</v>
          </cell>
          <cell r="S97">
            <v>2.9999999999999982</v>
          </cell>
          <cell r="T97">
            <v>2.0000000000000013</v>
          </cell>
          <cell r="U97">
            <v>52.999999999999943</v>
          </cell>
          <cell r="V97">
            <v>14.999999999999993</v>
          </cell>
          <cell r="W97">
            <v>391</v>
          </cell>
          <cell r="Y97">
            <v>53482.698385678261</v>
          </cell>
          <cell r="Z97">
            <v>112514.66367902093</v>
          </cell>
          <cell r="AA97">
            <v>5651.2219427132877</v>
          </cell>
          <cell r="AB97">
            <v>1296.2854456223761</v>
          </cell>
          <cell r="AC97">
            <v>553.47019026573435</v>
          </cell>
          <cell r="AD97">
            <v>12093.809157473173</v>
          </cell>
          <cell r="AE97">
            <v>185592.14880077375</v>
          </cell>
          <cell r="AG97">
            <v>135095.31146911078</v>
          </cell>
          <cell r="AH97">
            <v>50496.837331662973</v>
          </cell>
          <cell r="AI97">
            <v>0.27208498666540815</v>
          </cell>
        </row>
        <row r="98">
          <cell r="E98">
            <v>2079</v>
          </cell>
          <cell r="F98" t="str">
            <v>Marlcliffe Community Primary School</v>
          </cell>
          <cell r="G98">
            <v>1.6806722689075598E-2</v>
          </cell>
          <cell r="H98">
            <v>9.8739495798319296E-2</v>
          </cell>
          <cell r="I98">
            <v>8.6134453781512604E-2</v>
          </cell>
          <cell r="J98">
            <v>4.20168067226891E-3</v>
          </cell>
          <cell r="K98">
            <v>1.26050420168067E-2</v>
          </cell>
          <cell r="L98">
            <v>2.3109243697479E-2</v>
          </cell>
          <cell r="M98">
            <v>0.75840336134453801</v>
          </cell>
          <cell r="N98">
            <v>1.0000000000000002</v>
          </cell>
          <cell r="P98">
            <v>7.9999999999999849</v>
          </cell>
          <cell r="Q98">
            <v>46.999999999999986</v>
          </cell>
          <cell r="R98">
            <v>41</v>
          </cell>
          <cell r="S98">
            <v>2.0000000000000013</v>
          </cell>
          <cell r="T98">
            <v>5.9999999999999893</v>
          </cell>
          <cell r="U98">
            <v>11.000000000000004</v>
          </cell>
          <cell r="V98">
            <v>361.00000000000011</v>
          </cell>
          <cell r="W98">
            <v>476</v>
          </cell>
          <cell r="Y98">
            <v>5282.2418158694509</v>
          </cell>
          <cell r="Z98">
            <v>23503.063079617692</v>
          </cell>
          <cell r="AA98">
            <v>19308.34163760372</v>
          </cell>
          <cell r="AB98">
            <v>864.19029708158519</v>
          </cell>
          <cell r="AC98">
            <v>1660.4105707971992</v>
          </cell>
          <cell r="AD98">
            <v>2510.0358628717941</v>
          </cell>
          <cell r="AE98">
            <v>53128.28326384144</v>
          </cell>
          <cell r="AG98">
            <v>47656.984100723916</v>
          </cell>
          <cell r="AH98">
            <v>5471.2991631175246</v>
          </cell>
          <cell r="AI98">
            <v>0.10298279611156257</v>
          </cell>
        </row>
        <row r="99">
          <cell r="E99">
            <v>2081</v>
          </cell>
          <cell r="F99" t="str">
            <v>Meersbrook Bank Primary School</v>
          </cell>
          <cell r="G99">
            <v>4.8543689320388302E-3</v>
          </cell>
          <cell r="H99">
            <v>4.8543689320388302E-3</v>
          </cell>
          <cell r="I99">
            <v>9.7087378640776708E-3</v>
          </cell>
          <cell r="J99">
            <v>4.8543689320388302E-3</v>
          </cell>
          <cell r="K99">
            <v>3.8834951456310697E-2</v>
          </cell>
          <cell r="L99">
            <v>9.7087378640776698E-2</v>
          </cell>
          <cell r="M99">
            <v>0.83980582524271796</v>
          </cell>
          <cell r="N99">
            <v>0.99999999999999956</v>
          </cell>
          <cell r="P99">
            <v>0.999999999999999</v>
          </cell>
          <cell r="Q99">
            <v>0.999999999999999</v>
          </cell>
          <cell r="R99">
            <v>2</v>
          </cell>
          <cell r="S99">
            <v>0.999999999999999</v>
          </cell>
          <cell r="T99">
            <v>8.0000000000000036</v>
          </cell>
          <cell r="U99">
            <v>20</v>
          </cell>
          <cell r="V99">
            <v>172.99999999999989</v>
          </cell>
          <cell r="W99">
            <v>206</v>
          </cell>
          <cell r="Y99">
            <v>660.28022698368193</v>
          </cell>
          <cell r="Z99">
            <v>500.06517190675908</v>
          </cell>
          <cell r="AA99">
            <v>941.87032378554727</v>
          </cell>
          <cell r="AB99">
            <v>432.09514854079185</v>
          </cell>
          <cell r="AC99">
            <v>2213.8807610629369</v>
          </cell>
          <cell r="AD99">
            <v>4563.7015688578058</v>
          </cell>
          <cell r="AE99">
            <v>9311.8932011375218</v>
          </cell>
          <cell r="AG99">
            <v>5804.5083769940229</v>
          </cell>
          <cell r="AH99">
            <v>3507.3848241434989</v>
          </cell>
          <cell r="AI99">
            <v>0.37665647021327991</v>
          </cell>
        </row>
        <row r="100">
          <cell r="E100">
            <v>2013</v>
          </cell>
          <cell r="F100" t="str">
            <v>Meynell Community Primary School</v>
          </cell>
          <cell r="G100">
            <v>0.48429319371727703</v>
          </cell>
          <cell r="H100">
            <v>0.34293193717277498</v>
          </cell>
          <cell r="I100">
            <v>8.6387434554973802E-2</v>
          </cell>
          <cell r="J100">
            <v>2.6178010471204199E-3</v>
          </cell>
          <cell r="K100">
            <v>3.4031413612565398E-2</v>
          </cell>
          <cell r="L100">
            <v>7.8534031413612596E-3</v>
          </cell>
          <cell r="M100">
            <v>4.1884816753926697E-2</v>
          </cell>
          <cell r="N100">
            <v>0.99999999999999956</v>
          </cell>
          <cell r="P100">
            <v>184.99999999999983</v>
          </cell>
          <cell r="Q100">
            <v>131.00000000000006</v>
          </cell>
          <cell r="R100">
            <v>32.999999999999993</v>
          </cell>
          <cell r="S100">
            <v>1.0000000000000004</v>
          </cell>
          <cell r="T100">
            <v>12.999999999999982</v>
          </cell>
          <cell r="U100">
            <v>3.0000000000000013</v>
          </cell>
          <cell r="V100">
            <v>15.999999999999998</v>
          </cell>
          <cell r="W100">
            <v>382</v>
          </cell>
          <cell r="Y100">
            <v>122151.84199198117</v>
          </cell>
          <cell r="Z100">
            <v>65508.537519785532</v>
          </cell>
          <cell r="AA100">
            <v>15540.860342461527</v>
          </cell>
          <cell r="AB100">
            <v>432.09514854079248</v>
          </cell>
          <cell r="AC100">
            <v>3597.556236727266</v>
          </cell>
          <cell r="AD100">
            <v>684.55523532867119</v>
          </cell>
          <cell r="AE100">
            <v>207915.446474825</v>
          </cell>
          <cell r="AG100">
            <v>146254.02206096603</v>
          </cell>
          <cell r="AH100">
            <v>61661.424413858971</v>
          </cell>
          <cell r="AI100">
            <v>0.29656971359905726</v>
          </cell>
        </row>
        <row r="101">
          <cell r="E101">
            <v>2346</v>
          </cell>
          <cell r="F101" t="str">
            <v>Monteney Primary School</v>
          </cell>
          <cell r="G101">
            <v>9.2269326683291797E-2</v>
          </cell>
          <cell r="H101">
            <v>0.246882793017456</v>
          </cell>
          <cell r="I101">
            <v>0.16458852867830401</v>
          </cell>
          <cell r="J101">
            <v>0</v>
          </cell>
          <cell r="K101">
            <v>2.4937655860349101E-3</v>
          </cell>
          <cell r="L101">
            <v>0.246882793017456</v>
          </cell>
          <cell r="M101">
            <v>0.246882793017456</v>
          </cell>
          <cell r="N101">
            <v>0.99999999999999856</v>
          </cell>
          <cell r="P101">
            <v>37.000000000000007</v>
          </cell>
          <cell r="Q101">
            <v>98.999999999999858</v>
          </cell>
          <cell r="R101">
            <v>65.999999999999901</v>
          </cell>
          <cell r="S101">
            <v>0</v>
          </cell>
          <cell r="T101">
            <v>0.99999999999999889</v>
          </cell>
          <cell r="U101">
            <v>98.999999999999858</v>
          </cell>
          <cell r="V101">
            <v>98.999999999999858</v>
          </cell>
          <cell r="W101">
            <v>401</v>
          </cell>
          <cell r="Y101">
            <v>24430.368398396262</v>
          </cell>
          <cell r="Z101">
            <v>49506.452018769131</v>
          </cell>
          <cell r="AA101">
            <v>31081.720684923013</v>
          </cell>
          <cell r="AB101">
            <v>0</v>
          </cell>
          <cell r="AC101">
            <v>276.73509513286672</v>
          </cell>
          <cell r="AD101">
            <v>22590.322765846107</v>
          </cell>
          <cell r="AE101">
            <v>127885.59896306739</v>
          </cell>
          <cell r="AG101">
            <v>89190.435861668899</v>
          </cell>
          <cell r="AH101">
            <v>38695.163101398488</v>
          </cell>
          <cell r="AI101">
            <v>0.30257639183105695</v>
          </cell>
        </row>
        <row r="102">
          <cell r="E102">
            <v>2257</v>
          </cell>
          <cell r="F102" t="str">
            <v>Mosborough Primary School</v>
          </cell>
          <cell r="G102">
            <v>2.4154589371980701E-3</v>
          </cell>
          <cell r="H102">
            <v>1.4492753623188401E-2</v>
          </cell>
          <cell r="I102">
            <v>2.4154589371980701E-3</v>
          </cell>
          <cell r="J102">
            <v>4.8309178743961402E-3</v>
          </cell>
          <cell r="K102">
            <v>4.10628019323672E-2</v>
          </cell>
          <cell r="L102">
            <v>4.3478260869565202E-2</v>
          </cell>
          <cell r="M102">
            <v>0.89130434782608703</v>
          </cell>
          <cell r="N102">
            <v>1</v>
          </cell>
          <cell r="P102">
            <v>1.0024154589371992</v>
          </cell>
          <cell r="Q102">
            <v>6.0144927536231867</v>
          </cell>
          <cell r="R102">
            <v>1.0024154589371992</v>
          </cell>
          <cell r="S102">
            <v>2.0048309178743984</v>
          </cell>
          <cell r="T102">
            <v>17.041062801932387</v>
          </cell>
          <cell r="U102">
            <v>18.043478260869559</v>
          </cell>
          <cell r="V102">
            <v>369.89130434782612</v>
          </cell>
          <cell r="W102">
            <v>415</v>
          </cell>
          <cell r="Y102">
            <v>661.87510675900626</v>
          </cell>
          <cell r="Z102">
            <v>3007.6383527725388</v>
          </cell>
          <cell r="AA102">
            <v>472.07268643840888</v>
          </cell>
          <cell r="AB102">
            <v>866.27771325811113</v>
          </cell>
          <cell r="AC102">
            <v>4715.8601356579202</v>
          </cell>
          <cell r="AD102">
            <v>4117.2525023391063</v>
          </cell>
          <cell r="AE102">
            <v>13840.976497225092</v>
          </cell>
          <cell r="AG102">
            <v>8501.4983597703795</v>
          </cell>
          <cell r="AH102">
            <v>5339.4781374547129</v>
          </cell>
          <cell r="AI102">
            <v>0.385773224781156</v>
          </cell>
        </row>
        <row r="103">
          <cell r="E103">
            <v>2092</v>
          </cell>
          <cell r="F103" t="str">
            <v>Mundella Primary School</v>
          </cell>
          <cell r="G103">
            <v>7.1599045346062099E-3</v>
          </cell>
          <cell r="H103">
            <v>6.6825775656324596E-2</v>
          </cell>
          <cell r="I103">
            <v>1.9093078758949899E-2</v>
          </cell>
          <cell r="J103">
            <v>7.1599045346062099E-3</v>
          </cell>
          <cell r="K103">
            <v>2.14797136038186E-2</v>
          </cell>
          <cell r="L103">
            <v>1.1933174224343699E-2</v>
          </cell>
          <cell r="M103">
            <v>0.86634844868735095</v>
          </cell>
          <cell r="N103">
            <v>1.0000000000000002</v>
          </cell>
          <cell r="P103">
            <v>3.0000000000000018</v>
          </cell>
          <cell r="Q103">
            <v>28.000000000000007</v>
          </cell>
          <cell r="R103">
            <v>8.0000000000000071</v>
          </cell>
          <cell r="S103">
            <v>3.0000000000000018</v>
          </cell>
          <cell r="T103">
            <v>8.9999999999999929</v>
          </cell>
          <cell r="U103">
            <v>5.0000000000000098</v>
          </cell>
          <cell r="V103">
            <v>363.00000000000006</v>
          </cell>
          <cell r="W103">
            <v>419</v>
          </cell>
          <cell r="Y103">
            <v>1980.8406809510491</v>
          </cell>
          <cell r="Z103">
            <v>14001.824813389272</v>
          </cell>
          <cell r="AA103">
            <v>3767.4812951421923</v>
          </cell>
          <cell r="AB103">
            <v>1296.2854456223777</v>
          </cell>
          <cell r="AC103">
            <v>2490.6158561958009</v>
          </cell>
          <cell r="AD103">
            <v>1140.9253922144537</v>
          </cell>
          <cell r="AE103">
            <v>24677.973483515143</v>
          </cell>
          <cell r="AG103">
            <v>27378.617622388971</v>
          </cell>
          <cell r="AH103">
            <v>-2700.6441388738276</v>
          </cell>
          <cell r="AI103">
            <v>-0.10943540970565734</v>
          </cell>
        </row>
        <row r="104">
          <cell r="E104">
            <v>2002</v>
          </cell>
          <cell r="F104" t="str">
            <v>Nether Edge Primary School</v>
          </cell>
          <cell r="G104">
            <v>2.8846153846153799E-2</v>
          </cell>
          <cell r="H104">
            <v>5.0480769230769197E-2</v>
          </cell>
          <cell r="I104">
            <v>1.44230769230769E-2</v>
          </cell>
          <cell r="J104">
            <v>4.3269230769230803E-2</v>
          </cell>
          <cell r="K104">
            <v>4.0865384615384602E-2</v>
          </cell>
          <cell r="L104">
            <v>0.11778846153846199</v>
          </cell>
          <cell r="M104">
            <v>0.70432692307692302</v>
          </cell>
          <cell r="N104">
            <v>1.0000000000000004</v>
          </cell>
          <cell r="P104">
            <v>11.99999999999998</v>
          </cell>
          <cell r="Q104">
            <v>20.999999999999986</v>
          </cell>
          <cell r="R104">
            <v>5.9999999999999902</v>
          </cell>
          <cell r="S104">
            <v>18.000000000000014</v>
          </cell>
          <cell r="T104">
            <v>16.999999999999993</v>
          </cell>
          <cell r="U104">
            <v>49.000000000000192</v>
          </cell>
          <cell r="V104">
            <v>293</v>
          </cell>
          <cell r="W104">
            <v>416</v>
          </cell>
          <cell r="Y104">
            <v>7923.3627238041781</v>
          </cell>
          <cell r="Z104">
            <v>10501.368610041944</v>
          </cell>
          <cell r="AA104">
            <v>2825.610971356637</v>
          </cell>
          <cell r="AB104">
            <v>7777.7126737342678</v>
          </cell>
          <cell r="AC104">
            <v>4704.4966172587374</v>
          </cell>
          <cell r="AD104">
            <v>11181.068843701669</v>
          </cell>
          <cell r="AE104">
            <v>44913.620439897437</v>
          </cell>
          <cell r="AG104">
            <v>31705.942484562456</v>
          </cell>
          <cell r="AH104">
            <v>13207.677955334981</v>
          </cell>
          <cell r="AI104">
            <v>0.29406843238142533</v>
          </cell>
        </row>
        <row r="105">
          <cell r="E105">
            <v>2221</v>
          </cell>
          <cell r="F105" t="str">
            <v>Nether Green Infant School</v>
          </cell>
          <cell r="G105">
            <v>9.9502487562189105E-3</v>
          </cell>
          <cell r="H105">
            <v>1.49253731343284E-2</v>
          </cell>
          <cell r="I105">
            <v>0</v>
          </cell>
          <cell r="J105">
            <v>9.9502487562189105E-3</v>
          </cell>
          <cell r="K105">
            <v>1.99004975124378E-2</v>
          </cell>
          <cell r="L105">
            <v>0</v>
          </cell>
          <cell r="M105">
            <v>0.94527363184079605</v>
          </cell>
          <cell r="N105">
            <v>1</v>
          </cell>
          <cell r="P105">
            <v>2.0000000000000009</v>
          </cell>
          <cell r="Q105">
            <v>3.0000000000000084</v>
          </cell>
          <cell r="R105">
            <v>0</v>
          </cell>
          <cell r="S105">
            <v>2.0000000000000009</v>
          </cell>
          <cell r="T105">
            <v>3.9999999999999978</v>
          </cell>
          <cell r="U105">
            <v>0</v>
          </cell>
          <cell r="V105">
            <v>190</v>
          </cell>
          <cell r="W105">
            <v>201</v>
          </cell>
          <cell r="Y105">
            <v>1320.5604539673659</v>
          </cell>
          <cell r="Z105">
            <v>1500.1955157202831</v>
          </cell>
          <cell r="AA105">
            <v>0</v>
          </cell>
          <cell r="AB105">
            <v>864.19029708158496</v>
          </cell>
          <cell r="AC105">
            <v>1106.9403805314673</v>
          </cell>
          <cell r="AD105">
            <v>0</v>
          </cell>
          <cell r="AE105">
            <v>4791.886647300701</v>
          </cell>
          <cell r="AG105">
            <v>4733.2674293693635</v>
          </cell>
          <cell r="AH105">
            <v>58.619217931337516</v>
          </cell>
          <cell r="AI105">
            <v>1.2233014310628169E-2</v>
          </cell>
        </row>
        <row r="106">
          <cell r="E106">
            <v>2087</v>
          </cell>
          <cell r="F106" t="str">
            <v>Nether Green Junior School</v>
          </cell>
          <cell r="G106">
            <v>1.0610079575596801E-2</v>
          </cell>
          <cell r="H106">
            <v>2.3872679045092798E-2</v>
          </cell>
          <cell r="I106">
            <v>0</v>
          </cell>
          <cell r="J106">
            <v>1.5915119363395201E-2</v>
          </cell>
          <cell r="K106">
            <v>4.24403183023873E-2</v>
          </cell>
          <cell r="L106">
            <v>7.9575596816976093E-3</v>
          </cell>
          <cell r="M106">
            <v>0.89920424403182997</v>
          </cell>
          <cell r="N106">
            <v>0.99999999999999967</v>
          </cell>
          <cell r="P106">
            <v>3.9999999999999938</v>
          </cell>
          <cell r="Q106">
            <v>8.9999999999999858</v>
          </cell>
          <cell r="R106">
            <v>0</v>
          </cell>
          <cell r="S106">
            <v>5.9999999999999911</v>
          </cell>
          <cell r="T106">
            <v>16.000000000000011</v>
          </cell>
          <cell r="U106">
            <v>2.9999999999999987</v>
          </cell>
          <cell r="V106">
            <v>338.99999999999989</v>
          </cell>
          <cell r="W106">
            <v>377</v>
          </cell>
          <cell r="Y106">
            <v>2641.1209079347263</v>
          </cell>
          <cell r="Z106">
            <v>4500.5865471608295</v>
          </cell>
          <cell r="AA106">
            <v>0</v>
          </cell>
          <cell r="AB106">
            <v>2592.5708912447499</v>
          </cell>
          <cell r="AC106">
            <v>4427.7615221258748</v>
          </cell>
          <cell r="AD106">
            <v>684.55523532867062</v>
          </cell>
          <cell r="AE106">
            <v>14846.595103794853</v>
          </cell>
          <cell r="AG106">
            <v>6882.8457856800269</v>
          </cell>
          <cell r="AH106">
            <v>7963.7493181148257</v>
          </cell>
          <cell r="AI106">
            <v>0.53640240489075219</v>
          </cell>
        </row>
        <row r="107">
          <cell r="E107">
            <v>2272</v>
          </cell>
          <cell r="F107" t="str">
            <v>Netherthorpe Primary School</v>
          </cell>
          <cell r="G107">
            <v>9.2592592592592605E-3</v>
          </cell>
          <cell r="H107">
            <v>0.33796296296296302</v>
          </cell>
          <cell r="I107">
            <v>4.6296296296296302E-3</v>
          </cell>
          <cell r="J107">
            <v>0</v>
          </cell>
          <cell r="K107">
            <v>0.52777777777777801</v>
          </cell>
          <cell r="L107">
            <v>4.6296296296296302E-3</v>
          </cell>
          <cell r="M107">
            <v>0.115740740740741</v>
          </cell>
          <cell r="N107">
            <v>1.0000000000000007</v>
          </cell>
          <cell r="P107">
            <v>2.0000000000000004</v>
          </cell>
          <cell r="Q107">
            <v>73.000000000000014</v>
          </cell>
          <cell r="R107">
            <v>1.0000000000000002</v>
          </cell>
          <cell r="S107">
            <v>0</v>
          </cell>
          <cell r="T107">
            <v>114.00000000000006</v>
          </cell>
          <cell r="U107">
            <v>1.0000000000000002</v>
          </cell>
          <cell r="V107">
            <v>25.000000000000057</v>
          </cell>
          <cell r="W107">
            <v>216</v>
          </cell>
          <cell r="Y107">
            <v>1320.5604539673654</v>
          </cell>
          <cell r="Z107">
            <v>36504.757549193455</v>
          </cell>
          <cell r="AA107">
            <v>470.93516189277375</v>
          </cell>
          <cell r="AB107">
            <v>0</v>
          </cell>
          <cell r="AC107">
            <v>31547.800845146852</v>
          </cell>
          <cell r="AD107">
            <v>228.18507844289036</v>
          </cell>
          <cell r="AE107">
            <v>70072.239088643342</v>
          </cell>
          <cell r="AG107">
            <v>50622.744052487818</v>
          </cell>
          <cell r="AH107">
            <v>19449.495036155524</v>
          </cell>
          <cell r="AI107">
            <v>0.27756348718286805</v>
          </cell>
        </row>
        <row r="108">
          <cell r="E108">
            <v>2309</v>
          </cell>
          <cell r="F108" t="str">
            <v>Nook Lane Junior School</v>
          </cell>
          <cell r="G108">
            <v>4.1666666666666701E-3</v>
          </cell>
          <cell r="H108">
            <v>1.2500000000000001E-2</v>
          </cell>
          <cell r="I108">
            <v>8.3333333333333297E-3</v>
          </cell>
          <cell r="J108">
            <v>0</v>
          </cell>
          <cell r="K108">
            <v>0.120833333333333</v>
          </cell>
          <cell r="L108">
            <v>8.3333333333333297E-3</v>
          </cell>
          <cell r="M108">
            <v>0.84583333333333299</v>
          </cell>
          <cell r="N108">
            <v>0.99999999999999933</v>
          </cell>
          <cell r="P108">
            <v>1.0000000000000009</v>
          </cell>
          <cell r="Q108">
            <v>3</v>
          </cell>
          <cell r="R108">
            <v>1.9999999999999991</v>
          </cell>
          <cell r="S108">
            <v>0</v>
          </cell>
          <cell r="T108">
            <v>28.999999999999922</v>
          </cell>
          <cell r="U108">
            <v>1.9999999999999991</v>
          </cell>
          <cell r="V108">
            <v>202.99999999999991</v>
          </cell>
          <cell r="W108">
            <v>240</v>
          </cell>
          <cell r="Y108">
            <v>660.28022698368318</v>
          </cell>
          <cell r="Z108">
            <v>1500.1955157202788</v>
          </cell>
          <cell r="AA108">
            <v>941.87032378554682</v>
          </cell>
          <cell r="AB108">
            <v>0</v>
          </cell>
          <cell r="AC108">
            <v>8025.3177588531216</v>
          </cell>
          <cell r="AD108">
            <v>456.37015688578037</v>
          </cell>
          <cell r="AE108">
            <v>11584.033982228411</v>
          </cell>
          <cell r="AG108">
            <v>7209.9555927103684</v>
          </cell>
          <cell r="AH108">
            <v>4374.078389518043</v>
          </cell>
          <cell r="AI108">
            <v>0.37759543836184473</v>
          </cell>
        </row>
        <row r="109">
          <cell r="E109">
            <v>2051</v>
          </cell>
          <cell r="F109" t="str">
            <v>Norfolk Community Primary School</v>
          </cell>
          <cell r="G109">
            <v>0.16707616707616699</v>
          </cell>
          <cell r="H109">
            <v>0.331695331695332</v>
          </cell>
          <cell r="I109">
            <v>0.20884520884520899</v>
          </cell>
          <cell r="J109">
            <v>0.162162162162162</v>
          </cell>
          <cell r="K109">
            <v>2.45700245700246E-2</v>
          </cell>
          <cell r="L109">
            <v>4.4226044226044203E-2</v>
          </cell>
          <cell r="M109">
            <v>6.1425061425061399E-2</v>
          </cell>
          <cell r="N109">
            <v>1</v>
          </cell>
          <cell r="P109">
            <v>67.999999999999957</v>
          </cell>
          <cell r="Q109">
            <v>135.00000000000011</v>
          </cell>
          <cell r="R109">
            <v>85.000000000000057</v>
          </cell>
          <cell r="S109">
            <v>65.999999999999929</v>
          </cell>
          <cell r="T109">
            <v>10.000000000000012</v>
          </cell>
          <cell r="U109">
            <v>17.999999999999989</v>
          </cell>
          <cell r="V109">
            <v>24.999999999999989</v>
          </cell>
          <cell r="W109">
            <v>407</v>
          </cell>
          <cell r="Y109">
            <v>44899.05543489039</v>
          </cell>
          <cell r="Z109">
            <v>67508.798207412605</v>
          </cell>
          <cell r="AA109">
            <v>40029.488760885783</v>
          </cell>
          <cell r="AB109">
            <v>28518.279803692261</v>
          </cell>
          <cell r="AC109">
            <v>2767.3509513286735</v>
          </cell>
          <cell r="AD109">
            <v>4107.3314119720226</v>
          </cell>
          <cell r="AE109">
            <v>187830.30457018176</v>
          </cell>
          <cell r="AG109">
            <v>137768.50246756352</v>
          </cell>
          <cell r="AH109">
            <v>50061.80210261824</v>
          </cell>
          <cell r="AI109">
            <v>0.26652675784760238</v>
          </cell>
        </row>
        <row r="110">
          <cell r="E110">
            <v>3010</v>
          </cell>
          <cell r="F110" t="str">
            <v>Norton Free Church of England Primary School</v>
          </cell>
          <cell r="G110">
            <v>4.6511627906976702E-2</v>
          </cell>
          <cell r="H110">
            <v>0.17674418604651199</v>
          </cell>
          <cell r="I110">
            <v>9.3023255813953504E-3</v>
          </cell>
          <cell r="J110">
            <v>0</v>
          </cell>
          <cell r="K110">
            <v>1.3953488372093001E-2</v>
          </cell>
          <cell r="L110">
            <v>0</v>
          </cell>
          <cell r="M110">
            <v>0.753488372093023</v>
          </cell>
          <cell r="N110">
            <v>1</v>
          </cell>
          <cell r="P110">
            <v>9.9999999999999911</v>
          </cell>
          <cell r="Q110">
            <v>38.000000000000078</v>
          </cell>
          <cell r="R110">
            <v>2.0000000000000004</v>
          </cell>
          <cell r="S110">
            <v>0</v>
          </cell>
          <cell r="T110">
            <v>2.9999999999999951</v>
          </cell>
          <cell r="U110">
            <v>0</v>
          </cell>
          <cell r="V110">
            <v>161.99999999999994</v>
          </cell>
          <cell r="W110">
            <v>215</v>
          </cell>
          <cell r="Y110">
            <v>6602.8022698368204</v>
          </cell>
          <cell r="Z110">
            <v>19002.476532456902</v>
          </cell>
          <cell r="AA110">
            <v>941.8703237855475</v>
          </cell>
          <cell r="AB110">
            <v>0</v>
          </cell>
          <cell r="AC110">
            <v>830.2052853985997</v>
          </cell>
          <cell r="AD110">
            <v>0</v>
          </cell>
          <cell r="AE110">
            <v>27377.354411477871</v>
          </cell>
          <cell r="AG110">
            <v>19748.84069611465</v>
          </cell>
          <cell r="AH110">
            <v>7628.5137153632204</v>
          </cell>
          <cell r="AI110">
            <v>0.27864320272542442</v>
          </cell>
        </row>
        <row r="111">
          <cell r="E111">
            <v>2018</v>
          </cell>
          <cell r="F111" t="str">
            <v>Oasis Academy Fir Vale</v>
          </cell>
          <cell r="G111">
            <v>2.18446601941748E-2</v>
          </cell>
          <cell r="H111">
            <v>7.5242718446601894E-2</v>
          </cell>
          <cell r="I111">
            <v>0.70388349514563098</v>
          </cell>
          <cell r="J111">
            <v>4.8543689320388302E-3</v>
          </cell>
          <cell r="K111">
            <v>4.85436893203883E-2</v>
          </cell>
          <cell r="L111">
            <v>0.12864077669902901</v>
          </cell>
          <cell r="M111">
            <v>1.6990291262135901E-2</v>
          </cell>
          <cell r="N111">
            <v>0.99999999999999967</v>
          </cell>
          <cell r="P111">
            <v>9.0000000000000178</v>
          </cell>
          <cell r="Q111">
            <v>30.999999999999982</v>
          </cell>
          <cell r="R111">
            <v>289.99999999999994</v>
          </cell>
          <cell r="S111">
            <v>1.999999999999998</v>
          </cell>
          <cell r="T111">
            <v>19.999999999999979</v>
          </cell>
          <cell r="U111">
            <v>52.99999999999995</v>
          </cell>
          <cell r="V111">
            <v>6.9999999999999911</v>
          </cell>
          <cell r="W111">
            <v>412</v>
          </cell>
          <cell r="Y111">
            <v>5942.5220428531557</v>
          </cell>
          <cell r="Z111">
            <v>15502.020329109539</v>
          </cell>
          <cell r="AA111">
            <v>136571.19694890434</v>
          </cell>
          <cell r="AB111">
            <v>864.19029708158371</v>
          </cell>
          <cell r="AC111">
            <v>5534.7019026573344</v>
          </cell>
          <cell r="AD111">
            <v>12093.809157473175</v>
          </cell>
          <cell r="AE111">
            <v>176508.44067807912</v>
          </cell>
          <cell r="AG111">
            <v>131864.3617985626</v>
          </cell>
          <cell r="AH111">
            <v>44644.078879516514</v>
          </cell>
          <cell r="AI111">
            <v>0.25292886112420876</v>
          </cell>
        </row>
        <row r="112">
          <cell r="E112">
            <v>2019</v>
          </cell>
          <cell r="F112" t="str">
            <v>Oasis Academy Watermead</v>
          </cell>
          <cell r="G112">
            <v>0.27792207792207801</v>
          </cell>
          <cell r="H112">
            <v>0.30649350649350598</v>
          </cell>
          <cell r="I112">
            <v>0.30129870129870101</v>
          </cell>
          <cell r="J112">
            <v>2.5974025974026E-3</v>
          </cell>
          <cell r="K112">
            <v>6.2337662337662303E-2</v>
          </cell>
          <cell r="L112">
            <v>2.5974025974026E-2</v>
          </cell>
          <cell r="M112">
            <v>2.3376623376623398E-2</v>
          </cell>
          <cell r="N112">
            <v>0.99999999999999922</v>
          </cell>
          <cell r="P112">
            <v>107.00000000000004</v>
          </cell>
          <cell r="Q112">
            <v>117.9999999999998</v>
          </cell>
          <cell r="R112">
            <v>115.99999999999989</v>
          </cell>
          <cell r="S112">
            <v>1.0000000000000011</v>
          </cell>
          <cell r="T112">
            <v>23.999999999999986</v>
          </cell>
          <cell r="U112">
            <v>10.000000000000011</v>
          </cell>
          <cell r="V112">
            <v>9.0000000000000089</v>
          </cell>
          <cell r="W112">
            <v>385</v>
          </cell>
          <cell r="Y112">
            <v>70649.984287254061</v>
          </cell>
          <cell r="Z112">
            <v>59007.69028499753</v>
          </cell>
          <cell r="AA112">
            <v>54628.478779561687</v>
          </cell>
          <cell r="AB112">
            <v>432.09514854079276</v>
          </cell>
          <cell r="AC112">
            <v>6641.642283188804</v>
          </cell>
          <cell r="AD112">
            <v>2281.8507844289056</v>
          </cell>
          <cell r="AE112">
            <v>193641.74156797177</v>
          </cell>
          <cell r="AG112">
            <v>140182.55433180041</v>
          </cell>
          <cell r="AH112">
            <v>53459.187236171361</v>
          </cell>
          <cell r="AI112">
            <v>0.27607264220667121</v>
          </cell>
        </row>
        <row r="113">
          <cell r="E113">
            <v>2313</v>
          </cell>
          <cell r="F113" t="str">
            <v>Oughtibridge Primary School</v>
          </cell>
          <cell r="G113">
            <v>7.2463768115942004E-3</v>
          </cell>
          <cell r="H113">
            <v>7.2463768115942004E-3</v>
          </cell>
          <cell r="I113">
            <v>4.8309178743961402E-3</v>
          </cell>
          <cell r="J113">
            <v>0</v>
          </cell>
          <cell r="K113">
            <v>1.20772946859903E-2</v>
          </cell>
          <cell r="L113">
            <v>5.3140096618357502E-2</v>
          </cell>
          <cell r="M113">
            <v>0.91545893719806803</v>
          </cell>
          <cell r="N113">
            <v>1.0000000000000004</v>
          </cell>
          <cell r="P113">
            <v>2.9999999999999991</v>
          </cell>
          <cell r="Q113">
            <v>2.9999999999999991</v>
          </cell>
          <cell r="R113">
            <v>2.0000000000000022</v>
          </cell>
          <cell r="S113">
            <v>0</v>
          </cell>
          <cell r="T113">
            <v>4.999999999999984</v>
          </cell>
          <cell r="U113">
            <v>22.000000000000007</v>
          </cell>
          <cell r="V113">
            <v>379.00000000000017</v>
          </cell>
          <cell r="W113">
            <v>414</v>
          </cell>
          <cell r="Y113">
            <v>1980.8406809510473</v>
          </cell>
          <cell r="Z113">
            <v>1500.1955157202783</v>
          </cell>
          <cell r="AA113">
            <v>941.87032378554829</v>
          </cell>
          <cell r="AB113">
            <v>0</v>
          </cell>
          <cell r="AC113">
            <v>1383.6754756643306</v>
          </cell>
          <cell r="AD113">
            <v>5020.0717257435881</v>
          </cell>
          <cell r="AE113">
            <v>10826.653721864792</v>
          </cell>
          <cell r="AG113">
            <v>5630.1640902948166</v>
          </cell>
          <cell r="AH113">
            <v>5196.4896315699752</v>
          </cell>
          <cell r="AI113">
            <v>0.47997190683909002</v>
          </cell>
        </row>
        <row r="114">
          <cell r="E114">
            <v>2093</v>
          </cell>
          <cell r="F114" t="str">
            <v>Owler Brook Primary School</v>
          </cell>
          <cell r="G114">
            <v>6.6014669926650393E-2</v>
          </cell>
          <cell r="H114">
            <v>6.3569682151589202E-2</v>
          </cell>
          <cell r="I114">
            <v>0.76772616136919303</v>
          </cell>
          <cell r="J114">
            <v>4.8899755501222502E-3</v>
          </cell>
          <cell r="K114">
            <v>4.6454767726161403E-2</v>
          </cell>
          <cell r="L114">
            <v>2.93398533007335E-2</v>
          </cell>
          <cell r="M114">
            <v>2.2004889975550099E-2</v>
          </cell>
          <cell r="N114">
            <v>0.99999999999999989</v>
          </cell>
          <cell r="P114">
            <v>27.000000000000011</v>
          </cell>
          <cell r="Q114">
            <v>25.999999999999982</v>
          </cell>
          <cell r="R114">
            <v>313.99999999999994</v>
          </cell>
          <cell r="S114">
            <v>2.0000000000000004</v>
          </cell>
          <cell r="T114">
            <v>19.000000000000014</v>
          </cell>
          <cell r="U114">
            <v>12.000000000000002</v>
          </cell>
          <cell r="V114">
            <v>8.9999999999999911</v>
          </cell>
          <cell r="W114">
            <v>409</v>
          </cell>
          <cell r="Y114">
            <v>17827.566128559436</v>
          </cell>
          <cell r="Z114">
            <v>13001.694469575741</v>
          </cell>
          <cell r="AA114">
            <v>147873.6408343309</v>
          </cell>
          <cell r="AB114">
            <v>864.19029708158484</v>
          </cell>
          <cell r="AC114">
            <v>5257.9668075244772</v>
          </cell>
          <cell r="AD114">
            <v>2738.2209413146838</v>
          </cell>
          <cell r="AE114">
            <v>187563.2794783868</v>
          </cell>
          <cell r="AG114">
            <v>132619.22786038494</v>
          </cell>
          <cell r="AH114">
            <v>54944.05161800186</v>
          </cell>
          <cell r="AI114">
            <v>0.2929360788039172</v>
          </cell>
        </row>
        <row r="115">
          <cell r="E115">
            <v>3428</v>
          </cell>
          <cell r="F115" t="str">
            <v>Parson Cross Church of England Primary School</v>
          </cell>
          <cell r="G115">
            <v>0.25961538461538503</v>
          </cell>
          <cell r="H115">
            <v>0.331730769230769</v>
          </cell>
          <cell r="I115">
            <v>9.1346153846153799E-2</v>
          </cell>
          <cell r="J115">
            <v>0</v>
          </cell>
          <cell r="K115">
            <v>0.125</v>
          </cell>
          <cell r="L115">
            <v>1.9230769230769201E-2</v>
          </cell>
          <cell r="M115">
            <v>0.17307692307692299</v>
          </cell>
          <cell r="N115">
            <v>0.99999999999999989</v>
          </cell>
          <cell r="P115">
            <v>54.000000000000085</v>
          </cell>
          <cell r="Q115">
            <v>68.999999999999957</v>
          </cell>
          <cell r="R115">
            <v>18.999999999999989</v>
          </cell>
          <cell r="S115">
            <v>0</v>
          </cell>
          <cell r="T115">
            <v>26</v>
          </cell>
          <cell r="U115">
            <v>3.9999999999999938</v>
          </cell>
          <cell r="V115">
            <v>35.999999999999979</v>
          </cell>
          <cell r="W115">
            <v>208</v>
          </cell>
          <cell r="Y115">
            <v>35655.132257118916</v>
          </cell>
          <cell r="Z115">
            <v>34504.496861566389</v>
          </cell>
          <cell r="AA115">
            <v>8947.7680759626946</v>
          </cell>
          <cell r="AB115">
            <v>0</v>
          </cell>
          <cell r="AC115">
            <v>7195.1124734545419</v>
          </cell>
          <cell r="AD115">
            <v>912.74031377155984</v>
          </cell>
          <cell r="AE115">
            <v>87215.249981874105</v>
          </cell>
          <cell r="AG115">
            <v>59277.99731577334</v>
          </cell>
          <cell r="AH115">
            <v>27937.252666100765</v>
          </cell>
          <cell r="AI115">
            <v>0.32032531778452678</v>
          </cell>
        </row>
        <row r="116">
          <cell r="E116">
            <v>2332</v>
          </cell>
          <cell r="F116" t="str">
            <v>Phillimore Community Primary School</v>
          </cell>
          <cell r="G116">
            <v>2.5773195876288698E-3</v>
          </cell>
          <cell r="H116">
            <v>0.77319587628866004</v>
          </cell>
          <cell r="I116">
            <v>1.54639175257732E-2</v>
          </cell>
          <cell r="J116">
            <v>0.14690721649484501</v>
          </cell>
          <cell r="K116">
            <v>4.3814432989690698E-2</v>
          </cell>
          <cell r="L116">
            <v>0</v>
          </cell>
          <cell r="M116">
            <v>1.8041237113402098E-2</v>
          </cell>
          <cell r="N116">
            <v>1</v>
          </cell>
          <cell r="P116">
            <v>1.0025773195876304</v>
          </cell>
          <cell r="Q116">
            <v>300.77319587628875</v>
          </cell>
          <cell r="R116">
            <v>6.0154639175257749</v>
          </cell>
          <cell r="S116">
            <v>57.146907216494704</v>
          </cell>
          <cell r="T116">
            <v>17.043814432989681</v>
          </cell>
          <cell r="U116">
            <v>0</v>
          </cell>
          <cell r="V116">
            <v>7.0180412371134162</v>
          </cell>
          <cell r="W116">
            <v>389</v>
          </cell>
          <cell r="Y116">
            <v>661.98198014601269</v>
          </cell>
          <cell r="Z116">
            <v>150406.19990082181</v>
          </cell>
          <cell r="AA116">
            <v>2832.8934738601392</v>
          </cell>
          <cell r="AB116">
            <v>24692.901362358156</v>
          </cell>
          <cell r="AC116">
            <v>4716.6216085403312</v>
          </cell>
          <cell r="AD116">
            <v>0</v>
          </cell>
          <cell r="AE116">
            <v>183310.59832572646</v>
          </cell>
          <cell r="AG116">
            <v>148467.23296857227</v>
          </cell>
          <cell r="AH116">
            <v>34843.365357154194</v>
          </cell>
          <cell r="AI116">
            <v>0.19007829157395834</v>
          </cell>
        </row>
        <row r="117">
          <cell r="E117">
            <v>3433</v>
          </cell>
          <cell r="F117" t="str">
            <v>Pipworth Community Primary School</v>
          </cell>
          <cell r="G117">
            <v>0.41927083333333298</v>
          </cell>
          <cell r="H117">
            <v>0.32552083333333298</v>
          </cell>
          <cell r="I117">
            <v>1.3020833333333299E-2</v>
          </cell>
          <cell r="J117">
            <v>9.375E-2</v>
          </cell>
          <cell r="K117">
            <v>8.8541666666666699E-2</v>
          </cell>
          <cell r="L117">
            <v>2.60416666666667E-3</v>
          </cell>
          <cell r="M117">
            <v>5.7291666666666699E-2</v>
          </cell>
          <cell r="N117">
            <v>0.99999999999999933</v>
          </cell>
          <cell r="P117">
            <v>160.99999999999986</v>
          </cell>
          <cell r="Q117">
            <v>124.99999999999986</v>
          </cell>
          <cell r="R117">
            <v>4.9999999999999867</v>
          </cell>
          <cell r="S117">
            <v>36</v>
          </cell>
          <cell r="T117">
            <v>34.000000000000014</v>
          </cell>
          <cell r="U117">
            <v>1.0000000000000013</v>
          </cell>
          <cell r="V117">
            <v>22.000000000000014</v>
          </cell>
          <cell r="W117">
            <v>384</v>
          </cell>
          <cell r="Y117">
            <v>106305.11654437281</v>
          </cell>
          <cell r="Z117">
            <v>62508.146488344879</v>
          </cell>
          <cell r="AA117">
            <v>2354.6758094638617</v>
          </cell>
          <cell r="AB117">
            <v>15555.425347468523</v>
          </cell>
          <cell r="AC117">
            <v>9408.9932345174821</v>
          </cell>
          <cell r="AD117">
            <v>228.18507844289061</v>
          </cell>
          <cell r="AE117">
            <v>196360.54250261045</v>
          </cell>
          <cell r="AG117">
            <v>161485.093608208</v>
          </cell>
          <cell r="AH117">
            <v>34875.448894402449</v>
          </cell>
          <cell r="AI117">
            <v>0.17760925107415004</v>
          </cell>
        </row>
        <row r="118">
          <cell r="E118">
            <v>3427</v>
          </cell>
          <cell r="F118" t="str">
            <v>Porter Croft Church of England Primary Academy</v>
          </cell>
          <cell r="G118">
            <v>9.3023255813953504E-3</v>
          </cell>
          <cell r="H118">
            <v>0.38604651162790699</v>
          </cell>
          <cell r="I118">
            <v>2.7906976744186001E-2</v>
          </cell>
          <cell r="J118">
            <v>0.12093023255814001</v>
          </cell>
          <cell r="K118">
            <v>0.19534883720930199</v>
          </cell>
          <cell r="L118">
            <v>2.32558139534884E-2</v>
          </cell>
          <cell r="M118">
            <v>0.23720930232558099</v>
          </cell>
          <cell r="N118">
            <v>0.99999999999999978</v>
          </cell>
          <cell r="P118">
            <v>2.0000000000000004</v>
          </cell>
          <cell r="Q118">
            <v>83</v>
          </cell>
          <cell r="R118">
            <v>5.9999999999999902</v>
          </cell>
          <cell r="S118">
            <v>26.000000000000099</v>
          </cell>
          <cell r="T118">
            <v>41.999999999999929</v>
          </cell>
          <cell r="U118">
            <v>5.0000000000000062</v>
          </cell>
          <cell r="V118">
            <v>50.999999999999915</v>
          </cell>
          <cell r="W118">
            <v>215</v>
          </cell>
          <cell r="Y118">
            <v>1320.5604539673654</v>
          </cell>
          <cell r="Z118">
            <v>41505.409268261043</v>
          </cell>
          <cell r="AA118">
            <v>2825.610971356637</v>
          </cell>
          <cell r="AB118">
            <v>11234.473862060642</v>
          </cell>
          <cell r="AC118">
            <v>11622.873995580394</v>
          </cell>
          <cell r="AD118">
            <v>1140.9253922144528</v>
          </cell>
          <cell r="AE118">
            <v>69649.853943440539</v>
          </cell>
          <cell r="AG118">
            <v>55380.776092470609</v>
          </cell>
          <cell r="AH118">
            <v>14269.07785096993</v>
          </cell>
          <cell r="AI118">
            <v>0.20486874046508691</v>
          </cell>
        </row>
        <row r="119">
          <cell r="E119">
            <v>2347</v>
          </cell>
          <cell r="F119" t="str">
            <v>Prince Edward Primary School</v>
          </cell>
          <cell r="G119">
            <v>0.27250608272506099</v>
          </cell>
          <cell r="H119">
            <v>0.59610705596107105</v>
          </cell>
          <cell r="I119">
            <v>1.21654501216545E-2</v>
          </cell>
          <cell r="J119">
            <v>3.8929440389294398E-2</v>
          </cell>
          <cell r="K119">
            <v>1.7031630170316302E-2</v>
          </cell>
          <cell r="L119">
            <v>1.21654501216545E-2</v>
          </cell>
          <cell r="M119">
            <v>5.1094890510948898E-2</v>
          </cell>
          <cell r="N119">
            <v>1.0000000000000004</v>
          </cell>
          <cell r="P119">
            <v>112.27250608272513</v>
          </cell>
          <cell r="Q119">
            <v>245.59610705596128</v>
          </cell>
          <cell r="R119">
            <v>5.0121654501216542</v>
          </cell>
          <cell r="S119">
            <v>16.038929440389293</v>
          </cell>
          <cell r="T119">
            <v>7.0170316301703162</v>
          </cell>
          <cell r="U119">
            <v>5.0121654501216542</v>
          </cell>
          <cell r="V119">
            <v>21.051094890510946</v>
          </cell>
          <cell r="W119">
            <v>412</v>
          </cell>
          <cell r="Y119">
            <v>74131.315800328637</v>
          </cell>
          <cell r="Z119">
            <v>122814.05949457022</v>
          </cell>
          <cell r="AA119">
            <v>2360.4049476864079</v>
          </cell>
          <cell r="AB119">
            <v>6930.3435989802983</v>
          </cell>
          <cell r="AC119">
            <v>1941.8589157255192</v>
          </cell>
          <cell r="AD119">
            <v>1143.7013664047543</v>
          </cell>
          <cell r="AE119">
            <v>209321.68412369586</v>
          </cell>
          <cell r="AG119">
            <v>162132.91676120722</v>
          </cell>
          <cell r="AH119">
            <v>47188.767362488637</v>
          </cell>
          <cell r="AI119">
            <v>0.22543659325138557</v>
          </cell>
        </row>
        <row r="120">
          <cell r="E120">
            <v>2366</v>
          </cell>
          <cell r="F120" t="str">
            <v>Pye Bank CofE Primary School</v>
          </cell>
          <cell r="G120">
            <v>4.4392523364486E-2</v>
          </cell>
          <cell r="H120">
            <v>0.38317757009345799</v>
          </cell>
          <cell r="I120">
            <v>0.47663551401869197</v>
          </cell>
          <cell r="J120">
            <v>1.16822429906542E-2</v>
          </cell>
          <cell r="K120">
            <v>4.4392523364486E-2</v>
          </cell>
          <cell r="L120">
            <v>0</v>
          </cell>
          <cell r="M120">
            <v>3.9719626168224297E-2</v>
          </cell>
          <cell r="N120">
            <v>1.0000000000000004</v>
          </cell>
          <cell r="P120">
            <v>19.088785046728979</v>
          </cell>
          <cell r="Q120">
            <v>164.76635514018693</v>
          </cell>
          <cell r="R120">
            <v>204.95327102803756</v>
          </cell>
          <cell r="S120">
            <v>5.0233644859813058</v>
          </cell>
          <cell r="T120">
            <v>19.088785046728979</v>
          </cell>
          <cell r="U120">
            <v>0</v>
          </cell>
          <cell r="V120">
            <v>17.079439252336446</v>
          </cell>
          <cell r="W120">
            <v>430</v>
          </cell>
          <cell r="Y120">
            <v>12603.947323496937</v>
          </cell>
          <cell r="Z120">
            <v>82393.915707627777</v>
          </cell>
          <cell r="AA120">
            <v>96519.70187204238</v>
          </cell>
          <cell r="AB120">
            <v>2170.5714237446332</v>
          </cell>
          <cell r="AC120">
            <v>5282.5367458773935</v>
          </cell>
          <cell r="AD120">
            <v>0</v>
          </cell>
          <cell r="AE120">
            <v>198970.6730727891</v>
          </cell>
          <cell r="AG120">
            <v>137702.87324633676</v>
          </cell>
          <cell r="AH120">
            <v>61267.799826452334</v>
          </cell>
          <cell r="AI120">
            <v>0.30792377027361634</v>
          </cell>
        </row>
        <row r="121">
          <cell r="E121">
            <v>2363</v>
          </cell>
          <cell r="F121" t="str">
            <v>Rainbow Forge Primary Academy</v>
          </cell>
          <cell r="G121">
            <v>2.0547945205479499E-2</v>
          </cell>
          <cell r="H121">
            <v>5.8219178082191798E-2</v>
          </cell>
          <cell r="I121">
            <v>0.15753424657534201</v>
          </cell>
          <cell r="J121">
            <v>0.123287671232877</v>
          </cell>
          <cell r="K121">
            <v>1.3698630136986301E-2</v>
          </cell>
          <cell r="L121">
            <v>0.31506849315068503</v>
          </cell>
          <cell r="M121">
            <v>0.31164383561643799</v>
          </cell>
          <cell r="N121">
            <v>0.99999999999999956</v>
          </cell>
          <cell r="P121">
            <v>6.0000000000000142</v>
          </cell>
          <cell r="Q121">
            <v>17.000000000000004</v>
          </cell>
          <cell r="R121">
            <v>45.999999999999865</v>
          </cell>
          <cell r="S121">
            <v>36.000000000000085</v>
          </cell>
          <cell r="T121">
            <v>4</v>
          </cell>
          <cell r="U121">
            <v>92.000000000000028</v>
          </cell>
          <cell r="V121">
            <v>90.999999999999901</v>
          </cell>
          <cell r="W121">
            <v>292</v>
          </cell>
          <cell r="Y121">
            <v>3961.681361902105</v>
          </cell>
          <cell r="Z121">
            <v>8501.1079224149144</v>
          </cell>
          <cell r="AA121">
            <v>21663.017447067523</v>
          </cell>
          <cell r="AB121">
            <v>15555.425347468559</v>
          </cell>
          <cell r="AC121">
            <v>1106.940380531468</v>
          </cell>
          <cell r="AD121">
            <v>20993.027216745915</v>
          </cell>
          <cell r="AE121">
            <v>71781.199676130476</v>
          </cell>
          <cell r="AG121">
            <v>53237.280041466642</v>
          </cell>
          <cell r="AH121">
            <v>18543.919634663835</v>
          </cell>
          <cell r="AI121">
            <v>0.25833950558547542</v>
          </cell>
        </row>
        <row r="122">
          <cell r="E122">
            <v>2334</v>
          </cell>
          <cell r="F122" t="str">
            <v>Reignhead Primary School</v>
          </cell>
          <cell r="G122">
            <v>8.3333333333333297E-3</v>
          </cell>
          <cell r="H122">
            <v>1.6666666666666701E-2</v>
          </cell>
          <cell r="I122">
            <v>1.6666666666666701E-2</v>
          </cell>
          <cell r="J122">
            <v>4.1666666666666701E-3</v>
          </cell>
          <cell r="K122">
            <v>2.0833333333333301E-2</v>
          </cell>
          <cell r="L122">
            <v>0.64166666666666705</v>
          </cell>
          <cell r="M122">
            <v>0.29166666666666702</v>
          </cell>
          <cell r="N122">
            <v>1.0000000000000007</v>
          </cell>
          <cell r="P122">
            <v>1.9999999999999991</v>
          </cell>
          <cell r="Q122">
            <v>4.000000000000008</v>
          </cell>
          <cell r="R122">
            <v>4.000000000000008</v>
          </cell>
          <cell r="S122">
            <v>1.0000000000000009</v>
          </cell>
          <cell r="T122">
            <v>4.999999999999992</v>
          </cell>
          <cell r="U122">
            <v>154.00000000000009</v>
          </cell>
          <cell r="V122">
            <v>70.000000000000085</v>
          </cell>
          <cell r="W122">
            <v>240</v>
          </cell>
          <cell r="Y122">
            <v>1320.5604539673645</v>
          </cell>
          <cell r="Z122">
            <v>2000.2606876270424</v>
          </cell>
          <cell r="AA122">
            <v>1883.7406475710984</v>
          </cell>
          <cell r="AB122">
            <v>432.09514854079271</v>
          </cell>
          <cell r="AC122">
            <v>1383.6754756643329</v>
          </cell>
          <cell r="AD122">
            <v>35140.502080205129</v>
          </cell>
          <cell r="AE122">
            <v>42160.834493575763</v>
          </cell>
          <cell r="AG122">
            <v>35282.23266720293</v>
          </cell>
          <cell r="AH122">
            <v>6878.6018263728329</v>
          </cell>
          <cell r="AI122">
            <v>0.16315146293940069</v>
          </cell>
        </row>
        <row r="123">
          <cell r="E123">
            <v>2338</v>
          </cell>
          <cell r="F123" t="str">
            <v>Rivelin Primary School</v>
          </cell>
          <cell r="G123">
            <v>2.4E-2</v>
          </cell>
          <cell r="H123">
            <v>7.4666666666666701E-2</v>
          </cell>
          <cell r="I123">
            <v>2.1333333333333301E-2</v>
          </cell>
          <cell r="J123">
            <v>0.04</v>
          </cell>
          <cell r="K123">
            <v>7.7333333333333296E-2</v>
          </cell>
          <cell r="L123">
            <v>0.13866666666666699</v>
          </cell>
          <cell r="M123">
            <v>0.624</v>
          </cell>
          <cell r="N123">
            <v>1.0000000000000002</v>
          </cell>
          <cell r="P123">
            <v>9</v>
          </cell>
          <cell r="Q123">
            <v>28.000000000000014</v>
          </cell>
          <cell r="R123">
            <v>7.9999999999999885</v>
          </cell>
          <cell r="S123">
            <v>15</v>
          </cell>
          <cell r="T123">
            <v>28.999999999999986</v>
          </cell>
          <cell r="U123">
            <v>52.000000000000121</v>
          </cell>
          <cell r="V123">
            <v>234</v>
          </cell>
          <cell r="W123">
            <v>375</v>
          </cell>
          <cell r="Y123">
            <v>5942.5220428531438</v>
          </cell>
          <cell r="Z123">
            <v>14001.824813389276</v>
          </cell>
          <cell r="AA123">
            <v>3767.4812951421836</v>
          </cell>
          <cell r="AB123">
            <v>6481.4272281118847</v>
          </cell>
          <cell r="AC123">
            <v>8025.3177588531389</v>
          </cell>
          <cell r="AD123">
            <v>11865.624079030324</v>
          </cell>
          <cell r="AE123">
            <v>50084.197217379959</v>
          </cell>
          <cell r="AG123">
            <v>26207.761609292047</v>
          </cell>
          <cell r="AH123">
            <v>23876.435608087912</v>
          </cell>
          <cell r="AI123">
            <v>0.47672593222283766</v>
          </cell>
        </row>
        <row r="124">
          <cell r="E124">
            <v>2306</v>
          </cell>
          <cell r="F124" t="str">
            <v>Royd Nursery and Infant School</v>
          </cell>
          <cell r="G124">
            <v>0</v>
          </cell>
          <cell r="H124">
            <v>2.3622047244094498E-2</v>
          </cell>
          <cell r="I124">
            <v>0</v>
          </cell>
          <cell r="J124">
            <v>4.7244094488188997E-2</v>
          </cell>
          <cell r="K124">
            <v>0</v>
          </cell>
          <cell r="L124">
            <v>0.20472440944881901</v>
          </cell>
          <cell r="M124">
            <v>0.72440944881889802</v>
          </cell>
          <cell r="N124">
            <v>1.0000000000000004</v>
          </cell>
          <cell r="P124">
            <v>0</v>
          </cell>
          <cell r="Q124">
            <v>3.0000000000000013</v>
          </cell>
          <cell r="R124">
            <v>0</v>
          </cell>
          <cell r="S124">
            <v>6.0000000000000027</v>
          </cell>
          <cell r="T124">
            <v>0</v>
          </cell>
          <cell r="U124">
            <v>26.000000000000014</v>
          </cell>
          <cell r="V124">
            <v>92.000000000000043</v>
          </cell>
          <cell r="W124">
            <v>127</v>
          </cell>
          <cell r="Y124">
            <v>0</v>
          </cell>
          <cell r="Z124">
            <v>1500.1955157202794</v>
          </cell>
          <cell r="AA124">
            <v>0</v>
          </cell>
          <cell r="AB124">
            <v>2592.5708912447549</v>
          </cell>
          <cell r="AC124">
            <v>0</v>
          </cell>
          <cell r="AD124">
            <v>5932.8120395151509</v>
          </cell>
          <cell r="AE124">
            <v>10025.578446480185</v>
          </cell>
          <cell r="AG124">
            <v>8376.1045279300288</v>
          </cell>
          <cell r="AH124">
            <v>1649.4739185501567</v>
          </cell>
          <cell r="AI124">
            <v>0.16452655847795591</v>
          </cell>
        </row>
        <row r="125">
          <cell r="E125">
            <v>3401</v>
          </cell>
          <cell r="F125" t="str">
            <v>Sacred Heart School, A Catholic Voluntary Academy</v>
          </cell>
          <cell r="G125">
            <v>4.97512437810945E-3</v>
          </cell>
          <cell r="H125">
            <v>6.4676616915422896E-2</v>
          </cell>
          <cell r="I125">
            <v>3.98009950248756E-2</v>
          </cell>
          <cell r="J125">
            <v>3.4825870646766198E-2</v>
          </cell>
          <cell r="K125">
            <v>0.119402985074627</v>
          </cell>
          <cell r="L125">
            <v>0.109452736318408</v>
          </cell>
          <cell r="M125">
            <v>0.62686567164179097</v>
          </cell>
          <cell r="N125">
            <v>1</v>
          </cell>
          <cell r="P125">
            <v>0.99999999999999944</v>
          </cell>
          <cell r="Q125">
            <v>13.000000000000002</v>
          </cell>
          <cell r="R125">
            <v>7.9999999999999956</v>
          </cell>
          <cell r="S125">
            <v>7.0000000000000062</v>
          </cell>
          <cell r="T125">
            <v>24.000000000000028</v>
          </cell>
          <cell r="U125">
            <v>22.000000000000007</v>
          </cell>
          <cell r="V125">
            <v>125.99999999999999</v>
          </cell>
          <cell r="W125">
            <v>201</v>
          </cell>
          <cell r="Y125">
            <v>660.28022698368227</v>
          </cell>
          <cell r="Z125">
            <v>6500.8472347878751</v>
          </cell>
          <cell r="AA125">
            <v>3767.4812951421868</v>
          </cell>
          <cell r="AB125">
            <v>3024.6660397855489</v>
          </cell>
          <cell r="AC125">
            <v>6641.6422831888158</v>
          </cell>
          <cell r="AD125">
            <v>5020.0717257435881</v>
          </cell>
          <cell r="AE125">
            <v>25614.9888056317</v>
          </cell>
          <cell r="AG125">
            <v>19809.884073096153</v>
          </cell>
          <cell r="AH125">
            <v>5805.1047325355466</v>
          </cell>
          <cell r="AI125">
            <v>0.22662921216109369</v>
          </cell>
        </row>
        <row r="126">
          <cell r="E126">
            <v>2369</v>
          </cell>
          <cell r="F126" t="str">
            <v>Sharrow Nursery, Infant and Junior School</v>
          </cell>
          <cell r="G126">
            <v>1.87353629976581E-2</v>
          </cell>
          <cell r="H126">
            <v>0.23185011709601899</v>
          </cell>
          <cell r="I126">
            <v>1.63934426229508E-2</v>
          </cell>
          <cell r="J126">
            <v>4.91803278688525E-2</v>
          </cell>
          <cell r="K126">
            <v>0.201405152224824</v>
          </cell>
          <cell r="L126">
            <v>0.16861826697892299</v>
          </cell>
          <cell r="M126">
            <v>0.31381733021077302</v>
          </cell>
          <cell r="N126">
            <v>1.0000000000000004</v>
          </cell>
          <cell r="P126">
            <v>8.0000000000000089</v>
          </cell>
          <cell r="Q126">
            <v>99.000000000000114</v>
          </cell>
          <cell r="R126">
            <v>6.9999999999999911</v>
          </cell>
          <cell r="S126">
            <v>21.000000000000018</v>
          </cell>
          <cell r="T126">
            <v>85.999999999999844</v>
          </cell>
          <cell r="U126">
            <v>72.000000000000114</v>
          </cell>
          <cell r="V126">
            <v>134.00000000000009</v>
          </cell>
          <cell r="W126">
            <v>427</v>
          </cell>
          <cell r="Y126">
            <v>5282.2418158694663</v>
          </cell>
          <cell r="Z126">
            <v>49506.452018769254</v>
          </cell>
          <cell r="AA126">
            <v>3296.5461332494115</v>
          </cell>
          <cell r="AB126">
            <v>9073.9981193566455</v>
          </cell>
          <cell r="AC126">
            <v>23799.21818142652</v>
          </cell>
          <cell r="AD126">
            <v>16429.325647888127</v>
          </cell>
          <cell r="AE126">
            <v>107387.78191655941</v>
          </cell>
          <cell r="AG126">
            <v>79769.665613543591</v>
          </cell>
          <cell r="AH126">
            <v>27618.11630301582</v>
          </cell>
          <cell r="AI126">
            <v>0.25718117843680921</v>
          </cell>
        </row>
        <row r="127">
          <cell r="E127">
            <v>2349</v>
          </cell>
          <cell r="F127" t="str">
            <v>Shooter's Grove Primary School</v>
          </cell>
          <cell r="G127">
            <v>2.8169014084507001E-2</v>
          </cell>
          <cell r="H127">
            <v>1.97183098591549E-2</v>
          </cell>
          <cell r="I127">
            <v>1.97183098591549E-2</v>
          </cell>
          <cell r="J127">
            <v>0</v>
          </cell>
          <cell r="K127">
            <v>0.36901408450704198</v>
          </cell>
          <cell r="L127">
            <v>1.97183098591549E-2</v>
          </cell>
          <cell r="M127">
            <v>0.54366197183098597</v>
          </cell>
          <cell r="N127">
            <v>0.99999999999999967</v>
          </cell>
          <cell r="P127">
            <v>10.028169014084492</v>
          </cell>
          <cell r="Q127">
            <v>7.0197183098591447</v>
          </cell>
          <cell r="R127">
            <v>7.0197183098591447</v>
          </cell>
          <cell r="S127">
            <v>0</v>
          </cell>
          <cell r="T127">
            <v>131.36901408450694</v>
          </cell>
          <cell r="U127">
            <v>7.0197183098591447</v>
          </cell>
          <cell r="V127">
            <v>193.543661971831</v>
          </cell>
          <cell r="W127">
            <v>356</v>
          </cell>
          <cell r="Y127">
            <v>6621.4017128504411</v>
          </cell>
          <cell r="Z127">
            <v>3510.3166433567412</v>
          </cell>
          <cell r="AA127">
            <v>3305.8321786951838</v>
          </cell>
          <cell r="AB127">
            <v>0</v>
          </cell>
          <cell r="AC127">
            <v>36354.416610186978</v>
          </cell>
          <cell r="AD127">
            <v>1601.7949731822023</v>
          </cell>
          <cell r="AE127">
            <v>51393.762118271545</v>
          </cell>
          <cell r="AG127">
            <v>39778.54428333939</v>
          </cell>
          <cell r="AH127">
            <v>11615.217834932155</v>
          </cell>
          <cell r="AI127">
            <v>0.22600442847912675</v>
          </cell>
        </row>
        <row r="128">
          <cell r="E128">
            <v>2360</v>
          </cell>
          <cell r="F128" t="str">
            <v>Shortbrook Primary School</v>
          </cell>
          <cell r="G128">
            <v>0</v>
          </cell>
          <cell r="H128">
            <v>0.41176470588235298</v>
          </cell>
          <cell r="I128">
            <v>0</v>
          </cell>
          <cell r="J128">
            <v>0</v>
          </cell>
          <cell r="K128">
            <v>2.3529411764705899E-2</v>
          </cell>
          <cell r="L128">
            <v>0.317647058823529</v>
          </cell>
          <cell r="M128">
            <v>0.247058823529412</v>
          </cell>
          <cell r="N128">
            <v>0.99999999999999989</v>
          </cell>
          <cell r="P128">
            <v>0</v>
          </cell>
          <cell r="Q128">
            <v>35</v>
          </cell>
          <cell r="R128">
            <v>0</v>
          </cell>
          <cell r="S128">
            <v>0</v>
          </cell>
          <cell r="T128">
            <v>2.0000000000000013</v>
          </cell>
          <cell r="U128">
            <v>26.999999999999964</v>
          </cell>
          <cell r="V128">
            <v>21.000000000000021</v>
          </cell>
          <cell r="W128">
            <v>85</v>
          </cell>
          <cell r="Y128">
            <v>0</v>
          </cell>
          <cell r="Z128">
            <v>17502.281016736586</v>
          </cell>
          <cell r="AA128">
            <v>0</v>
          </cell>
          <cell r="AB128">
            <v>0</v>
          </cell>
          <cell r="AC128">
            <v>553.47019026573435</v>
          </cell>
          <cell r="AD128">
            <v>6160.9971179580298</v>
          </cell>
          <cell r="AE128">
            <v>24216.748324960354</v>
          </cell>
          <cell r="AG128">
            <v>20888.317942843525</v>
          </cell>
          <cell r="AH128">
            <v>3328.4303821168287</v>
          </cell>
          <cell r="AI128">
            <v>0.13744332382916144</v>
          </cell>
        </row>
        <row r="129">
          <cell r="E129">
            <v>2009</v>
          </cell>
          <cell r="F129" t="str">
            <v>Southey Green Primary School and Nurseries</v>
          </cell>
          <cell r="G129">
            <v>0.35483870967741898</v>
          </cell>
          <cell r="H129">
            <v>0.50806451612903203</v>
          </cell>
          <cell r="I129">
            <v>6.6129032258064505E-2</v>
          </cell>
          <cell r="J129">
            <v>1.6129032258064501E-3</v>
          </cell>
          <cell r="K129">
            <v>3.2258064516129002E-3</v>
          </cell>
          <cell r="L129">
            <v>1.45161290322581E-2</v>
          </cell>
          <cell r="M129">
            <v>5.16129032258065E-2</v>
          </cell>
          <cell r="N129">
            <v>0.99999999999999944</v>
          </cell>
          <cell r="P129">
            <v>219.99999999999977</v>
          </cell>
          <cell r="Q129">
            <v>314.99999999999989</v>
          </cell>
          <cell r="R129">
            <v>40.999999999999993</v>
          </cell>
          <cell r="S129">
            <v>0.99999999999999911</v>
          </cell>
          <cell r="T129">
            <v>1.9999999999999982</v>
          </cell>
          <cell r="U129">
            <v>9.0000000000000213</v>
          </cell>
          <cell r="V129">
            <v>32.000000000000028</v>
          </cell>
          <cell r="W129">
            <v>620</v>
          </cell>
          <cell r="Y129">
            <v>145261.64993641002</v>
          </cell>
          <cell r="Z129">
            <v>157520.52915062921</v>
          </cell>
          <cell r="AA129">
            <v>19308.341637603717</v>
          </cell>
          <cell r="AB129">
            <v>432.09514854079191</v>
          </cell>
          <cell r="AC129">
            <v>553.47019026573355</v>
          </cell>
          <cell r="AD129">
            <v>2053.6657059860177</v>
          </cell>
          <cell r="AE129">
            <v>325129.75176943548</v>
          </cell>
          <cell r="AG129">
            <v>241111.28572394667</v>
          </cell>
          <cell r="AH129">
            <v>84018.466045488807</v>
          </cell>
          <cell r="AI129">
            <v>0.25841518836169192</v>
          </cell>
        </row>
        <row r="130">
          <cell r="E130">
            <v>2329</v>
          </cell>
          <cell r="F130" t="str">
            <v>Springfield Primary School</v>
          </cell>
          <cell r="G130">
            <v>5.0251256281407001E-3</v>
          </cell>
          <cell r="H130">
            <v>0.180904522613065</v>
          </cell>
          <cell r="I130">
            <v>1.00502512562814E-2</v>
          </cell>
          <cell r="J130">
            <v>6.0301507537688398E-2</v>
          </cell>
          <cell r="K130">
            <v>0.38693467336683401</v>
          </cell>
          <cell r="L130">
            <v>0</v>
          </cell>
          <cell r="M130">
            <v>0.35678391959799</v>
          </cell>
          <cell r="N130">
            <v>0.99999999999999956</v>
          </cell>
          <cell r="P130">
            <v>1.0050251256281399</v>
          </cell>
          <cell r="Q130">
            <v>36.180904522612998</v>
          </cell>
          <cell r="R130">
            <v>2.0100502512562799</v>
          </cell>
          <cell r="S130">
            <v>12.06030150753768</v>
          </cell>
          <cell r="T130">
            <v>77.38693467336681</v>
          </cell>
          <cell r="U130">
            <v>0</v>
          </cell>
          <cell r="V130">
            <v>71.356783919598001</v>
          </cell>
          <cell r="W130">
            <v>200</v>
          </cell>
          <cell r="Y130">
            <v>663.5982180740524</v>
          </cell>
          <cell r="Z130">
            <v>18092.810239842525</v>
          </cell>
          <cell r="AA130">
            <v>946.60334048798654</v>
          </cell>
          <cell r="AB130">
            <v>5211.1977713462356</v>
          </cell>
          <cell r="AC130">
            <v>21415.68072887513</v>
          </cell>
          <cell r="AD130">
            <v>0</v>
          </cell>
          <cell r="AE130">
            <v>46329.890298625935</v>
          </cell>
          <cell r="AG130">
            <v>35691.192929092111</v>
          </cell>
          <cell r="AH130">
            <v>10638.697369533824</v>
          </cell>
          <cell r="AI130">
            <v>0.22962923721512352</v>
          </cell>
        </row>
        <row r="131">
          <cell r="E131">
            <v>5202</v>
          </cell>
          <cell r="F131" t="str">
            <v>St Ann's Catholic Primary School, A Voluntary Academy</v>
          </cell>
          <cell r="G131">
            <v>0.02</v>
          </cell>
          <cell r="H131">
            <v>0.01</v>
          </cell>
          <cell r="I131">
            <v>0.01</v>
          </cell>
          <cell r="J131">
            <v>0.21</v>
          </cell>
          <cell r="K131">
            <v>0</v>
          </cell>
          <cell r="L131">
            <v>0.12</v>
          </cell>
          <cell r="M131">
            <v>0.63</v>
          </cell>
          <cell r="N131">
            <v>1</v>
          </cell>
          <cell r="P131">
            <v>2.02</v>
          </cell>
          <cell r="Q131">
            <v>1.01</v>
          </cell>
          <cell r="R131">
            <v>1.01</v>
          </cell>
          <cell r="S131">
            <v>21.21</v>
          </cell>
          <cell r="T131">
            <v>0</v>
          </cell>
          <cell r="U131">
            <v>12.12</v>
          </cell>
          <cell r="V131">
            <v>63.63</v>
          </cell>
          <cell r="W131">
            <v>101</v>
          </cell>
          <cell r="Y131">
            <v>1333.7660585070389</v>
          </cell>
          <cell r="Z131">
            <v>505.06582362582719</v>
          </cell>
          <cell r="AA131">
            <v>475.64451351170135</v>
          </cell>
          <cell r="AB131">
            <v>9164.7381005502048</v>
          </cell>
          <cell r="AC131">
            <v>0</v>
          </cell>
          <cell r="AD131">
            <v>2765.6031507278303</v>
          </cell>
          <cell r="AE131">
            <v>14244.817646922602</v>
          </cell>
          <cell r="AG131">
            <v>12510.306337036207</v>
          </cell>
          <cell r="AH131">
            <v>1734.5113098863949</v>
          </cell>
          <cell r="AI131">
            <v>0.12176437444680889</v>
          </cell>
        </row>
        <row r="132">
          <cell r="E132">
            <v>3402</v>
          </cell>
          <cell r="F132" t="str">
            <v>St Catherine's Catholic Primary School (Hallam)</v>
          </cell>
          <cell r="G132">
            <v>0.11241217798594801</v>
          </cell>
          <cell r="H132">
            <v>0.24590163934426201</v>
          </cell>
          <cell r="I132">
            <v>0.23185011709601899</v>
          </cell>
          <cell r="J132">
            <v>7.4941451990632305E-2</v>
          </cell>
          <cell r="K132">
            <v>0.23419203747072601</v>
          </cell>
          <cell r="L132">
            <v>3.2786885245901599E-2</v>
          </cell>
          <cell r="M132">
            <v>6.7915690866510503E-2</v>
          </cell>
          <cell r="N132">
            <v>0.99999999999999944</v>
          </cell>
          <cell r="P132">
            <v>47.999999999999801</v>
          </cell>
          <cell r="Q132">
            <v>104.99999999999989</v>
          </cell>
          <cell r="R132">
            <v>99.000000000000114</v>
          </cell>
          <cell r="S132">
            <v>31.999999999999993</v>
          </cell>
          <cell r="T132">
            <v>100</v>
          </cell>
          <cell r="U132">
            <v>13.999999999999982</v>
          </cell>
          <cell r="V132">
            <v>28.999999999999986</v>
          </cell>
          <cell r="W132">
            <v>427</v>
          </cell>
          <cell r="Y132">
            <v>31693.450895216632</v>
          </cell>
          <cell r="Z132">
            <v>52506.843050209696</v>
          </cell>
          <cell r="AA132">
            <v>46622.581027384644</v>
          </cell>
          <cell r="AB132">
            <v>13827.04475330535</v>
          </cell>
          <cell r="AC132">
            <v>27673.509513286699</v>
          </cell>
          <cell r="AD132">
            <v>3194.5910982004602</v>
          </cell>
          <cell r="AE132">
            <v>175518.02033760349</v>
          </cell>
          <cell r="AG132">
            <v>128069.88702302141</v>
          </cell>
          <cell r="AH132">
            <v>47448.133314582083</v>
          </cell>
          <cell r="AI132">
            <v>0.27033197630258743</v>
          </cell>
        </row>
        <row r="133">
          <cell r="E133">
            <v>2017</v>
          </cell>
          <cell r="F133" t="str">
            <v>St John Fisher Primary, A Catholic Voluntary Academy</v>
          </cell>
          <cell r="G133">
            <v>1.43540669856459E-2</v>
          </cell>
          <cell r="H133">
            <v>5.7416267942583699E-2</v>
          </cell>
          <cell r="I133">
            <v>6.6985645933014398E-2</v>
          </cell>
          <cell r="J133">
            <v>0.18181818181818199</v>
          </cell>
          <cell r="K133">
            <v>4.3062200956937802E-2</v>
          </cell>
          <cell r="L133">
            <v>9.0909090909090898E-2</v>
          </cell>
          <cell r="M133">
            <v>0.54545454545454497</v>
          </cell>
          <cell r="N133">
            <v>0.99999999999999956</v>
          </cell>
          <cell r="P133">
            <v>2.9999999999999933</v>
          </cell>
          <cell r="Q133">
            <v>11.999999999999993</v>
          </cell>
          <cell r="R133">
            <v>14.000000000000009</v>
          </cell>
          <cell r="S133">
            <v>38.000000000000036</v>
          </cell>
          <cell r="T133">
            <v>9</v>
          </cell>
          <cell r="U133">
            <v>18.999999999999996</v>
          </cell>
          <cell r="V133">
            <v>113.9999999999999</v>
          </cell>
          <cell r="W133">
            <v>209</v>
          </cell>
          <cell r="Y133">
            <v>1980.8406809510434</v>
          </cell>
          <cell r="Z133">
            <v>6000.7820628811114</v>
          </cell>
          <cell r="AA133">
            <v>6593.0922664988348</v>
          </cell>
          <cell r="AB133">
            <v>16419.615644550122</v>
          </cell>
          <cell r="AC133">
            <v>2490.6158561958032</v>
          </cell>
          <cell r="AD133">
            <v>4335.5164904149151</v>
          </cell>
          <cell r="AE133">
            <v>37820.463001491829</v>
          </cell>
          <cell r="AG133">
            <v>27715.309734726037</v>
          </cell>
          <cell r="AH133">
            <v>10105.153266765792</v>
          </cell>
          <cell r="AI133">
            <v>0.26718745527698046</v>
          </cell>
        </row>
        <row r="134">
          <cell r="E134">
            <v>5203</v>
          </cell>
          <cell r="F134" t="str">
            <v>St Joseph's Primary School</v>
          </cell>
          <cell r="G134">
            <v>3.3492822966507199E-2</v>
          </cell>
          <cell r="H134">
            <v>6.2200956937799E-2</v>
          </cell>
          <cell r="I134">
            <v>7.1770334928229707E-2</v>
          </cell>
          <cell r="J134">
            <v>4.7846889952153103E-2</v>
          </cell>
          <cell r="K134">
            <v>9.0909090909090898E-2</v>
          </cell>
          <cell r="L134">
            <v>0.12918660287081299</v>
          </cell>
          <cell r="M134">
            <v>0.56459330143540698</v>
          </cell>
          <cell r="N134">
            <v>0.99999999999999989</v>
          </cell>
          <cell r="P134">
            <v>7.0000000000000044</v>
          </cell>
          <cell r="Q134">
            <v>12.999999999999991</v>
          </cell>
          <cell r="R134">
            <v>15.000000000000009</v>
          </cell>
          <cell r="S134">
            <v>9.9999999999999982</v>
          </cell>
          <cell r="T134">
            <v>18.999999999999996</v>
          </cell>
          <cell r="U134">
            <v>26.999999999999915</v>
          </cell>
          <cell r="V134">
            <v>118.00000000000006</v>
          </cell>
          <cell r="W134">
            <v>209</v>
          </cell>
          <cell r="Y134">
            <v>4621.9615888857816</v>
          </cell>
          <cell r="Z134">
            <v>6500.8472347878705</v>
          </cell>
          <cell r="AA134">
            <v>7064.0274283916087</v>
          </cell>
          <cell r="AB134">
            <v>4320.9514854079225</v>
          </cell>
          <cell r="AC134">
            <v>5257.9668075244717</v>
          </cell>
          <cell r="AD134">
            <v>6160.9971179580189</v>
          </cell>
          <cell r="AE134">
            <v>33926.75166295567</v>
          </cell>
          <cell r="AG134">
            <v>27132.633497646901</v>
          </cell>
          <cell r="AH134">
            <v>6794.1181653087697</v>
          </cell>
          <cell r="AI134">
            <v>0.20025843419389924</v>
          </cell>
        </row>
        <row r="135">
          <cell r="E135">
            <v>3406</v>
          </cell>
          <cell r="F135" t="str">
            <v>St Marie's School, A Catholic Voluntary Academy</v>
          </cell>
          <cell r="G135">
            <v>3.2863849765258198E-2</v>
          </cell>
          <cell r="H135">
            <v>7.9812206572769995E-2</v>
          </cell>
          <cell r="I135">
            <v>2.8169014084507001E-2</v>
          </cell>
          <cell r="J135">
            <v>4.69483568075117E-2</v>
          </cell>
          <cell r="K135">
            <v>4.2253521126760597E-2</v>
          </cell>
          <cell r="L135">
            <v>1.4084507042253501E-2</v>
          </cell>
          <cell r="M135">
            <v>0.755868544600939</v>
          </cell>
          <cell r="N135">
            <v>1</v>
          </cell>
          <cell r="P135">
            <v>6.9999999999999964</v>
          </cell>
          <cell r="Q135">
            <v>17.000000000000007</v>
          </cell>
          <cell r="R135">
            <v>5.9999999999999911</v>
          </cell>
          <cell r="S135">
            <v>9.9999999999999929</v>
          </cell>
          <cell r="T135">
            <v>9.0000000000000071</v>
          </cell>
          <cell r="U135">
            <v>2.9999999999999956</v>
          </cell>
          <cell r="V135">
            <v>161</v>
          </cell>
          <cell r="W135">
            <v>213</v>
          </cell>
          <cell r="Y135">
            <v>4621.9615888857761</v>
          </cell>
          <cell r="Z135">
            <v>8501.1079224149162</v>
          </cell>
          <cell r="AA135">
            <v>2825.6109713566375</v>
          </cell>
          <cell r="AB135">
            <v>4320.9514854079198</v>
          </cell>
          <cell r="AC135">
            <v>2490.615856195805</v>
          </cell>
          <cell r="AD135">
            <v>684.55523532866994</v>
          </cell>
          <cell r="AE135">
            <v>23444.803059589722</v>
          </cell>
          <cell r="AG135">
            <v>14885.786512782222</v>
          </cell>
          <cell r="AH135">
            <v>8559.0165468074993</v>
          </cell>
          <cell r="AI135">
            <v>0.36507095090767122</v>
          </cell>
        </row>
        <row r="136">
          <cell r="E136">
            <v>2020</v>
          </cell>
          <cell r="F136" t="str">
            <v>St Mary's Church of England Primary School</v>
          </cell>
          <cell r="G136">
            <v>1.4285714285714299E-2</v>
          </cell>
          <cell r="H136">
            <v>7.6190476190476197E-2</v>
          </cell>
          <cell r="I136">
            <v>4.2857142857142899E-2</v>
          </cell>
          <cell r="J136">
            <v>0.1</v>
          </cell>
          <cell r="K136">
            <v>0.35238095238095202</v>
          </cell>
          <cell r="L136">
            <v>0</v>
          </cell>
          <cell r="M136">
            <v>0.41428571428571398</v>
          </cell>
          <cell r="N136">
            <v>0.99999999999999933</v>
          </cell>
          <cell r="P136">
            <v>3.0000000000000027</v>
          </cell>
          <cell r="Q136">
            <v>16</v>
          </cell>
          <cell r="R136">
            <v>9.0000000000000089</v>
          </cell>
          <cell r="S136">
            <v>21</v>
          </cell>
          <cell r="T136">
            <v>73.999999999999929</v>
          </cell>
          <cell r="U136">
            <v>0</v>
          </cell>
          <cell r="V136">
            <v>86.999999999999929</v>
          </cell>
          <cell r="W136">
            <v>210</v>
          </cell>
          <cell r="Y136">
            <v>1980.8406809510495</v>
          </cell>
          <cell r="Z136">
            <v>8001.0427505081534</v>
          </cell>
          <cell r="AA136">
            <v>4238.4164570349667</v>
          </cell>
          <cell r="AB136">
            <v>9073.9981193566382</v>
          </cell>
          <cell r="AC136">
            <v>20478.39703983214</v>
          </cell>
          <cell r="AD136">
            <v>0</v>
          </cell>
          <cell r="AE136">
            <v>43772.695047682952</v>
          </cell>
          <cell r="AG136">
            <v>32575.274534874461</v>
          </cell>
          <cell r="AH136">
            <v>11197.42051280849</v>
          </cell>
          <cell r="AI136">
            <v>0.25580834126413265</v>
          </cell>
        </row>
        <row r="137">
          <cell r="E137">
            <v>3423</v>
          </cell>
          <cell r="F137" t="str">
            <v>St Mary's Primary School, A Catholic Voluntary Academy</v>
          </cell>
          <cell r="G137">
            <v>5.6818181818181802E-3</v>
          </cell>
          <cell r="H137">
            <v>0.16477272727272699</v>
          </cell>
          <cell r="I137">
            <v>1.13636363636364E-2</v>
          </cell>
          <cell r="J137">
            <v>5.6818181818181802E-3</v>
          </cell>
          <cell r="K137">
            <v>7.9545454545454503E-2</v>
          </cell>
          <cell r="L137">
            <v>5.6818181818181802E-3</v>
          </cell>
          <cell r="M137">
            <v>0.72727272727272696</v>
          </cell>
          <cell r="N137">
            <v>0.99999999999999933</v>
          </cell>
          <cell r="P137">
            <v>0.99999999999999978</v>
          </cell>
          <cell r="Q137">
            <v>28.99999999999995</v>
          </cell>
          <cell r="R137">
            <v>2.0000000000000067</v>
          </cell>
          <cell r="S137">
            <v>0.99999999999999978</v>
          </cell>
          <cell r="T137">
            <v>13.999999999999993</v>
          </cell>
          <cell r="U137">
            <v>0.99999999999999978</v>
          </cell>
          <cell r="V137">
            <v>127.99999999999994</v>
          </cell>
          <cell r="W137">
            <v>176</v>
          </cell>
          <cell r="Y137">
            <v>660.2802269836825</v>
          </cell>
          <cell r="Z137">
            <v>14501.889985296004</v>
          </cell>
          <cell r="AA137">
            <v>941.87032378555045</v>
          </cell>
          <cell r="AB137">
            <v>432.0951485407922</v>
          </cell>
          <cell r="AC137">
            <v>3874.2913318601359</v>
          </cell>
          <cell r="AD137">
            <v>228.18507844289024</v>
          </cell>
          <cell r="AE137">
            <v>20638.612094909055</v>
          </cell>
          <cell r="AG137">
            <v>17960.140296386424</v>
          </cell>
          <cell r="AH137">
            <v>2678.4717985226307</v>
          </cell>
          <cell r="AI137">
            <v>0.1297796473040613</v>
          </cell>
        </row>
        <row r="138">
          <cell r="E138">
            <v>5207</v>
          </cell>
          <cell r="F138" t="str">
            <v>St Patrick's Catholic Voluntary Academy</v>
          </cell>
          <cell r="G138">
            <v>0.15770609318996401</v>
          </cell>
          <cell r="H138">
            <v>0.46594982078852998</v>
          </cell>
          <cell r="I138">
            <v>0.18996415770609301</v>
          </cell>
          <cell r="J138">
            <v>0</v>
          </cell>
          <cell r="K138">
            <v>2.8673835125448001E-2</v>
          </cell>
          <cell r="L138">
            <v>3.2258064516128997E-2</v>
          </cell>
          <cell r="M138">
            <v>0.125448028673835</v>
          </cell>
          <cell r="N138">
            <v>0.99999999999999889</v>
          </cell>
          <cell r="P138">
            <v>43.999999999999957</v>
          </cell>
          <cell r="Q138">
            <v>129.99999999999986</v>
          </cell>
          <cell r="R138">
            <v>52.99999999999995</v>
          </cell>
          <cell r="S138">
            <v>0</v>
          </cell>
          <cell r="T138">
            <v>7.999999999999992</v>
          </cell>
          <cell r="U138">
            <v>8.9999999999999893</v>
          </cell>
          <cell r="V138">
            <v>34.999999999999964</v>
          </cell>
          <cell r="W138">
            <v>279</v>
          </cell>
          <cell r="Y138">
            <v>29052.329987282006</v>
          </cell>
          <cell r="Z138">
            <v>65008.472347878676</v>
          </cell>
          <cell r="AA138">
            <v>24959.563580316979</v>
          </cell>
          <cell r="AB138">
            <v>0</v>
          </cell>
          <cell r="AC138">
            <v>2213.8807610629337</v>
          </cell>
          <cell r="AD138">
            <v>2053.6657059860104</v>
          </cell>
          <cell r="AE138">
            <v>123287.9123825266</v>
          </cell>
          <cell r="AG138">
            <v>90734.86629240957</v>
          </cell>
          <cell r="AH138">
            <v>32553.04609011703</v>
          </cell>
          <cell r="AI138">
            <v>0.26404085738036004</v>
          </cell>
        </row>
        <row r="139">
          <cell r="E139">
            <v>5208</v>
          </cell>
          <cell r="F139" t="str">
            <v>St Theresa's Catholic Primary School</v>
          </cell>
          <cell r="G139">
            <v>0.25603864734299497</v>
          </cell>
          <cell r="H139">
            <v>0.42512077294686001</v>
          </cell>
          <cell r="I139">
            <v>3.3816425120772903E-2</v>
          </cell>
          <cell r="J139">
            <v>0.106280193236715</v>
          </cell>
          <cell r="K139">
            <v>4.3478260869565202E-2</v>
          </cell>
          <cell r="L139">
            <v>5.3140096618357502E-2</v>
          </cell>
          <cell r="M139">
            <v>8.2125603864734303E-2</v>
          </cell>
          <cell r="N139">
            <v>0.99999999999999989</v>
          </cell>
          <cell r="P139">
            <v>52.999999999999957</v>
          </cell>
          <cell r="Q139">
            <v>88.000000000000028</v>
          </cell>
          <cell r="R139">
            <v>6.9999999999999911</v>
          </cell>
          <cell r="S139">
            <v>22.000000000000007</v>
          </cell>
          <cell r="T139">
            <v>8.9999999999999964</v>
          </cell>
          <cell r="U139">
            <v>11.000000000000004</v>
          </cell>
          <cell r="V139">
            <v>17</v>
          </cell>
          <cell r="W139">
            <v>207</v>
          </cell>
          <cell r="Y139">
            <v>34994.852030135153</v>
          </cell>
          <cell r="Z139">
            <v>44005.735127794855</v>
          </cell>
          <cell r="AA139">
            <v>3296.5461332494115</v>
          </cell>
          <cell r="AB139">
            <v>9506.0932678974332</v>
          </cell>
          <cell r="AC139">
            <v>2490.6158561958018</v>
          </cell>
          <cell r="AD139">
            <v>2510.0358628717941</v>
          </cell>
          <cell r="AE139">
            <v>96803.878278144461</v>
          </cell>
          <cell r="AG139">
            <v>72647.932164182886</v>
          </cell>
          <cell r="AH139">
            <v>24155.946113961574</v>
          </cell>
          <cell r="AI139">
            <v>0.24953490029144104</v>
          </cell>
        </row>
        <row r="140">
          <cell r="E140">
            <v>3424</v>
          </cell>
          <cell r="F140" t="str">
            <v>St Thomas More Catholic Primary, A Voluntary Academy</v>
          </cell>
          <cell r="G140">
            <v>9.2233009708737906E-2</v>
          </cell>
          <cell r="H140">
            <v>0.29611650485436902</v>
          </cell>
          <cell r="I140">
            <v>0.106796116504854</v>
          </cell>
          <cell r="J140">
            <v>4.8543689320388302E-3</v>
          </cell>
          <cell r="K140">
            <v>3.3980582524271802E-2</v>
          </cell>
          <cell r="L140">
            <v>0.16990291262135901</v>
          </cell>
          <cell r="M140">
            <v>0.29611650485436902</v>
          </cell>
          <cell r="N140">
            <v>0.99999999999999967</v>
          </cell>
          <cell r="P140">
            <v>19.000000000000007</v>
          </cell>
          <cell r="Q140">
            <v>61.000000000000021</v>
          </cell>
          <cell r="R140">
            <v>21.999999999999925</v>
          </cell>
          <cell r="S140">
            <v>0.999999999999999</v>
          </cell>
          <cell r="T140">
            <v>6.9999999999999911</v>
          </cell>
          <cell r="U140">
            <v>34.999999999999957</v>
          </cell>
          <cell r="V140">
            <v>61.000000000000021</v>
          </cell>
          <cell r="W140">
            <v>206</v>
          </cell>
          <cell r="Y140">
            <v>12545.324312689974</v>
          </cell>
          <cell r="Z140">
            <v>30503.975486312345</v>
          </cell>
          <cell r="AA140">
            <v>10360.573561640986</v>
          </cell>
          <cell r="AB140">
            <v>432.09514854079185</v>
          </cell>
          <cell r="AC140">
            <v>1937.1456659300666</v>
          </cell>
          <cell r="AD140">
            <v>7986.4777455011508</v>
          </cell>
          <cell r="AE140">
            <v>63765.591920615319</v>
          </cell>
          <cell r="AG140">
            <v>47413.799975981841</v>
          </cell>
          <cell r="AH140">
            <v>16351.791944633478</v>
          </cell>
          <cell r="AI140">
            <v>0.25643597827791775</v>
          </cell>
        </row>
        <row r="141">
          <cell r="E141">
            <v>3414</v>
          </cell>
          <cell r="F141" t="str">
            <v>St Thomas of Canterbury School, a Catholic Voluntary Academy</v>
          </cell>
          <cell r="G141">
            <v>2.4630541871921201E-2</v>
          </cell>
          <cell r="H141">
            <v>7.8817733990147798E-2</v>
          </cell>
          <cell r="I141">
            <v>2.4630541871921201E-2</v>
          </cell>
          <cell r="J141">
            <v>5.91133004926108E-2</v>
          </cell>
          <cell r="K141">
            <v>2.4630541871921201E-2</v>
          </cell>
          <cell r="L141">
            <v>2.95566502463054E-2</v>
          </cell>
          <cell r="M141">
            <v>0.75862068965517204</v>
          </cell>
          <cell r="N141">
            <v>0.99999999999999967</v>
          </cell>
          <cell r="P141">
            <v>5.0000000000000036</v>
          </cell>
          <cell r="Q141">
            <v>16.000000000000004</v>
          </cell>
          <cell r="R141">
            <v>5.0000000000000036</v>
          </cell>
          <cell r="S141">
            <v>11.999999999999993</v>
          </cell>
          <cell r="T141">
            <v>5.0000000000000036</v>
          </cell>
          <cell r="U141">
            <v>5.9999999999999964</v>
          </cell>
          <cell r="V141">
            <v>153.99999999999991</v>
          </cell>
          <cell r="W141">
            <v>203</v>
          </cell>
          <cell r="Y141">
            <v>3301.4011349184152</v>
          </cell>
          <cell r="Z141">
            <v>8001.0427505081552</v>
          </cell>
          <cell r="AA141">
            <v>2354.6758094638699</v>
          </cell>
          <cell r="AB141">
            <v>5185.1417824895043</v>
          </cell>
          <cell r="AC141">
            <v>1383.6754756643361</v>
          </cell>
          <cell r="AD141">
            <v>1369.110470657341</v>
          </cell>
          <cell r="AE141">
            <v>21595.047423701621</v>
          </cell>
          <cell r="AG141">
            <v>19184.943225403556</v>
          </cell>
          <cell r="AH141">
            <v>2410.1041982980641</v>
          </cell>
          <cell r="AI141">
            <v>0.11160448740912961</v>
          </cell>
        </row>
        <row r="142">
          <cell r="E142">
            <v>3412</v>
          </cell>
          <cell r="F142" t="str">
            <v>St Wilfrid's Catholic Primary School</v>
          </cell>
          <cell r="G142">
            <v>3.09278350515464E-2</v>
          </cell>
          <cell r="H142">
            <v>2.06185567010309E-2</v>
          </cell>
          <cell r="I142">
            <v>6.8728522336769802E-3</v>
          </cell>
          <cell r="J142">
            <v>2.40549828178694E-2</v>
          </cell>
          <cell r="K142">
            <v>1.71821305841924E-2</v>
          </cell>
          <cell r="L142">
            <v>2.74914089347079E-2</v>
          </cell>
          <cell r="M142">
            <v>0.87285223367697595</v>
          </cell>
          <cell r="N142">
            <v>0.99999999999999989</v>
          </cell>
          <cell r="P142">
            <v>9.0000000000000018</v>
          </cell>
          <cell r="Q142">
            <v>5.999999999999992</v>
          </cell>
          <cell r="R142">
            <v>2.0000000000000013</v>
          </cell>
          <cell r="S142">
            <v>6.9999999999999956</v>
          </cell>
          <cell r="T142">
            <v>4.9999999999999885</v>
          </cell>
          <cell r="U142">
            <v>7.9999999999999991</v>
          </cell>
          <cell r="V142">
            <v>254</v>
          </cell>
          <cell r="W142">
            <v>291</v>
          </cell>
          <cell r="Y142">
            <v>5942.5220428531447</v>
          </cell>
          <cell r="Z142">
            <v>3000.3910314405534</v>
          </cell>
          <cell r="AA142">
            <v>941.87032378554795</v>
          </cell>
          <cell r="AB142">
            <v>3024.6660397855444</v>
          </cell>
          <cell r="AC142">
            <v>1383.6754756643318</v>
          </cell>
          <cell r="AD142">
            <v>1825.4806275431222</v>
          </cell>
          <cell r="AE142">
            <v>16118.605541072244</v>
          </cell>
          <cell r="AG142">
            <v>8800.0294004326752</v>
          </cell>
          <cell r="AH142">
            <v>7318.5761406395686</v>
          </cell>
          <cell r="AI142">
            <v>0.45404524119601486</v>
          </cell>
        </row>
        <row r="143">
          <cell r="E143">
            <v>2294</v>
          </cell>
          <cell r="F143" t="str">
            <v>Stannington Infant School</v>
          </cell>
          <cell r="G143">
            <v>0</v>
          </cell>
          <cell r="H143">
            <v>0</v>
          </cell>
          <cell r="I143">
            <v>0</v>
          </cell>
          <cell r="J143">
            <v>0</v>
          </cell>
          <cell r="K143">
            <v>0.10344827586206901</v>
          </cell>
          <cell r="L143">
            <v>1.1494252873563199E-2</v>
          </cell>
          <cell r="M143">
            <v>0.88505747126436796</v>
          </cell>
          <cell r="N143">
            <v>1.0000000000000002</v>
          </cell>
          <cell r="P143">
            <v>0</v>
          </cell>
          <cell r="Q143">
            <v>0</v>
          </cell>
          <cell r="R143">
            <v>0</v>
          </cell>
          <cell r="S143">
            <v>0</v>
          </cell>
          <cell r="T143">
            <v>18.000000000000007</v>
          </cell>
          <cell r="U143">
            <v>1.9999999999999967</v>
          </cell>
          <cell r="V143">
            <v>154.00000000000003</v>
          </cell>
          <cell r="W143">
            <v>174</v>
          </cell>
          <cell r="Y143">
            <v>0</v>
          </cell>
          <cell r="Z143">
            <v>0</v>
          </cell>
          <cell r="AA143">
            <v>0</v>
          </cell>
          <cell r="AB143">
            <v>0</v>
          </cell>
          <cell r="AC143">
            <v>4981.2317123916082</v>
          </cell>
          <cell r="AD143">
            <v>456.37015688577986</v>
          </cell>
          <cell r="AE143">
            <v>5437.6018692773878</v>
          </cell>
          <cell r="AG143">
            <v>5487.9950310250297</v>
          </cell>
          <cell r="AH143">
            <v>-50.393161747641898</v>
          </cell>
          <cell r="AI143">
            <v>-9.267534284252173E-3</v>
          </cell>
        </row>
        <row r="144">
          <cell r="E144">
            <v>2303</v>
          </cell>
          <cell r="F144" t="str">
            <v>Stocksbridge Junior School</v>
          </cell>
          <cell r="G144">
            <v>0</v>
          </cell>
          <cell r="H144">
            <v>0</v>
          </cell>
          <cell r="I144">
            <v>0</v>
          </cell>
          <cell r="J144">
            <v>0.32014388489208601</v>
          </cell>
          <cell r="K144">
            <v>3.5971223021582701E-3</v>
          </cell>
          <cell r="L144">
            <v>0.14388489208633101</v>
          </cell>
          <cell r="M144">
            <v>0.53237410071942404</v>
          </cell>
          <cell r="N144">
            <v>0.99999999999999933</v>
          </cell>
          <cell r="P144">
            <v>0</v>
          </cell>
          <cell r="Q144">
            <v>0</v>
          </cell>
          <cell r="R144">
            <v>0</v>
          </cell>
          <cell r="S144">
            <v>88.999999999999915</v>
          </cell>
          <cell r="T144">
            <v>0.99999999999999911</v>
          </cell>
          <cell r="U144">
            <v>40.000000000000021</v>
          </cell>
          <cell r="V144">
            <v>147.99999999999989</v>
          </cell>
          <cell r="W144">
            <v>278</v>
          </cell>
          <cell r="Y144">
            <v>0</v>
          </cell>
          <cell r="Z144">
            <v>0</v>
          </cell>
          <cell r="AA144">
            <v>0</v>
          </cell>
          <cell r="AB144">
            <v>38456.468220130482</v>
          </cell>
          <cell r="AC144">
            <v>276.73509513286677</v>
          </cell>
          <cell r="AD144">
            <v>9127.403137715617</v>
          </cell>
          <cell r="AE144">
            <v>47860.606452978973</v>
          </cell>
          <cell r="AG144">
            <v>40621.251561080877</v>
          </cell>
          <cell r="AH144">
            <v>7239.354891898096</v>
          </cell>
          <cell r="AI144">
            <v>0.15125915504247647</v>
          </cell>
        </row>
        <row r="145">
          <cell r="E145">
            <v>2302</v>
          </cell>
          <cell r="F145" t="str">
            <v>Stocksbridge Nursery Infant School</v>
          </cell>
          <cell r="G145">
            <v>0</v>
          </cell>
          <cell r="H145">
            <v>0</v>
          </cell>
          <cell r="I145">
            <v>0</v>
          </cell>
          <cell r="J145">
            <v>0.34343434343434298</v>
          </cell>
          <cell r="K145">
            <v>0</v>
          </cell>
          <cell r="L145">
            <v>0.13636363636363599</v>
          </cell>
          <cell r="M145">
            <v>0.52020202020202</v>
          </cell>
          <cell r="N145">
            <v>0.999999999999999</v>
          </cell>
          <cell r="P145">
            <v>0</v>
          </cell>
          <cell r="Q145">
            <v>0</v>
          </cell>
          <cell r="R145">
            <v>0</v>
          </cell>
          <cell r="S145">
            <v>67.999999999999915</v>
          </cell>
          <cell r="T145">
            <v>0</v>
          </cell>
          <cell r="U145">
            <v>26.999999999999925</v>
          </cell>
          <cell r="V145">
            <v>102.99999999999996</v>
          </cell>
          <cell r="W145">
            <v>198</v>
          </cell>
          <cell r="Y145">
            <v>0</v>
          </cell>
          <cell r="Z145">
            <v>0</v>
          </cell>
          <cell r="AA145">
            <v>0</v>
          </cell>
          <cell r="AB145">
            <v>29382.47010077384</v>
          </cell>
          <cell r="AC145">
            <v>0</v>
          </cell>
          <cell r="AD145">
            <v>6160.9971179580207</v>
          </cell>
          <cell r="AE145">
            <v>35543.467218731865</v>
          </cell>
          <cell r="AG145">
            <v>22531.638666486011</v>
          </cell>
          <cell r="AH145">
            <v>13011.828552245854</v>
          </cell>
          <cell r="AI145">
            <v>0.36608214027551178</v>
          </cell>
        </row>
        <row r="146">
          <cell r="E146">
            <v>2350</v>
          </cell>
          <cell r="F146" t="str">
            <v>Stradbroke Primary School</v>
          </cell>
          <cell r="G146">
            <v>0.14182692307692299</v>
          </cell>
          <cell r="H146">
            <v>6.0096153846153799E-2</v>
          </cell>
          <cell r="I146">
            <v>5.7692307692307702E-2</v>
          </cell>
          <cell r="J146">
            <v>0.206730769230769</v>
          </cell>
          <cell r="K146">
            <v>0.293269230769231</v>
          </cell>
          <cell r="L146">
            <v>0.18028846153846201</v>
          </cell>
          <cell r="M146">
            <v>6.0096153846153799E-2</v>
          </cell>
          <cell r="N146">
            <v>1.0000000000000002</v>
          </cell>
          <cell r="P146">
            <v>58.999999999999964</v>
          </cell>
          <cell r="Q146">
            <v>24.999999999999979</v>
          </cell>
          <cell r="R146">
            <v>24.000000000000004</v>
          </cell>
          <cell r="S146">
            <v>85.999999999999901</v>
          </cell>
          <cell r="T146">
            <v>122.0000000000001</v>
          </cell>
          <cell r="U146">
            <v>75.000000000000199</v>
          </cell>
          <cell r="V146">
            <v>24.999999999999979</v>
          </cell>
          <cell r="W146">
            <v>416</v>
          </cell>
          <cell r="Y146">
            <v>38956.53339203725</v>
          </cell>
          <cell r="Z146">
            <v>12501.629297668978</v>
          </cell>
          <cell r="AA146">
            <v>11302.443885426568</v>
          </cell>
          <cell r="AB146">
            <v>37160.182774508095</v>
          </cell>
          <cell r="AC146">
            <v>33761.681606209801</v>
          </cell>
          <cell r="AD146">
            <v>17113.880883216818</v>
          </cell>
          <cell r="AE146">
            <v>150796.35183906753</v>
          </cell>
          <cell r="AG146">
            <v>115937.71617530385</v>
          </cell>
          <cell r="AH146">
            <v>34858.635663763678</v>
          </cell>
          <cell r="AI146">
            <v>0.23116365375314527</v>
          </cell>
        </row>
        <row r="147">
          <cell r="E147">
            <v>2230</v>
          </cell>
          <cell r="F147" t="str">
            <v>Tinsley Meadows Primary School</v>
          </cell>
          <cell r="G147">
            <v>1.32325141776938E-2</v>
          </cell>
          <cell r="H147">
            <v>2.26843100189036E-2</v>
          </cell>
          <cell r="I147">
            <v>5.6710775047259E-3</v>
          </cell>
          <cell r="J147">
            <v>0.302457466918715</v>
          </cell>
          <cell r="K147">
            <v>0.61625708884688102</v>
          </cell>
          <cell r="L147">
            <v>1.13421550094518E-2</v>
          </cell>
          <cell r="M147">
            <v>2.83553875236295E-2</v>
          </cell>
          <cell r="N147">
            <v>1.0000000000000007</v>
          </cell>
          <cell r="P147">
            <v>7.0000000000000204</v>
          </cell>
          <cell r="Q147">
            <v>12.000000000000005</v>
          </cell>
          <cell r="R147">
            <v>3.0000000000000013</v>
          </cell>
          <cell r="S147">
            <v>160.00000000000023</v>
          </cell>
          <cell r="T147">
            <v>326.00000000000006</v>
          </cell>
          <cell r="U147">
            <v>6.0000000000000027</v>
          </cell>
          <cell r="V147">
            <v>15.000000000000005</v>
          </cell>
          <cell r="W147">
            <v>529</v>
          </cell>
          <cell r="Y147">
            <v>4621.9615888857916</v>
          </cell>
          <cell r="Z147">
            <v>6000.7820628811178</v>
          </cell>
          <cell r="AA147">
            <v>1412.8054856783215</v>
          </cell>
          <cell r="AB147">
            <v>69135.223766526862</v>
          </cell>
          <cell r="AC147">
            <v>90215.641013314656</v>
          </cell>
          <cell r="AD147">
            <v>1369.1104706573424</v>
          </cell>
          <cell r="AE147">
            <v>172755.52438794408</v>
          </cell>
          <cell r="AG147">
            <v>132166.12068257562</v>
          </cell>
          <cell r="AH147">
            <v>40589.403705368459</v>
          </cell>
          <cell r="AI147">
            <v>0.23495285519333026</v>
          </cell>
        </row>
        <row r="148">
          <cell r="E148">
            <v>5206</v>
          </cell>
          <cell r="F148" t="str">
            <v>Totley All Saints Church of England Voluntary Aided Primary School</v>
          </cell>
          <cell r="G148">
            <v>1.9323671497584499E-2</v>
          </cell>
          <cell r="H148">
            <v>1.9323671497584499E-2</v>
          </cell>
          <cell r="I148">
            <v>1.9323671497584499E-2</v>
          </cell>
          <cell r="J148">
            <v>0</v>
          </cell>
          <cell r="K148">
            <v>0</v>
          </cell>
          <cell r="L148">
            <v>1.9323671497584499E-2</v>
          </cell>
          <cell r="M148">
            <v>0.92270531400966205</v>
          </cell>
          <cell r="N148">
            <v>1</v>
          </cell>
          <cell r="P148">
            <v>4.057971014492745</v>
          </cell>
          <cell r="Q148">
            <v>4.057971014492745</v>
          </cell>
          <cell r="R148">
            <v>4.057971014492745</v>
          </cell>
          <cell r="S148">
            <v>0</v>
          </cell>
          <cell r="T148">
            <v>0</v>
          </cell>
          <cell r="U148">
            <v>4.057971014492745</v>
          </cell>
          <cell r="V148">
            <v>193.76811594202903</v>
          </cell>
          <cell r="W148">
            <v>210</v>
          </cell>
          <cell r="Y148">
            <v>2679.3980225424743</v>
          </cell>
          <cell r="Z148">
            <v>2029.2499729549622</v>
          </cell>
          <cell r="AA148">
            <v>1911.0412366663238</v>
          </cell>
          <cell r="AB148">
            <v>0</v>
          </cell>
          <cell r="AC148">
            <v>0</v>
          </cell>
          <cell r="AD148">
            <v>925.96843426100213</v>
          </cell>
          <cell r="AE148">
            <v>7545.6576664247623</v>
          </cell>
          <cell r="AG148">
            <v>2786.0085871873107</v>
          </cell>
          <cell r="AH148">
            <v>4759.6490792374516</v>
          </cell>
          <cell r="AI148">
            <v>0.63077988555139952</v>
          </cell>
        </row>
        <row r="149">
          <cell r="E149">
            <v>2203</v>
          </cell>
          <cell r="F149" t="str">
            <v>Totley Primary School</v>
          </cell>
          <cell r="G149">
            <v>0</v>
          </cell>
          <cell r="H149">
            <v>0</v>
          </cell>
          <cell r="I149">
            <v>0</v>
          </cell>
          <cell r="J149">
            <v>0</v>
          </cell>
          <cell r="K149">
            <v>4.72813238770686E-3</v>
          </cell>
          <cell r="L149">
            <v>0</v>
          </cell>
          <cell r="M149">
            <v>0.99527186761229303</v>
          </cell>
          <cell r="N149">
            <v>0.99999999999999989</v>
          </cell>
          <cell r="P149">
            <v>0</v>
          </cell>
          <cell r="Q149">
            <v>0</v>
          </cell>
          <cell r="R149">
            <v>0</v>
          </cell>
          <cell r="S149">
            <v>0</v>
          </cell>
          <cell r="T149">
            <v>2.0000000000000018</v>
          </cell>
          <cell r="U149">
            <v>0</v>
          </cell>
          <cell r="V149">
            <v>420.99999999999994</v>
          </cell>
          <cell r="W149">
            <v>423</v>
          </cell>
          <cell r="Y149">
            <v>0</v>
          </cell>
          <cell r="Z149">
            <v>0</v>
          </cell>
          <cell r="AA149">
            <v>0</v>
          </cell>
          <cell r="AB149">
            <v>0</v>
          </cell>
          <cell r="AC149">
            <v>553.47019026573446</v>
          </cell>
          <cell r="AD149">
            <v>0</v>
          </cell>
          <cell r="AE149">
            <v>553.47019026573446</v>
          </cell>
          <cell r="AG149">
            <v>2299.5438766418033</v>
          </cell>
          <cell r="AH149">
            <v>-1746.073686376069</v>
          </cell>
          <cell r="AI149">
            <v>-3.1547745788038495</v>
          </cell>
        </row>
        <row r="150">
          <cell r="E150">
            <v>2351</v>
          </cell>
          <cell r="F150" t="str">
            <v>Walkley Primary School</v>
          </cell>
          <cell r="G150">
            <v>1.03626943005181E-2</v>
          </cell>
          <cell r="H150">
            <v>8.8082901554404097E-2</v>
          </cell>
          <cell r="I150">
            <v>5.1813471502590702E-3</v>
          </cell>
          <cell r="J150">
            <v>0.13471502590673601</v>
          </cell>
          <cell r="K150">
            <v>0.25388601036269398</v>
          </cell>
          <cell r="L150">
            <v>7.5129533678756494E-2</v>
          </cell>
          <cell r="M150">
            <v>0.432642487046632</v>
          </cell>
          <cell r="N150">
            <v>0.99999999999999978</v>
          </cell>
          <cell r="P150">
            <v>3.9999999999999867</v>
          </cell>
          <cell r="Q150">
            <v>33.999999999999979</v>
          </cell>
          <cell r="R150">
            <v>2.0000000000000009</v>
          </cell>
          <cell r="S150">
            <v>52.000000000000099</v>
          </cell>
          <cell r="T150">
            <v>97.999999999999872</v>
          </cell>
          <cell r="U150">
            <v>29.000000000000007</v>
          </cell>
          <cell r="V150">
            <v>166.99999999999994</v>
          </cell>
          <cell r="W150">
            <v>386</v>
          </cell>
          <cell r="Y150">
            <v>2641.1209079347218</v>
          </cell>
          <cell r="Z150">
            <v>17002.215844829814</v>
          </cell>
          <cell r="AA150">
            <v>941.87032378554773</v>
          </cell>
          <cell r="AB150">
            <v>22468.947724121244</v>
          </cell>
          <cell r="AC150">
            <v>27120.03932302093</v>
          </cell>
          <cell r="AD150">
            <v>6617.3672748438203</v>
          </cell>
          <cell r="AE150">
            <v>76791.561398536083</v>
          </cell>
          <cell r="AG150">
            <v>50735.030806450814</v>
          </cell>
          <cell r="AH150">
            <v>26056.53059208527</v>
          </cell>
          <cell r="AI150">
            <v>0.3393150252129396</v>
          </cell>
        </row>
        <row r="151">
          <cell r="E151">
            <v>3432</v>
          </cell>
          <cell r="F151" t="str">
            <v>Watercliffe Meadow Community Primary School</v>
          </cell>
          <cell r="G151">
            <v>0.31553398058252402</v>
          </cell>
          <cell r="H151">
            <v>0.33009708737864102</v>
          </cell>
          <cell r="I151">
            <v>0.16504854368932001</v>
          </cell>
          <cell r="J151">
            <v>4.8543689320388302E-3</v>
          </cell>
          <cell r="K151">
            <v>0.14320388349514601</v>
          </cell>
          <cell r="L151">
            <v>4.8543689320388302E-3</v>
          </cell>
          <cell r="M151">
            <v>3.6407766990291301E-2</v>
          </cell>
          <cell r="N151">
            <v>1</v>
          </cell>
          <cell r="P151">
            <v>129.99999999999989</v>
          </cell>
          <cell r="Q151">
            <v>136.00000000000011</v>
          </cell>
          <cell r="R151">
            <v>67.999999999999844</v>
          </cell>
          <cell r="S151">
            <v>1.999999999999998</v>
          </cell>
          <cell r="T151">
            <v>59.000000000000156</v>
          </cell>
          <cell r="U151">
            <v>1.999999999999998</v>
          </cell>
          <cell r="V151">
            <v>15.000000000000016</v>
          </cell>
          <cell r="W151">
            <v>412</v>
          </cell>
          <cell r="Y151">
            <v>85836.429507878667</v>
          </cell>
          <cell r="Z151">
            <v>68008.863379319359</v>
          </cell>
          <cell r="AA151">
            <v>32023.591008708532</v>
          </cell>
          <cell r="AB151">
            <v>864.19029708158371</v>
          </cell>
          <cell r="AC151">
            <v>16327.370612839197</v>
          </cell>
          <cell r="AD151">
            <v>456.37015688578015</v>
          </cell>
          <cell r="AE151">
            <v>203516.81496271314</v>
          </cell>
          <cell r="AG151">
            <v>150375.14156476551</v>
          </cell>
          <cell r="AH151">
            <v>53141.673397947627</v>
          </cell>
          <cell r="AI151">
            <v>0.26111686844000509</v>
          </cell>
        </row>
        <row r="152">
          <cell r="E152">
            <v>2319</v>
          </cell>
          <cell r="F152" t="str">
            <v>Waterthorpe Infant School</v>
          </cell>
          <cell r="G152">
            <v>1.6129032258064498E-2</v>
          </cell>
          <cell r="H152">
            <v>0.104838709677419</v>
          </cell>
          <cell r="I152">
            <v>2.4193548387096801E-2</v>
          </cell>
          <cell r="J152">
            <v>0.15322580645161299</v>
          </cell>
          <cell r="K152">
            <v>4.0322580645161303E-2</v>
          </cell>
          <cell r="L152">
            <v>0.112903225806452</v>
          </cell>
          <cell r="M152">
            <v>0.54838709677419395</v>
          </cell>
          <cell r="N152">
            <v>1.0000000000000004</v>
          </cell>
          <cell r="P152">
            <v>1.9999999999999978</v>
          </cell>
          <cell r="Q152">
            <v>12.999999999999956</v>
          </cell>
          <cell r="R152">
            <v>3.0000000000000036</v>
          </cell>
          <cell r="S152">
            <v>19.000000000000011</v>
          </cell>
          <cell r="T152">
            <v>5.0000000000000018</v>
          </cell>
          <cell r="U152">
            <v>14.000000000000048</v>
          </cell>
          <cell r="V152">
            <v>68.000000000000057</v>
          </cell>
          <cell r="W152">
            <v>124</v>
          </cell>
          <cell r="Y152">
            <v>1320.5604539673639</v>
          </cell>
          <cell r="Z152">
            <v>6500.8472347878524</v>
          </cell>
          <cell r="AA152">
            <v>1412.8054856783226</v>
          </cell>
          <cell r="AB152">
            <v>8209.8078222750592</v>
          </cell>
          <cell r="AC152">
            <v>1383.6754756643354</v>
          </cell>
          <cell r="AD152">
            <v>3194.5910982004752</v>
          </cell>
          <cell r="AE152">
            <v>22022.287570573408</v>
          </cell>
          <cell r="AG152">
            <v>15172.128170260452</v>
          </cell>
          <cell r="AH152">
            <v>6850.1594003129558</v>
          </cell>
          <cell r="AI152">
            <v>0.31105576014120651</v>
          </cell>
        </row>
        <row r="153">
          <cell r="E153">
            <v>2352</v>
          </cell>
          <cell r="F153" t="str">
            <v>Westways Primary School</v>
          </cell>
          <cell r="G153">
            <v>3.4364261168384901E-3</v>
          </cell>
          <cell r="H153">
            <v>5.49828178694158E-2</v>
          </cell>
          <cell r="I153">
            <v>8.5910652920962206E-3</v>
          </cell>
          <cell r="J153">
            <v>1.54639175257732E-2</v>
          </cell>
          <cell r="K153">
            <v>0.120274914089347</v>
          </cell>
          <cell r="L153">
            <v>2.40549828178694E-2</v>
          </cell>
          <cell r="M153">
            <v>0.77319587628866004</v>
          </cell>
          <cell r="N153">
            <v>1.0000000000000002</v>
          </cell>
          <cell r="P153">
            <v>2.0000000000000013</v>
          </cell>
          <cell r="Q153">
            <v>31.999999999999996</v>
          </cell>
          <cell r="R153">
            <v>5</v>
          </cell>
          <cell r="S153">
            <v>9.0000000000000018</v>
          </cell>
          <cell r="T153">
            <v>69.999999999999957</v>
          </cell>
          <cell r="U153">
            <v>13.999999999999991</v>
          </cell>
          <cell r="V153">
            <v>450.00000000000017</v>
          </cell>
          <cell r="W153">
            <v>582</v>
          </cell>
          <cell r="Y153">
            <v>1320.5604539673661</v>
          </cell>
          <cell r="Z153">
            <v>16002.085501016305</v>
          </cell>
          <cell r="AA153">
            <v>2354.6758094638681</v>
          </cell>
          <cell r="AB153">
            <v>3888.8563368671316</v>
          </cell>
          <cell r="AC153">
            <v>19371.456659300678</v>
          </cell>
          <cell r="AD153">
            <v>3194.5910982004621</v>
          </cell>
          <cell r="AE153">
            <v>46132.225858815815</v>
          </cell>
          <cell r="AG153">
            <v>33330.002136530115</v>
          </cell>
          <cell r="AH153">
            <v>12802.2237222857</v>
          </cell>
          <cell r="AI153">
            <v>0.27751151139912339</v>
          </cell>
        </row>
        <row r="154">
          <cell r="E154">
            <v>2311</v>
          </cell>
          <cell r="F154" t="str">
            <v>Wharncliffe Side Primary School</v>
          </cell>
          <cell r="G154">
            <v>7.63358778625954E-3</v>
          </cell>
          <cell r="H154">
            <v>2.2900763358778602E-2</v>
          </cell>
          <cell r="I154">
            <v>1.5267175572519101E-2</v>
          </cell>
          <cell r="J154">
            <v>2.2900763358778602E-2</v>
          </cell>
          <cell r="K154">
            <v>2.2900763358778602E-2</v>
          </cell>
          <cell r="L154">
            <v>0.66412213740458004</v>
          </cell>
          <cell r="M154">
            <v>0.244274809160305</v>
          </cell>
          <cell r="N154">
            <v>0.99999999999999944</v>
          </cell>
          <cell r="P154">
            <v>0.99999999999999978</v>
          </cell>
          <cell r="Q154">
            <v>2.9999999999999969</v>
          </cell>
          <cell r="R154">
            <v>2.0000000000000022</v>
          </cell>
          <cell r="S154">
            <v>2.9999999999999969</v>
          </cell>
          <cell r="T154">
            <v>2.9999999999999969</v>
          </cell>
          <cell r="U154">
            <v>86.999999999999986</v>
          </cell>
          <cell r="V154">
            <v>31.999999999999954</v>
          </cell>
          <cell r="W154">
            <v>131</v>
          </cell>
          <cell r="Y154">
            <v>660.2802269836825</v>
          </cell>
          <cell r="Z154">
            <v>1500.1955157202772</v>
          </cell>
          <cell r="AA154">
            <v>941.87032378554829</v>
          </cell>
          <cell r="AB154">
            <v>1296.2854456223756</v>
          </cell>
          <cell r="AC154">
            <v>830.20528539860015</v>
          </cell>
          <cell r="AD154">
            <v>19852.101824531452</v>
          </cell>
          <cell r="AE154">
            <v>25080.938622041933</v>
          </cell>
          <cell r="AG154">
            <v>19254.772446630472</v>
          </cell>
          <cell r="AH154">
            <v>5826.1661754114612</v>
          </cell>
          <cell r="AI154">
            <v>0.2322945828786184</v>
          </cell>
        </row>
        <row r="155">
          <cell r="E155">
            <v>2040</v>
          </cell>
          <cell r="F155" t="str">
            <v>Whiteways Primary School</v>
          </cell>
          <cell r="G155">
            <v>3.3942558746736302E-2</v>
          </cell>
          <cell r="H155">
            <v>7.3107049608355096E-2</v>
          </cell>
          <cell r="I155">
            <v>0.47780678851174901</v>
          </cell>
          <cell r="J155">
            <v>2.34986945169713E-2</v>
          </cell>
          <cell r="K155">
            <v>0.33159268929503899</v>
          </cell>
          <cell r="L155">
            <v>4.4386422976501298E-2</v>
          </cell>
          <cell r="M155">
            <v>1.5665796344647501E-2</v>
          </cell>
          <cell r="N155">
            <v>0.99999999999999956</v>
          </cell>
          <cell r="P155">
            <v>13.101827676240212</v>
          </cell>
          <cell r="Q155">
            <v>28.219321148825067</v>
          </cell>
          <cell r="R155">
            <v>184.43342036553511</v>
          </cell>
          <cell r="S155">
            <v>9.0704960835509212</v>
          </cell>
          <cell r="T155">
            <v>127.99477806788505</v>
          </cell>
          <cell r="U155">
            <v>17.1331592689295</v>
          </cell>
          <cell r="V155">
            <v>6.046997389033935</v>
          </cell>
          <cell r="W155">
            <v>386</v>
          </cell>
          <cell r="Y155">
            <v>8650.8777519689829</v>
          </cell>
          <cell r="Z155">
            <v>14111.499681379264</v>
          </cell>
          <cell r="AA155">
            <v>86856.182678281257</v>
          </cell>
          <cell r="AB155">
            <v>3919.3173525606103</v>
          </cell>
          <cell r="AC155">
            <v>35420.647085126366</v>
          </cell>
          <cell r="AD155">
            <v>3909.531291755211</v>
          </cell>
          <cell r="AE155">
            <v>152868.05584107168</v>
          </cell>
          <cell r="AG155">
            <v>120725.62747615401</v>
          </cell>
          <cell r="AH155">
            <v>32142.428364917665</v>
          </cell>
          <cell r="AI155">
            <v>0.21026255739351027</v>
          </cell>
        </row>
        <row r="156">
          <cell r="E156">
            <v>2027</v>
          </cell>
          <cell r="F156" t="str">
            <v>Wincobank Nursery and Infant Academy</v>
          </cell>
          <cell r="G156">
            <v>2.4390243902439001E-2</v>
          </cell>
          <cell r="H156">
            <v>0.30081300813008099</v>
          </cell>
          <cell r="I156">
            <v>6.50406504065041E-2</v>
          </cell>
          <cell r="J156">
            <v>8.1300813008130107E-3</v>
          </cell>
          <cell r="K156">
            <v>2.4390243902439001E-2</v>
          </cell>
          <cell r="L156">
            <v>0.30081300813008099</v>
          </cell>
          <cell r="M156">
            <v>0.276422764227642</v>
          </cell>
          <cell r="N156">
            <v>0.99999999999999911</v>
          </cell>
          <cell r="P156">
            <v>2.9999999999999973</v>
          </cell>
          <cell r="Q156">
            <v>36.999999999999964</v>
          </cell>
          <cell r="R156">
            <v>8.0000000000000036</v>
          </cell>
          <cell r="S156">
            <v>1.0000000000000002</v>
          </cell>
          <cell r="T156">
            <v>2.9999999999999973</v>
          </cell>
          <cell r="U156">
            <v>36.999999999999964</v>
          </cell>
          <cell r="V156">
            <v>33.999999999999964</v>
          </cell>
          <cell r="W156">
            <v>123</v>
          </cell>
          <cell r="Y156">
            <v>1980.8406809510461</v>
          </cell>
          <cell r="Z156">
            <v>18502.411360550086</v>
          </cell>
          <cell r="AA156">
            <v>3767.4812951421909</v>
          </cell>
          <cell r="AB156">
            <v>432.09514854079242</v>
          </cell>
          <cell r="AC156">
            <v>830.20528539860027</v>
          </cell>
          <cell r="AD156">
            <v>8442.8479023869331</v>
          </cell>
          <cell r="AE156">
            <v>33955.881672969648</v>
          </cell>
          <cell r="AG156">
            <v>30086.49344941074</v>
          </cell>
          <cell r="AH156">
            <v>3869.3882235589081</v>
          </cell>
          <cell r="AI156">
            <v>0.11395340167647917</v>
          </cell>
        </row>
        <row r="157">
          <cell r="E157">
            <v>2361</v>
          </cell>
          <cell r="F157" t="str">
            <v>Windmill Hill Primary School</v>
          </cell>
          <cell r="G157">
            <v>1.32890365448505E-2</v>
          </cell>
          <cell r="H157">
            <v>6.9767441860465101E-2</v>
          </cell>
          <cell r="I157">
            <v>3.3222591362126199E-3</v>
          </cell>
          <cell r="J157">
            <v>1.32890365448505E-2</v>
          </cell>
          <cell r="K157">
            <v>0.18272425249169399</v>
          </cell>
          <cell r="L157">
            <v>9.9667774086378697E-3</v>
          </cell>
          <cell r="M157">
            <v>0.70764119601328901</v>
          </cell>
          <cell r="N157">
            <v>0.99999999999999956</v>
          </cell>
          <cell r="P157">
            <v>4.0000000000000009</v>
          </cell>
          <cell r="Q157">
            <v>20.999999999999996</v>
          </cell>
          <cell r="R157">
            <v>0.99999999999999856</v>
          </cell>
          <cell r="S157">
            <v>4.0000000000000009</v>
          </cell>
          <cell r="T157">
            <v>54.999999999999893</v>
          </cell>
          <cell r="U157">
            <v>2.9999999999999987</v>
          </cell>
          <cell r="V157">
            <v>213</v>
          </cell>
          <cell r="W157">
            <v>301</v>
          </cell>
          <cell r="Y157">
            <v>2641.1209079347309</v>
          </cell>
          <cell r="Z157">
            <v>10501.368610041949</v>
          </cell>
          <cell r="AA157">
            <v>470.93516189277295</v>
          </cell>
          <cell r="AB157">
            <v>1728.3805941631697</v>
          </cell>
          <cell r="AC157">
            <v>15220.430232307655</v>
          </cell>
          <cell r="AD157">
            <v>684.55523532867062</v>
          </cell>
          <cell r="AE157">
            <v>31246.790741668945</v>
          </cell>
          <cell r="AG157">
            <v>21075.358690604062</v>
          </cell>
          <cell r="AH157">
            <v>10171.432051064883</v>
          </cell>
          <cell r="AI157">
            <v>0.32551925524629444</v>
          </cell>
        </row>
        <row r="158">
          <cell r="E158">
            <v>2043</v>
          </cell>
          <cell r="F158" t="str">
            <v>Wisewood Community Primary School</v>
          </cell>
          <cell r="G158">
            <v>1.21212121212121E-2</v>
          </cell>
          <cell r="H158">
            <v>4.8484848484848499E-2</v>
          </cell>
          <cell r="I158">
            <v>0.13939393939393899</v>
          </cell>
          <cell r="J158">
            <v>2.4242424242424201E-2</v>
          </cell>
          <cell r="K158">
            <v>2.4242424242424201E-2</v>
          </cell>
          <cell r="L158">
            <v>0.18181818181818199</v>
          </cell>
          <cell r="M158">
            <v>0.56969696969697003</v>
          </cell>
          <cell r="N158">
            <v>1</v>
          </cell>
          <cell r="P158">
            <v>1.9999999999999967</v>
          </cell>
          <cell r="Q158">
            <v>8.0000000000000018</v>
          </cell>
          <cell r="R158">
            <v>22.999999999999932</v>
          </cell>
          <cell r="S158">
            <v>3.9999999999999933</v>
          </cell>
          <cell r="T158">
            <v>3.9999999999999933</v>
          </cell>
          <cell r="U158">
            <v>30.000000000000028</v>
          </cell>
          <cell r="V158">
            <v>94.000000000000057</v>
          </cell>
          <cell r="W158">
            <v>165</v>
          </cell>
          <cell r="Y158">
            <v>1320.5604539673629</v>
          </cell>
          <cell r="Z158">
            <v>4000.5213752540776</v>
          </cell>
          <cell r="AA158">
            <v>10831.508723533761</v>
          </cell>
          <cell r="AB158">
            <v>1728.3805941631663</v>
          </cell>
          <cell r="AC158">
            <v>1106.9403805314662</v>
          </cell>
          <cell r="AD158">
            <v>6845.5523532867155</v>
          </cell>
          <cell r="AE158">
            <v>25833.463880736548</v>
          </cell>
          <cell r="AG158">
            <v>19712.022541234983</v>
          </cell>
          <cell r="AH158">
            <v>6121.4413395015654</v>
          </cell>
          <cell r="AI158">
            <v>0.23695782213960828</v>
          </cell>
        </row>
        <row r="159">
          <cell r="E159">
            <v>2139</v>
          </cell>
          <cell r="F159" t="str">
            <v>Woodhouse West Primary School</v>
          </cell>
          <cell r="G159">
            <v>3.6011080332410003E-2</v>
          </cell>
          <cell r="H159">
            <v>0.26038781163434899</v>
          </cell>
          <cell r="I159">
            <v>0.26869806094182802</v>
          </cell>
          <cell r="J159">
            <v>2.7700831024930699E-2</v>
          </cell>
          <cell r="K159">
            <v>4.4321329639889197E-2</v>
          </cell>
          <cell r="L159">
            <v>0.24653739612188399</v>
          </cell>
          <cell r="M159">
            <v>0.116343490304709</v>
          </cell>
          <cell r="N159">
            <v>0.99999999999999989</v>
          </cell>
          <cell r="P159">
            <v>13.000000000000011</v>
          </cell>
          <cell r="Q159">
            <v>93.999999999999986</v>
          </cell>
          <cell r="R159">
            <v>96.999999999999915</v>
          </cell>
          <cell r="S159">
            <v>9.9999999999999822</v>
          </cell>
          <cell r="T159">
            <v>16</v>
          </cell>
          <cell r="U159">
            <v>89.000000000000128</v>
          </cell>
          <cell r="V159">
            <v>41.99999999999995</v>
          </cell>
          <cell r="W159">
            <v>361</v>
          </cell>
          <cell r="Y159">
            <v>8583.6429507878802</v>
          </cell>
          <cell r="Z159">
            <v>47006.126159235391</v>
          </cell>
          <cell r="AA159">
            <v>45680.710703599005</v>
          </cell>
          <cell r="AB159">
            <v>4320.9514854079152</v>
          </cell>
          <cell r="AC159">
            <v>4427.761522125872</v>
          </cell>
          <cell r="AD159">
            <v>20308.471981417268</v>
          </cell>
          <cell r="AE159">
            <v>130327.66480257334</v>
          </cell>
          <cell r="AG159">
            <v>90347.744102227487</v>
          </cell>
          <cell r="AH159">
            <v>39979.920700345858</v>
          </cell>
          <cell r="AI159">
            <v>0.30676465170237938</v>
          </cell>
        </row>
        <row r="160">
          <cell r="E160">
            <v>2034</v>
          </cell>
          <cell r="F160" t="str">
            <v>Woodlands Primary School</v>
          </cell>
          <cell r="G160">
            <v>0.317617866004963</v>
          </cell>
          <cell r="H160">
            <v>0.35483870967741898</v>
          </cell>
          <cell r="I160">
            <v>0.225806451612903</v>
          </cell>
          <cell r="J160">
            <v>1.2406947890818899E-2</v>
          </cell>
          <cell r="K160">
            <v>2.48138957816377E-3</v>
          </cell>
          <cell r="L160">
            <v>4.96277915632754E-3</v>
          </cell>
          <cell r="M160">
            <v>8.1885856079404504E-2</v>
          </cell>
          <cell r="N160">
            <v>0.99999999999999967</v>
          </cell>
          <cell r="P160">
            <v>128.00000000000009</v>
          </cell>
          <cell r="Q160">
            <v>142.99999999999986</v>
          </cell>
          <cell r="R160">
            <v>90.999999999999915</v>
          </cell>
          <cell r="S160">
            <v>5.000000000000016</v>
          </cell>
          <cell r="T160">
            <v>0.99999999999999933</v>
          </cell>
          <cell r="U160">
            <v>1.9999999999999987</v>
          </cell>
          <cell r="V160">
            <v>33.000000000000014</v>
          </cell>
          <cell r="W160">
            <v>403</v>
          </cell>
          <cell r="Y160">
            <v>84515.869053911432</v>
          </cell>
          <cell r="Z160">
            <v>71509.319582666547</v>
          </cell>
          <cell r="AA160">
            <v>42855.099732242357</v>
          </cell>
          <cell r="AB160">
            <v>2160.4757427039685</v>
          </cell>
          <cell r="AC160">
            <v>276.73509513286683</v>
          </cell>
          <cell r="AD160">
            <v>456.37015688578032</v>
          </cell>
          <cell r="AE160">
            <v>201773.86936354297</v>
          </cell>
          <cell r="AG160">
            <v>139119.30276735983</v>
          </cell>
          <cell r="AH160">
            <v>62654.56659618314</v>
          </cell>
          <cell r="AI160">
            <v>0.31051873463008356</v>
          </cell>
        </row>
        <row r="161">
          <cell r="E161">
            <v>2324</v>
          </cell>
          <cell r="F161" t="str">
            <v>Woodseats Primary School</v>
          </cell>
          <cell r="G161">
            <v>1.0840108401084E-2</v>
          </cell>
          <cell r="H161">
            <v>0.16260162601625999</v>
          </cell>
          <cell r="I161">
            <v>8.1300813008130093E-2</v>
          </cell>
          <cell r="J161">
            <v>1.3550135501355001E-2</v>
          </cell>
          <cell r="K161">
            <v>7.58807588075881E-2</v>
          </cell>
          <cell r="L161">
            <v>0.124661246612466</v>
          </cell>
          <cell r="M161">
            <v>0.53116531165311698</v>
          </cell>
          <cell r="N161">
            <v>1</v>
          </cell>
          <cell r="P161">
            <v>3.999999999999996</v>
          </cell>
          <cell r="Q161">
            <v>59.999999999999936</v>
          </cell>
          <cell r="R161">
            <v>30.000000000000004</v>
          </cell>
          <cell r="S161">
            <v>4.9999999999999956</v>
          </cell>
          <cell r="T161">
            <v>28.000000000000011</v>
          </cell>
          <cell r="U161">
            <v>45.99999999999995</v>
          </cell>
          <cell r="V161">
            <v>196.00000000000017</v>
          </cell>
          <cell r="W161">
            <v>369</v>
          </cell>
          <cell r="Y161">
            <v>2641.1209079347277</v>
          </cell>
          <cell r="Z161">
            <v>30003.910314405544</v>
          </cell>
          <cell r="AA161">
            <v>14128.05485678321</v>
          </cell>
          <cell r="AB161">
            <v>2160.4757427039594</v>
          </cell>
          <cell r="AC161">
            <v>7748.582663720279</v>
          </cell>
          <cell r="AD161">
            <v>10496.513608372943</v>
          </cell>
          <cell r="AE161">
            <v>67178.658093920661</v>
          </cell>
          <cell r="AG161">
            <v>51824.954059382253</v>
          </cell>
          <cell r="AH161">
            <v>15353.704034538408</v>
          </cell>
          <cell r="AI161">
            <v>0.22855032342373988</v>
          </cell>
        </row>
        <row r="162">
          <cell r="E162">
            <v>2327</v>
          </cell>
          <cell r="F162" t="str">
            <v>Woodthorpe Primary School</v>
          </cell>
          <cell r="G162">
            <v>0.46733668341708501</v>
          </cell>
          <cell r="H162">
            <v>0.188442211055276</v>
          </cell>
          <cell r="I162">
            <v>7.5376884422110602E-3</v>
          </cell>
          <cell r="J162">
            <v>0.21608040201004999</v>
          </cell>
          <cell r="K162">
            <v>4.2713567839195998E-2</v>
          </cell>
          <cell r="L162">
            <v>5.0251256281407003E-2</v>
          </cell>
          <cell r="M162">
            <v>2.7638190954773899E-2</v>
          </cell>
          <cell r="N162">
            <v>0.999999999999999</v>
          </cell>
          <cell r="P162">
            <v>185.99999999999983</v>
          </cell>
          <cell r="Q162">
            <v>74.999999999999844</v>
          </cell>
          <cell r="R162">
            <v>3.0000000000000018</v>
          </cell>
          <cell r="S162">
            <v>85.999999999999901</v>
          </cell>
          <cell r="T162">
            <v>17.000000000000007</v>
          </cell>
          <cell r="U162">
            <v>19.999999999999986</v>
          </cell>
          <cell r="V162">
            <v>11.000000000000012</v>
          </cell>
          <cell r="W162">
            <v>398</v>
          </cell>
          <cell r="Y162">
            <v>122812.12221896485</v>
          </cell>
          <cell r="Z162">
            <v>37504.887893006889</v>
          </cell>
          <cell r="AA162">
            <v>1412.8054856783217</v>
          </cell>
          <cell r="AB162">
            <v>37160.182774508095</v>
          </cell>
          <cell r="AC162">
            <v>4704.496617258741</v>
          </cell>
          <cell r="AD162">
            <v>4563.7015688578031</v>
          </cell>
          <cell r="AE162">
            <v>208158.19655827468</v>
          </cell>
          <cell r="AG162">
            <v>158370.06813611294</v>
          </cell>
          <cell r="AH162">
            <v>49788.128422161739</v>
          </cell>
          <cell r="AI162">
            <v>0.23918408808957645</v>
          </cell>
        </row>
        <row r="163">
          <cell r="E163">
            <v>2321</v>
          </cell>
          <cell r="F163" t="str">
            <v>Wybourn Community Primary &amp; Nursery School</v>
          </cell>
          <cell r="G163">
            <v>0.273809523809524</v>
          </cell>
          <cell r="H163">
            <v>0.580952380952381</v>
          </cell>
          <cell r="I163">
            <v>2.6190476190476202E-2</v>
          </cell>
          <cell r="J163">
            <v>1.6666666666666701E-2</v>
          </cell>
          <cell r="K163">
            <v>4.5238095238095202E-2</v>
          </cell>
          <cell r="L163">
            <v>7.14285714285714E-3</v>
          </cell>
          <cell r="M163">
            <v>0.05</v>
          </cell>
          <cell r="N163">
            <v>1.0000000000000002</v>
          </cell>
          <cell r="P163">
            <v>115.00000000000009</v>
          </cell>
          <cell r="Q163">
            <v>244.00000000000003</v>
          </cell>
          <cell r="R163">
            <v>11.000000000000005</v>
          </cell>
          <cell r="S163">
            <v>7.0000000000000142</v>
          </cell>
          <cell r="T163">
            <v>18.999999999999986</v>
          </cell>
          <cell r="U163">
            <v>2.9999999999999987</v>
          </cell>
          <cell r="V163">
            <v>21</v>
          </cell>
          <cell r="W163">
            <v>420</v>
          </cell>
          <cell r="Y163">
            <v>75932.226103123554</v>
          </cell>
          <cell r="Z163">
            <v>122015.90194524935</v>
          </cell>
          <cell r="AA163">
            <v>5180.2867808205128</v>
          </cell>
          <cell r="AB163">
            <v>3024.6660397855521</v>
          </cell>
          <cell r="AC163">
            <v>5257.966807524469</v>
          </cell>
          <cell r="AD163">
            <v>684.55523532867062</v>
          </cell>
          <cell r="AE163">
            <v>212095.60291183213</v>
          </cell>
          <cell r="AG163">
            <v>164189.88005204557</v>
          </cell>
          <cell r="AH163">
            <v>47905.722859786561</v>
          </cell>
          <cell r="AI163">
            <v>0.22586853382199021</v>
          </cell>
        </row>
        <row r="164">
          <cell r="E164">
            <v>4014</v>
          </cell>
          <cell r="F164" t="str">
            <v>Astrea Academy</v>
          </cell>
          <cell r="G164">
            <v>3.5714285714285698E-2</v>
          </cell>
          <cell r="H164">
            <v>0.23214285714285701</v>
          </cell>
          <cell r="I164">
            <v>0.39285714285714302</v>
          </cell>
          <cell r="J164">
            <v>2.23214285714286E-2</v>
          </cell>
          <cell r="K164">
            <v>0.160714285714286</v>
          </cell>
          <cell r="L164">
            <v>1.33928571428571E-2</v>
          </cell>
          <cell r="M164">
            <v>0.14285714285714299</v>
          </cell>
          <cell r="N164">
            <v>1.0000000000000004</v>
          </cell>
          <cell r="P164">
            <v>9.3214285714285676</v>
          </cell>
          <cell r="Q164">
            <v>60.58928571428568</v>
          </cell>
          <cell r="R164">
            <v>102.53571428571432</v>
          </cell>
          <cell r="S164">
            <v>5.8258928571428648</v>
          </cell>
          <cell r="T164">
            <v>41.946428571428648</v>
          </cell>
          <cell r="U164">
            <v>3.4955357142857033</v>
          </cell>
          <cell r="V164">
            <v>37.28571428571432</v>
          </cell>
          <cell r="W164">
            <v>261</v>
          </cell>
          <cell r="Y164">
            <v>6154.7549729550392</v>
          </cell>
          <cell r="Z164">
            <v>30298.591576422041</v>
          </cell>
          <cell r="AA164">
            <v>48287.673206934058</v>
          </cell>
          <cell r="AB164">
            <v>2517.3400394898872</v>
          </cell>
          <cell r="AC164">
            <v>11608.048901198317</v>
          </cell>
          <cell r="AD164">
            <v>797.62909116420781</v>
          </cell>
          <cell r="AE164">
            <v>99664.037788163565</v>
          </cell>
          <cell r="AG164">
            <v>58579.60663203169</v>
          </cell>
          <cell r="AH164">
            <v>41084.431156131875</v>
          </cell>
          <cell r="AI164">
            <v>0.41222924605419908</v>
          </cell>
        </row>
        <row r="165">
          <cell r="E165">
            <v>4225</v>
          </cell>
          <cell r="F165" t="str">
            <v>Hinde House 3-16 School</v>
          </cell>
          <cell r="G165">
            <v>0.17831325301204801</v>
          </cell>
          <cell r="H165">
            <v>0.49397590361445798</v>
          </cell>
          <cell r="I165">
            <v>0.212048192771084</v>
          </cell>
          <cell r="J165">
            <v>2.4096385542168699E-3</v>
          </cell>
          <cell r="K165">
            <v>9.6385542168674707E-3</v>
          </cell>
          <cell r="L165">
            <v>1.20481927710843E-2</v>
          </cell>
          <cell r="M165">
            <v>9.1566265060241001E-2</v>
          </cell>
          <cell r="N165">
            <v>0.99999999999999956</v>
          </cell>
          <cell r="P165">
            <v>73.999999999999929</v>
          </cell>
          <cell r="Q165">
            <v>205.00000000000006</v>
          </cell>
          <cell r="R165">
            <v>87.999999999999858</v>
          </cell>
          <cell r="S165">
            <v>1.0000000000000009</v>
          </cell>
          <cell r="T165">
            <v>4</v>
          </cell>
          <cell r="U165">
            <v>4.999999999999984</v>
          </cell>
          <cell r="V165">
            <v>38.000000000000014</v>
          </cell>
          <cell r="W165">
            <v>415</v>
          </cell>
          <cell r="Y165">
            <v>48860.736796792466</v>
          </cell>
          <cell r="Z165">
            <v>102513.36024088574</v>
          </cell>
          <cell r="AA165">
            <v>41442.294246564015</v>
          </cell>
          <cell r="AB165">
            <v>432.09514854079271</v>
          </cell>
          <cell r="AC165">
            <v>1106.940380531468</v>
          </cell>
          <cell r="AD165">
            <v>1140.9253922144478</v>
          </cell>
          <cell r="AE165">
            <v>195496.35220552894</v>
          </cell>
          <cell r="AG165">
            <v>151292.21699205888</v>
          </cell>
          <cell r="AH165">
            <v>44204.135213470057</v>
          </cell>
          <cell r="AI165">
            <v>0.22611232749242008</v>
          </cell>
        </row>
        <row r="166">
          <cell r="E166">
            <v>4005</v>
          </cell>
          <cell r="F166" t="str">
            <v>Oasis Academy Don Valley</v>
          </cell>
          <cell r="G166">
            <v>3.9024390243902397E-2</v>
          </cell>
          <cell r="H166">
            <v>0.59756097560975596</v>
          </cell>
          <cell r="I166">
            <v>4.6341463414634097E-2</v>
          </cell>
          <cell r="J166">
            <v>0.22926829268292701</v>
          </cell>
          <cell r="K166">
            <v>6.0975609756097601E-2</v>
          </cell>
          <cell r="L166">
            <v>0</v>
          </cell>
          <cell r="M166">
            <v>2.6829268292682899E-2</v>
          </cell>
          <cell r="N166">
            <v>1</v>
          </cell>
          <cell r="P166">
            <v>15.999999999999982</v>
          </cell>
          <cell r="Q166">
            <v>244.99999999999994</v>
          </cell>
          <cell r="R166">
            <v>18.999999999999979</v>
          </cell>
          <cell r="S166">
            <v>94.000000000000071</v>
          </cell>
          <cell r="T166">
            <v>25.000000000000018</v>
          </cell>
          <cell r="U166">
            <v>0</v>
          </cell>
          <cell r="V166">
            <v>10.999999999999988</v>
          </cell>
          <cell r="W166">
            <v>410</v>
          </cell>
          <cell r="Y166">
            <v>10564.483631738911</v>
          </cell>
          <cell r="Z166">
            <v>122515.96711715608</v>
          </cell>
          <cell r="AA166">
            <v>8947.7680759626892</v>
          </cell>
          <cell r="AB166">
            <v>40616.943962834506</v>
          </cell>
          <cell r="AC166">
            <v>6918.3773783216802</v>
          </cell>
          <cell r="AD166">
            <v>0</v>
          </cell>
          <cell r="AE166">
            <v>189563.54016601387</v>
          </cell>
          <cell r="AG166">
            <v>144952.12941520163</v>
          </cell>
          <cell r="AH166">
            <v>44611.41075081224</v>
          </cell>
          <cell r="AI166">
            <v>0.23533750589244615</v>
          </cell>
        </row>
        <row r="168">
          <cell r="F168" t="str">
            <v>Total Primary</v>
          </cell>
          <cell r="P168">
            <v>3481.0314079877603</v>
          </cell>
          <cell r="Q168">
            <v>8444.3007385583805</v>
          </cell>
          <cell r="R168">
            <v>4569.5435055733551</v>
          </cell>
          <cell r="S168">
            <v>2424.5635813545919</v>
          </cell>
          <cell r="T168">
            <v>3622.2225757788374</v>
          </cell>
          <cell r="U168">
            <v>2959.061381532752</v>
          </cell>
          <cell r="V168">
            <v>18839.276809214316</v>
          </cell>
          <cell r="W168">
            <v>44340</v>
          </cell>
          <cell r="X168">
            <v>0</v>
          </cell>
          <cell r="Y168">
            <v>2298456.2082034866</v>
          </cell>
          <cell r="Z168">
            <v>4222700.7004595725</v>
          </cell>
          <cell r="AA168">
            <v>2151958.7105732597</v>
          </cell>
          <cell r="AB168">
            <v>1047642.1608320086</v>
          </cell>
          <cell r="AC168">
            <v>1002396.109100575</v>
          </cell>
          <cell r="AD168">
            <v>675213.65346237889</v>
          </cell>
          <cell r="AE168">
            <v>11398367.54263128</v>
          </cell>
          <cell r="AG168" t="e">
            <v>#N/A</v>
          </cell>
          <cell r="AH168" t="e">
            <v>#N/A</v>
          </cell>
          <cell r="AI168" t="e">
            <v>#N/A</v>
          </cell>
        </row>
        <row r="169">
          <cell r="G169">
            <v>42</v>
          </cell>
          <cell r="H169">
            <v>41</v>
          </cell>
          <cell r="I169">
            <v>40</v>
          </cell>
          <cell r="J169">
            <v>39</v>
          </cell>
          <cell r="K169">
            <v>38</v>
          </cell>
          <cell r="L169">
            <v>37</v>
          </cell>
          <cell r="M169">
            <v>36</v>
          </cell>
          <cell r="AE169">
            <v>0</v>
          </cell>
        </row>
        <row r="170">
          <cell r="F170" t="str">
            <v>Secondary</v>
          </cell>
        </row>
        <row r="171">
          <cell r="E171">
            <v>4</v>
          </cell>
          <cell r="F171">
            <v>5</v>
          </cell>
          <cell r="G171">
            <v>6</v>
          </cell>
          <cell r="H171">
            <v>7</v>
          </cell>
          <cell r="I171">
            <v>8</v>
          </cell>
          <cell r="J171">
            <v>9</v>
          </cell>
          <cell r="K171">
            <v>10</v>
          </cell>
          <cell r="L171">
            <v>11</v>
          </cell>
          <cell r="M171">
            <v>12</v>
          </cell>
          <cell r="N171">
            <v>13</v>
          </cell>
          <cell r="O171">
            <v>14</v>
          </cell>
          <cell r="P171">
            <v>15</v>
          </cell>
          <cell r="Q171">
            <v>16</v>
          </cell>
          <cell r="R171">
            <v>17</v>
          </cell>
          <cell r="S171">
            <v>18</v>
          </cell>
          <cell r="T171">
            <v>19</v>
          </cell>
          <cell r="U171">
            <v>20</v>
          </cell>
          <cell r="V171">
            <v>21</v>
          </cell>
          <cell r="W171">
            <v>22</v>
          </cell>
          <cell r="X171">
            <v>23</v>
          </cell>
          <cell r="Y171">
            <v>24</v>
          </cell>
          <cell r="Z171">
            <v>25</v>
          </cell>
          <cell r="AA171">
            <v>26</v>
          </cell>
          <cell r="AB171">
            <v>27</v>
          </cell>
          <cell r="AC171">
            <v>28</v>
          </cell>
          <cell r="AD171">
            <v>29</v>
          </cell>
          <cell r="AE171">
            <v>30</v>
          </cell>
        </row>
        <row r="172">
          <cell r="E172">
            <v>5401</v>
          </cell>
          <cell r="F172" t="str">
            <v>All Saints' Catholic High School</v>
          </cell>
          <cell r="G172">
            <v>0.134744947064485</v>
          </cell>
          <cell r="H172">
            <v>0.25890279114533199</v>
          </cell>
          <cell r="I172">
            <v>0.10009624639075999</v>
          </cell>
          <cell r="J172">
            <v>7.6997112608277199E-2</v>
          </cell>
          <cell r="K172">
            <v>7.8922040423484094E-2</v>
          </cell>
          <cell r="L172">
            <v>6.0635226179018301E-2</v>
          </cell>
          <cell r="M172">
            <v>0.28970163618864297</v>
          </cell>
          <cell r="N172">
            <v>0.99999999999999956</v>
          </cell>
          <cell r="P172">
            <v>140.13474494706441</v>
          </cell>
          <cell r="Q172">
            <v>269.25890279114526</v>
          </cell>
          <cell r="R172">
            <v>104.10009624639039</v>
          </cell>
          <cell r="S172">
            <v>80.076997112608282</v>
          </cell>
          <cell r="T172">
            <v>82.078922040423464</v>
          </cell>
          <cell r="U172">
            <v>63.060635226179031</v>
          </cell>
          <cell r="V172">
            <v>301.28970163618868</v>
          </cell>
          <cell r="W172">
            <v>1040</v>
          </cell>
          <cell r="Y172">
            <v>131770.72653823788</v>
          </cell>
          <cell r="Z172">
            <v>198263.64946864429</v>
          </cell>
          <cell r="AA172">
            <v>71472.920154073479</v>
          </cell>
          <cell r="AB172">
            <v>50198.372014566841</v>
          </cell>
          <cell r="AC172">
            <v>36752.379510665</v>
          </cell>
          <cell r="AD172">
            <v>21334.308106190911</v>
          </cell>
          <cell r="AE172">
            <v>509792.35579237848</v>
          </cell>
          <cell r="AG172">
            <v>368958.18307322293</v>
          </cell>
          <cell r="AH172">
            <v>140834.17271915555</v>
          </cell>
          <cell r="AI172">
            <v>0.27625791387211901</v>
          </cell>
        </row>
        <row r="173">
          <cell r="E173">
            <v>4017</v>
          </cell>
          <cell r="F173" t="str">
            <v>Bradfield School</v>
          </cell>
          <cell r="G173">
            <v>9.2081031307550704E-3</v>
          </cell>
          <cell r="H173">
            <v>6.9981583793738505E-2</v>
          </cell>
          <cell r="I173">
            <v>1.8416206261510099E-2</v>
          </cell>
          <cell r="J173">
            <v>6.4456721915285503E-3</v>
          </cell>
          <cell r="K173">
            <v>2.6703499079189699E-2</v>
          </cell>
          <cell r="L173">
            <v>9.7605893186003698E-2</v>
          </cell>
          <cell r="M173">
            <v>0.77163904235727399</v>
          </cell>
          <cell r="N173">
            <v>0.99999999999999956</v>
          </cell>
          <cell r="P173">
            <v>10.000000000000007</v>
          </cell>
          <cell r="Q173">
            <v>76.000000000000014</v>
          </cell>
          <cell r="R173">
            <v>19.999999999999968</v>
          </cell>
          <cell r="S173">
            <v>7.0000000000000053</v>
          </cell>
          <cell r="T173">
            <v>29.000000000000014</v>
          </cell>
          <cell r="U173">
            <v>106.00000000000001</v>
          </cell>
          <cell r="V173">
            <v>837.99999999999955</v>
          </cell>
          <cell r="W173">
            <v>1086</v>
          </cell>
          <cell r="Y173">
            <v>9403.1445654690488</v>
          </cell>
          <cell r="Z173">
            <v>55961.148186452796</v>
          </cell>
          <cell r="AA173">
            <v>13731.576190843656</v>
          </cell>
          <cell r="AB173">
            <v>4388.1341305522219</v>
          </cell>
          <cell r="AC173">
            <v>12985.294876123919</v>
          </cell>
          <cell r="AD173">
            <v>35861.304776667115</v>
          </cell>
          <cell r="AE173">
            <v>132330.60272610877</v>
          </cell>
          <cell r="AG173">
            <v>95423.134452959639</v>
          </cell>
          <cell r="AH173">
            <v>36907.468273149134</v>
          </cell>
          <cell r="AI173">
            <v>0.27890350011885273</v>
          </cell>
        </row>
        <row r="174">
          <cell r="E174">
            <v>4000</v>
          </cell>
          <cell r="F174" t="str">
            <v>Chaucer School</v>
          </cell>
          <cell r="G174">
            <v>0.31995133819951299</v>
          </cell>
          <cell r="H174">
            <v>0.40875912408759102</v>
          </cell>
          <cell r="I174">
            <v>0.111922141119221</v>
          </cell>
          <cell r="J174">
            <v>8.5158150851581509E-3</v>
          </cell>
          <cell r="K174">
            <v>3.6496350364963501E-2</v>
          </cell>
          <cell r="L174">
            <v>2.5547445255474501E-2</v>
          </cell>
          <cell r="M174">
            <v>8.8807785888077903E-2</v>
          </cell>
          <cell r="N174">
            <v>0.999999999999999</v>
          </cell>
          <cell r="P174">
            <v>262.99999999999966</v>
          </cell>
          <cell r="Q174">
            <v>335.99999999999983</v>
          </cell>
          <cell r="R174">
            <v>91.999999999999659</v>
          </cell>
          <cell r="S174">
            <v>7</v>
          </cell>
          <cell r="T174">
            <v>29.999999999999996</v>
          </cell>
          <cell r="U174">
            <v>21.000000000000039</v>
          </cell>
          <cell r="V174">
            <v>73.000000000000043</v>
          </cell>
          <cell r="W174">
            <v>822</v>
          </cell>
          <cell r="Y174">
            <v>247302.70207183546</v>
          </cell>
          <cell r="Z174">
            <v>247407.18145589641</v>
          </cell>
          <cell r="AA174">
            <v>63165.250477880683</v>
          </cell>
          <cell r="AB174">
            <v>4388.1341305522183</v>
          </cell>
          <cell r="AC174">
            <v>13433.063664955771</v>
          </cell>
          <cell r="AD174">
            <v>7104.598116132177</v>
          </cell>
          <cell r="AE174">
            <v>582800.92991725274</v>
          </cell>
          <cell r="AG174">
            <v>470240.03471053566</v>
          </cell>
          <cell r="AH174">
            <v>112560.89520671708</v>
          </cell>
          <cell r="AI174">
            <v>0.19313780989110416</v>
          </cell>
        </row>
        <row r="175">
          <cell r="E175">
            <v>4012</v>
          </cell>
          <cell r="F175" t="str">
            <v>Ecclesfield School</v>
          </cell>
          <cell r="G175">
            <v>7.3341094295692702E-2</v>
          </cell>
          <cell r="H175">
            <v>0.22235157159487801</v>
          </cell>
          <cell r="I175">
            <v>4.7729918509895199E-2</v>
          </cell>
          <cell r="J175">
            <v>4.0745052386495896E-3</v>
          </cell>
          <cell r="K175">
            <v>7.8579743888242098E-2</v>
          </cell>
          <cell r="L175">
            <v>3.3760186263096598E-2</v>
          </cell>
          <cell r="M175">
            <v>0.54016298020954601</v>
          </cell>
          <cell r="N175">
            <v>1.0000000000000002</v>
          </cell>
          <cell r="P175">
            <v>126.00000000000006</v>
          </cell>
          <cell r="Q175">
            <v>382.0000000000004</v>
          </cell>
          <cell r="R175">
            <v>81.999999999999957</v>
          </cell>
          <cell r="S175">
            <v>6.9999999999999947</v>
          </cell>
          <cell r="T175">
            <v>134.99999999999991</v>
          </cell>
          <cell r="U175">
            <v>57.999999999999957</v>
          </cell>
          <cell r="V175">
            <v>928</v>
          </cell>
          <cell r="W175">
            <v>1718</v>
          </cell>
          <cell r="Y175">
            <v>118479.62152490998</v>
          </cell>
          <cell r="Z175">
            <v>281278.40272664453</v>
          </cell>
          <cell r="AA175">
            <v>56299.462382459045</v>
          </cell>
          <cell r="AB175">
            <v>4388.1341305522155</v>
          </cell>
          <cell r="AC175">
            <v>60448.786492300933</v>
          </cell>
          <cell r="AD175">
            <v>19622.223368365008</v>
          </cell>
          <cell r="AE175">
            <v>540516.63062523166</v>
          </cell>
          <cell r="AG175">
            <v>372382.73874965188</v>
          </cell>
          <cell r="AH175">
            <v>168133.89187557978</v>
          </cell>
          <cell r="AI175">
            <v>0.31106145925814405</v>
          </cell>
        </row>
        <row r="176">
          <cell r="E176">
            <v>4280</v>
          </cell>
          <cell r="F176" t="str">
            <v>Fir Vale School</v>
          </cell>
          <cell r="G176">
            <v>3.4113060428849901E-2</v>
          </cell>
          <cell r="H176">
            <v>7.6023391812865507E-2</v>
          </cell>
          <cell r="I176">
            <v>0.58187134502923998</v>
          </cell>
          <cell r="J176">
            <v>4.6783625730994101E-2</v>
          </cell>
          <cell r="K176">
            <v>0.15497076023391801</v>
          </cell>
          <cell r="L176">
            <v>7.7972709551656902E-2</v>
          </cell>
          <cell r="M176">
            <v>2.8265107212475601E-2</v>
          </cell>
          <cell r="N176">
            <v>1</v>
          </cell>
          <cell r="P176">
            <v>35</v>
          </cell>
          <cell r="Q176">
            <v>78.000000000000014</v>
          </cell>
          <cell r="R176">
            <v>597.00000000000023</v>
          </cell>
          <cell r="S176">
            <v>47.99999999999995</v>
          </cell>
          <cell r="T176">
            <v>158.99999999999989</v>
          </cell>
          <cell r="U176">
            <v>79.999999999999986</v>
          </cell>
          <cell r="V176">
            <v>28.999999999999968</v>
          </cell>
          <cell r="W176">
            <v>1026</v>
          </cell>
          <cell r="Y176">
            <v>32911.005979141642</v>
          </cell>
          <cell r="Z176">
            <v>57433.809980833132</v>
          </cell>
          <cell r="AA176">
            <v>409887.54929668392</v>
          </cell>
          <cell r="AB176">
            <v>30090.062609500896</v>
          </cell>
          <cell r="AC176">
            <v>71195.237424265535</v>
          </cell>
          <cell r="AD176">
            <v>27065.135680503477</v>
          </cell>
          <cell r="AE176">
            <v>628582.80097092851</v>
          </cell>
          <cell r="AG176">
            <v>464563.17099664494</v>
          </cell>
          <cell r="AH176">
            <v>164019.62997428357</v>
          </cell>
          <cell r="AI176">
            <v>0.26093559944836825</v>
          </cell>
        </row>
        <row r="177">
          <cell r="E177">
            <v>4003</v>
          </cell>
          <cell r="F177" t="str">
            <v>Firth Park Academy</v>
          </cell>
          <cell r="G177">
            <v>0.17077315208156299</v>
          </cell>
          <cell r="H177">
            <v>0.48598130841121501</v>
          </cell>
          <cell r="I177">
            <v>0.25063721325403598</v>
          </cell>
          <cell r="J177">
            <v>1.69923534409516E-2</v>
          </cell>
          <cell r="K177">
            <v>2.7187765505522501E-2</v>
          </cell>
          <cell r="L177">
            <v>1.7841971112999198E-2</v>
          </cell>
          <cell r="M177">
            <v>3.0586236193712799E-2</v>
          </cell>
          <cell r="N177">
            <v>1</v>
          </cell>
          <cell r="P177">
            <v>200.99999999999963</v>
          </cell>
          <cell r="Q177">
            <v>572.00000000000011</v>
          </cell>
          <cell r="R177">
            <v>295.00000000000034</v>
          </cell>
          <cell r="S177">
            <v>20.000000000000032</v>
          </cell>
          <cell r="T177">
            <v>31.999999999999986</v>
          </cell>
          <cell r="U177">
            <v>21.000000000000057</v>
          </cell>
          <cell r="V177">
            <v>35.999999999999964</v>
          </cell>
          <cell r="W177">
            <v>1177</v>
          </cell>
          <cell r="Y177">
            <v>189003.20576592739</v>
          </cell>
          <cell r="Z177">
            <v>421181.27319277631</v>
          </cell>
          <cell r="AA177">
            <v>202540.74881494447</v>
          </cell>
          <cell r="AB177">
            <v>12537.526087292073</v>
          </cell>
          <cell r="AC177">
            <v>14328.601242619485</v>
          </cell>
          <cell r="AD177">
            <v>7104.5981161321833</v>
          </cell>
          <cell r="AE177">
            <v>846695.95321969199</v>
          </cell>
          <cell r="AG177">
            <v>626941.63747041626</v>
          </cell>
          <cell r="AH177">
            <v>219754.31574927573</v>
          </cell>
          <cell r="AI177">
            <v>0.25954336372298231</v>
          </cell>
        </row>
        <row r="178">
          <cell r="E178">
            <v>4007</v>
          </cell>
          <cell r="F178" t="str">
            <v>Forge Valley School</v>
          </cell>
          <cell r="G178">
            <v>2.11764705882353E-2</v>
          </cell>
          <cell r="H178">
            <v>5.4901960784313697E-2</v>
          </cell>
          <cell r="I178">
            <v>5.6470588235294099E-2</v>
          </cell>
          <cell r="J178">
            <v>1.09803921568627E-2</v>
          </cell>
          <cell r="K178">
            <v>0.12784313725490201</v>
          </cell>
          <cell r="L178">
            <v>9.7254901960784304E-2</v>
          </cell>
          <cell r="M178">
            <v>0.63137254901960804</v>
          </cell>
          <cell r="N178">
            <v>1.0000000000000002</v>
          </cell>
          <cell r="P178">
            <v>27.000000000000007</v>
          </cell>
          <cell r="Q178">
            <v>69.999999999999957</v>
          </cell>
          <cell r="R178">
            <v>71.999999999999972</v>
          </cell>
          <cell r="S178">
            <v>13.999999999999943</v>
          </cell>
          <cell r="T178">
            <v>163.00000000000006</v>
          </cell>
          <cell r="U178">
            <v>123.99999999999999</v>
          </cell>
          <cell r="V178">
            <v>805.00000000000023</v>
          </cell>
          <cell r="W178">
            <v>1275</v>
          </cell>
          <cell r="Y178">
            <v>25388.490326766419</v>
          </cell>
          <cell r="Z178">
            <v>51543.162803311745</v>
          </cell>
          <cell r="AA178">
            <v>49433.674287037218</v>
          </cell>
          <cell r="AB178">
            <v>8776.268261104402</v>
          </cell>
          <cell r="AC178">
            <v>72986.312579593054</v>
          </cell>
          <cell r="AD178">
            <v>41950.96030478039</v>
          </cell>
          <cell r="AE178">
            <v>250078.86856259324</v>
          </cell>
          <cell r="AG178">
            <v>185786.44325777478</v>
          </cell>
          <cell r="AH178">
            <v>64292.425304818462</v>
          </cell>
          <cell r="AI178">
            <v>0.25708859638704923</v>
          </cell>
        </row>
        <row r="179">
          <cell r="E179">
            <v>4278</v>
          </cell>
          <cell r="F179" t="str">
            <v>Handsworth Grange Community Sports College</v>
          </cell>
          <cell r="G179">
            <v>1.3104838709677401E-2</v>
          </cell>
          <cell r="H179">
            <v>6.6532258064516098E-2</v>
          </cell>
          <cell r="I179">
            <v>0.19254032258064499</v>
          </cell>
          <cell r="J179">
            <v>4.6370967741935498E-2</v>
          </cell>
          <cell r="K179">
            <v>6.7540322580645198E-2</v>
          </cell>
          <cell r="L179">
            <v>0.14314516129032301</v>
          </cell>
          <cell r="M179">
            <v>0.47076612903225801</v>
          </cell>
          <cell r="N179">
            <v>1.0000000000000002</v>
          </cell>
          <cell r="P179">
            <v>12.999999999999982</v>
          </cell>
          <cell r="Q179">
            <v>65.999999999999972</v>
          </cell>
          <cell r="R179">
            <v>190.99999999999983</v>
          </cell>
          <cell r="S179">
            <v>46.000000000000014</v>
          </cell>
          <cell r="T179">
            <v>67.000000000000043</v>
          </cell>
          <cell r="U179">
            <v>142.00000000000043</v>
          </cell>
          <cell r="V179">
            <v>466.99999999999994</v>
          </cell>
          <cell r="W179">
            <v>992</v>
          </cell>
          <cell r="Y179">
            <v>12224.087935109737</v>
          </cell>
          <cell r="Z179">
            <v>48597.839214551081</v>
          </cell>
          <cell r="AA179">
            <v>131136.55262255701</v>
          </cell>
          <cell r="AB179">
            <v>28836.310000771733</v>
          </cell>
          <cell r="AC179">
            <v>30000.508851734576</v>
          </cell>
          <cell r="AD179">
            <v>48040.615832893825</v>
          </cell>
          <cell r="AE179">
            <v>298835.91445761797</v>
          </cell>
          <cell r="AG179">
            <v>267358.02027903905</v>
          </cell>
          <cell r="AH179">
            <v>31477.894178578921</v>
          </cell>
          <cell r="AI179">
            <v>0.10533504393443056</v>
          </cell>
        </row>
        <row r="180">
          <cell r="E180">
            <v>4257</v>
          </cell>
          <cell r="F180" t="str">
            <v>High Storrs School</v>
          </cell>
          <cell r="G180">
            <v>8.2781456953642395E-4</v>
          </cell>
          <cell r="H180">
            <v>9.1059602649006602E-3</v>
          </cell>
          <cell r="I180">
            <v>4.1390728476821204E-3</v>
          </cell>
          <cell r="J180">
            <v>3.3112582781457001E-3</v>
          </cell>
          <cell r="K180">
            <v>1.1589403973509899E-2</v>
          </cell>
          <cell r="L180">
            <v>9.1059602649006602E-3</v>
          </cell>
          <cell r="M180">
            <v>0.96192052980132403</v>
          </cell>
          <cell r="N180">
            <v>0.99999999999999956</v>
          </cell>
          <cell r="P180">
            <v>1.0000000000000002</v>
          </cell>
          <cell r="Q180">
            <v>10.999999999999998</v>
          </cell>
          <cell r="R180">
            <v>5.0000000000000018</v>
          </cell>
          <cell r="S180">
            <v>4.0000000000000053</v>
          </cell>
          <cell r="T180">
            <v>13.999999999999959</v>
          </cell>
          <cell r="U180">
            <v>10.999999999999998</v>
          </cell>
          <cell r="V180">
            <v>1161.9999999999993</v>
          </cell>
          <cell r="W180">
            <v>1208</v>
          </cell>
          <cell r="Y180">
            <v>940.31445654690435</v>
          </cell>
          <cell r="Z180">
            <v>8099.6398690918495</v>
          </cell>
          <cell r="AA180">
            <v>3432.8940477109204</v>
          </cell>
          <cell r="AB180">
            <v>2507.5052174584139</v>
          </cell>
          <cell r="AC180">
            <v>6268.7630436460086</v>
          </cell>
          <cell r="AD180">
            <v>3721.4561560692282</v>
          </cell>
          <cell r="AE180">
            <v>24970.572790523325</v>
          </cell>
          <cell r="AG180">
            <v>26386.635739418507</v>
          </cell>
          <cell r="AH180">
            <v>-1416.0629488951818</v>
          </cell>
          <cell r="AI180">
            <v>-5.6709269778248625E-2</v>
          </cell>
        </row>
        <row r="181">
          <cell r="E181">
            <v>4230</v>
          </cell>
          <cell r="F181" t="str">
            <v>King Ecgbert School</v>
          </cell>
          <cell r="G181">
            <v>8.4269662921348295E-3</v>
          </cell>
          <cell r="H181">
            <v>3.7453183520599301E-2</v>
          </cell>
          <cell r="I181">
            <v>1.1235955056179799E-2</v>
          </cell>
          <cell r="J181">
            <v>1.31086142322097E-2</v>
          </cell>
          <cell r="K181">
            <v>5.5243445692883898E-2</v>
          </cell>
          <cell r="L181">
            <v>4.7752808988764002E-2</v>
          </cell>
          <cell r="M181">
            <v>0.82677902621722799</v>
          </cell>
          <cell r="N181">
            <v>0.99999999999999956</v>
          </cell>
          <cell r="P181">
            <v>9.0084269662921326</v>
          </cell>
          <cell r="Q181">
            <v>40.037453183520654</v>
          </cell>
          <cell r="R181">
            <v>12.011235955056206</v>
          </cell>
          <cell r="S181">
            <v>14.01310861423217</v>
          </cell>
          <cell r="T181">
            <v>59.055243445692888</v>
          </cell>
          <cell r="U181">
            <v>51.047752808988719</v>
          </cell>
          <cell r="V181">
            <v>883.82677902621674</v>
          </cell>
          <cell r="W181">
            <v>1069</v>
          </cell>
          <cell r="Y181">
            <v>8470.7541071514624</v>
          </cell>
          <cell r="Z181">
            <v>29480.813823831122</v>
          </cell>
          <cell r="AA181">
            <v>8246.6600831527649</v>
          </cell>
          <cell r="AB181">
            <v>8784.485740749642</v>
          </cell>
          <cell r="AC181">
            <v>26443.094831848488</v>
          </cell>
          <cell r="AD181">
            <v>17270.179449501029</v>
          </cell>
          <cell r="AE181">
            <v>98695.988036234514</v>
          </cell>
          <cell r="AG181">
            <v>68547.942132798969</v>
          </cell>
          <cell r="AH181">
            <v>30148.045903435544</v>
          </cell>
          <cell r="AI181">
            <v>0.3054637427852408</v>
          </cell>
        </row>
        <row r="182">
          <cell r="E182">
            <v>4259</v>
          </cell>
          <cell r="F182" t="str">
            <v>King Edward VII School</v>
          </cell>
          <cell r="G182">
            <v>1.8340611353711799E-2</v>
          </cell>
          <cell r="H182">
            <v>0.11441048034934501</v>
          </cell>
          <cell r="I182">
            <v>4.89082969432314E-2</v>
          </cell>
          <cell r="J182">
            <v>5.9388646288209598E-2</v>
          </cell>
          <cell r="K182">
            <v>0.153711790393013</v>
          </cell>
          <cell r="L182">
            <v>3.4934497816593899E-2</v>
          </cell>
          <cell r="M182">
            <v>0.57030567685589495</v>
          </cell>
          <cell r="N182">
            <v>0.99999999999999956</v>
          </cell>
          <cell r="P182">
            <v>21.000000000000011</v>
          </cell>
          <cell r="Q182">
            <v>131.00000000000003</v>
          </cell>
          <cell r="R182">
            <v>55.99999999999995</v>
          </cell>
          <cell r="S182">
            <v>67.999999999999986</v>
          </cell>
          <cell r="T182">
            <v>175.99999999999989</v>
          </cell>
          <cell r="U182">
            <v>40.000000000000014</v>
          </cell>
          <cell r="V182">
            <v>652.99999999999977</v>
          </cell>
          <cell r="W182">
            <v>1145</v>
          </cell>
          <cell r="Y182">
            <v>19746.603587484995</v>
          </cell>
          <cell r="Z182">
            <v>96459.347531912063</v>
          </cell>
          <cell r="AA182">
            <v>38448.41333436226</v>
          </cell>
          <cell r="AB182">
            <v>42627.588696792976</v>
          </cell>
          <cell r="AC182">
            <v>78807.306834407151</v>
          </cell>
          <cell r="AD182">
            <v>13532.567840251746</v>
          </cell>
          <cell r="AE182">
            <v>289621.82782521116</v>
          </cell>
          <cell r="AG182">
            <v>234764.8455005039</v>
          </cell>
          <cell r="AH182">
            <v>54856.982324707264</v>
          </cell>
          <cell r="AI182">
            <v>0.18940900531093202</v>
          </cell>
        </row>
        <row r="183">
          <cell r="E183">
            <v>4279</v>
          </cell>
          <cell r="F183" t="str">
            <v>Meadowhead School Academy Trust</v>
          </cell>
          <cell r="G183">
            <v>4.5927740355174503E-2</v>
          </cell>
          <cell r="H183">
            <v>0.20881812614819401</v>
          </cell>
          <cell r="I183">
            <v>0.118187385180649</v>
          </cell>
          <cell r="J183">
            <v>3.9804041641151297E-2</v>
          </cell>
          <cell r="K183">
            <v>3.6129822412737302E-2</v>
          </cell>
          <cell r="L183">
            <v>4.7764849969381497E-2</v>
          </cell>
          <cell r="M183">
            <v>0.50336803429271304</v>
          </cell>
          <cell r="N183">
            <v>1.0000000000000007</v>
          </cell>
          <cell r="P183">
            <v>75.13778322106549</v>
          </cell>
          <cell r="Q183">
            <v>341.62645437844537</v>
          </cell>
          <cell r="R183">
            <v>193.35456215554177</v>
          </cell>
          <cell r="S183">
            <v>65.119412124923528</v>
          </cell>
          <cell r="T183">
            <v>59.108389467238226</v>
          </cell>
          <cell r="U183">
            <v>78.143294549908134</v>
          </cell>
          <cell r="V183">
            <v>823.51010410287859</v>
          </cell>
          <cell r="W183">
            <v>1636</v>
          </cell>
          <cell r="Y183">
            <v>70653.143795655284</v>
          </cell>
          <cell r="Z183">
            <v>251550.11365637675</v>
          </cell>
          <cell r="AA183">
            <v>132753.14510430206</v>
          </cell>
          <cell r="AB183">
            <v>40821.81641526756</v>
          </cell>
          <cell r="AC183">
            <v>26466.891961547077</v>
          </cell>
          <cell r="AD183">
            <v>26436.985868935149</v>
          </cell>
          <cell r="AE183">
            <v>548682.09680208389</v>
          </cell>
          <cell r="AG183">
            <v>394693.05019796651</v>
          </cell>
          <cell r="AH183">
            <v>153989.04660411738</v>
          </cell>
          <cell r="AI183">
            <v>0.28065258097834939</v>
          </cell>
        </row>
        <row r="184">
          <cell r="E184">
            <v>4015</v>
          </cell>
          <cell r="F184" t="str">
            <v>Mercia School</v>
          </cell>
          <cell r="G184">
            <v>1.06635071090047E-2</v>
          </cell>
          <cell r="H184">
            <v>4.3838862559241701E-2</v>
          </cell>
          <cell r="I184">
            <v>1.06635071090047E-2</v>
          </cell>
          <cell r="J184">
            <v>1.5402843601895699E-2</v>
          </cell>
          <cell r="K184">
            <v>3.7914691943128E-2</v>
          </cell>
          <cell r="L184">
            <v>0.10189573459715601</v>
          </cell>
          <cell r="M184">
            <v>0.77962085308056905</v>
          </cell>
          <cell r="N184">
            <v>0.99999999999999989</v>
          </cell>
          <cell r="P184">
            <v>8.9999999999999662</v>
          </cell>
          <cell r="Q184">
            <v>36.999999999999993</v>
          </cell>
          <cell r="R184">
            <v>8.9999999999999662</v>
          </cell>
          <cell r="S184">
            <v>12.99999999999997</v>
          </cell>
          <cell r="T184">
            <v>32.000000000000028</v>
          </cell>
          <cell r="U184">
            <v>85.999999999999673</v>
          </cell>
          <cell r="V184">
            <v>658.00000000000023</v>
          </cell>
          <cell r="W184">
            <v>844</v>
          </cell>
          <cell r="Y184">
            <v>8462.8301089221059</v>
          </cell>
          <cell r="Z184">
            <v>27244.243196036219</v>
          </cell>
          <cell r="AA184">
            <v>6179.2092858796314</v>
          </cell>
          <cell r="AB184">
            <v>8149.3919567398161</v>
          </cell>
          <cell r="AC184">
            <v>14328.601242619503</v>
          </cell>
          <cell r="AD184">
            <v>29095.02085654113</v>
          </cell>
          <cell r="AE184">
            <v>93459.296646738396</v>
          </cell>
          <cell r="AG184">
            <v>75048.803692568355</v>
          </cell>
          <cell r="AH184">
            <v>18410.49295417004</v>
          </cell>
          <cell r="AI184">
            <v>0.19698942336104711</v>
          </cell>
        </row>
        <row r="185">
          <cell r="E185">
            <v>4008</v>
          </cell>
          <cell r="F185" t="str">
            <v>Newfield Secondary School</v>
          </cell>
          <cell r="G185">
            <v>0.135446685878963</v>
          </cell>
          <cell r="H185">
            <v>0.117195004803074</v>
          </cell>
          <cell r="I185">
            <v>0.103746397694524</v>
          </cell>
          <cell r="J185">
            <v>8.0691642651296802E-2</v>
          </cell>
          <cell r="K185">
            <v>4.8991354466858802E-2</v>
          </cell>
          <cell r="L185">
            <v>5.7636887608069197E-2</v>
          </cell>
          <cell r="M185">
            <v>0.45629202689721399</v>
          </cell>
          <cell r="N185">
            <v>0.99999999999999978</v>
          </cell>
          <cell r="P185">
            <v>141.00000000000048</v>
          </cell>
          <cell r="Q185">
            <v>122.00000000000004</v>
          </cell>
          <cell r="R185">
            <v>107.99999999999949</v>
          </cell>
          <cell r="S185">
            <v>83.999999999999972</v>
          </cell>
          <cell r="T185">
            <v>51.000000000000014</v>
          </cell>
          <cell r="U185">
            <v>60.000000000000036</v>
          </cell>
          <cell r="V185">
            <v>474.99999999999977</v>
          </cell>
          <cell r="W185">
            <v>1041</v>
          </cell>
          <cell r="Y185">
            <v>132584.33837311395</v>
          </cell>
          <cell r="Z185">
            <v>89832.369457200562</v>
          </cell>
          <cell r="AA185">
            <v>74150.511430555503</v>
          </cell>
          <cell r="AB185">
            <v>52657.609566626605</v>
          </cell>
          <cell r="AC185">
            <v>22836.208230424818</v>
          </cell>
          <cell r="AD185">
            <v>20298.851760377624</v>
          </cell>
          <cell r="AE185">
            <v>392359.88881829905</v>
          </cell>
          <cell r="AG185">
            <v>331600.81868866936</v>
          </cell>
          <cell r="AH185">
            <v>60759.07012962969</v>
          </cell>
          <cell r="AI185">
            <v>0.15485545760710284</v>
          </cell>
        </row>
        <row r="186">
          <cell r="E186">
            <v>5400</v>
          </cell>
          <cell r="F186" t="str">
            <v>Notre Dame High School</v>
          </cell>
          <cell r="G186">
            <v>6.1090225563909799E-2</v>
          </cell>
          <cell r="H186">
            <v>0.14379699248120301</v>
          </cell>
          <cell r="I186">
            <v>7.2368421052631596E-2</v>
          </cell>
          <cell r="J186">
            <v>3.3834586466165398E-2</v>
          </cell>
          <cell r="K186">
            <v>8.08270676691729E-2</v>
          </cell>
          <cell r="L186">
            <v>5.7330827067669198E-2</v>
          </cell>
          <cell r="M186">
            <v>0.55075187969924799</v>
          </cell>
          <cell r="N186">
            <v>0.99999999999999989</v>
          </cell>
          <cell r="P186">
            <v>65.06109022556393</v>
          </cell>
          <cell r="Q186">
            <v>153.14379699248121</v>
          </cell>
          <cell r="R186">
            <v>77.072368421052644</v>
          </cell>
          <cell r="S186">
            <v>36.033834586466149</v>
          </cell>
          <cell r="T186">
            <v>86.080827067669134</v>
          </cell>
          <cell r="U186">
            <v>61.057330827067695</v>
          </cell>
          <cell r="V186">
            <v>586.55075187969908</v>
          </cell>
          <cell r="W186">
            <v>1065</v>
          </cell>
          <cell r="Y186">
            <v>61177.883697800244</v>
          </cell>
          <cell r="Z186">
            <v>112764.50943858268</v>
          </cell>
          <cell r="AA186">
            <v>52916.254959122933</v>
          </cell>
          <cell r="AB186">
            <v>22588.757057649302</v>
          </cell>
          <cell r="AC186">
            <v>38544.30767773492</v>
          </cell>
          <cell r="AD186">
            <v>20656.561789049687</v>
          </cell>
          <cell r="AE186">
            <v>308648.2746199398</v>
          </cell>
          <cell r="AG186">
            <v>216078.74530794853</v>
          </cell>
          <cell r="AH186">
            <v>92569.529311991268</v>
          </cell>
          <cell r="AI186">
            <v>0.29991915369032468</v>
          </cell>
        </row>
        <row r="187">
          <cell r="E187">
            <v>4006</v>
          </cell>
          <cell r="F187" t="str">
            <v>Outwood Academy City</v>
          </cell>
          <cell r="G187">
            <v>0.16227697536108801</v>
          </cell>
          <cell r="H187">
            <v>0.155480033984707</v>
          </cell>
          <cell r="I187">
            <v>9.1758708581138507E-2</v>
          </cell>
          <cell r="J187">
            <v>0.13338997451147</v>
          </cell>
          <cell r="K187">
            <v>0.110450297366185</v>
          </cell>
          <cell r="L187">
            <v>0.16142735768904001</v>
          </cell>
          <cell r="M187">
            <v>0.18521665250637201</v>
          </cell>
          <cell r="N187">
            <v>1.0000000000000004</v>
          </cell>
          <cell r="P187">
            <v>191.0000000000006</v>
          </cell>
          <cell r="Q187">
            <v>183.00000000000014</v>
          </cell>
          <cell r="R187">
            <v>108.00000000000003</v>
          </cell>
          <cell r="S187">
            <v>157.0000000000002</v>
          </cell>
          <cell r="T187">
            <v>129.99999999999974</v>
          </cell>
          <cell r="U187">
            <v>190.00000000000009</v>
          </cell>
          <cell r="V187">
            <v>217.99999999999986</v>
          </cell>
          <cell r="W187">
            <v>1177</v>
          </cell>
          <cell r="Y187">
            <v>179600.06120045925</v>
          </cell>
          <cell r="Z187">
            <v>134748.55418580089</v>
          </cell>
          <cell r="AA187">
            <v>74150.511430555882</v>
          </cell>
          <cell r="AB187">
            <v>98419.579785242749</v>
          </cell>
          <cell r="AC187">
            <v>58209.942548141567</v>
          </cell>
          <cell r="AD187">
            <v>64279.697241195798</v>
          </cell>
          <cell r="AE187">
            <v>609408.34639139613</v>
          </cell>
          <cell r="AG187">
            <v>444107.86361745605</v>
          </cell>
          <cell r="AH187">
            <v>165300.48277394008</v>
          </cell>
          <cell r="AI187">
            <v>0.27124748742409716</v>
          </cell>
        </row>
        <row r="188">
          <cell r="E188">
            <v>6907</v>
          </cell>
          <cell r="F188" t="str">
            <v>Parkwood E-ACT Academy</v>
          </cell>
          <cell r="G188">
            <v>0.20910209102091001</v>
          </cell>
          <cell r="H188">
            <v>0.349323493234932</v>
          </cell>
          <cell r="I188">
            <v>0.21402214022140201</v>
          </cell>
          <cell r="J188">
            <v>3.1980319803198001E-2</v>
          </cell>
          <cell r="K188">
            <v>0.11685116851168501</v>
          </cell>
          <cell r="L188">
            <v>2.2140221402214E-2</v>
          </cell>
          <cell r="M188">
            <v>5.6580565805658102E-2</v>
          </cell>
          <cell r="N188">
            <v>0.999999999999999</v>
          </cell>
          <cell r="P188">
            <v>169.99999999999983</v>
          </cell>
          <cell r="Q188">
            <v>283.99999999999972</v>
          </cell>
          <cell r="R188">
            <v>173.99999999999983</v>
          </cell>
          <cell r="S188">
            <v>25.999999999999975</v>
          </cell>
          <cell r="T188">
            <v>94.999999999999915</v>
          </cell>
          <cell r="U188">
            <v>17.999999999999982</v>
          </cell>
          <cell r="V188">
            <v>46.000000000000036</v>
          </cell>
          <cell r="W188">
            <v>813</v>
          </cell>
          <cell r="Y188">
            <v>159853.45761297355</v>
          </cell>
          <cell r="Z188">
            <v>209117.97480200758</v>
          </cell>
          <cell r="AA188">
            <v>119464.71286033987</v>
          </cell>
          <cell r="AB188">
            <v>16298.783913479654</v>
          </cell>
          <cell r="AC188">
            <v>42538.034939026576</v>
          </cell>
          <cell r="AD188">
            <v>6089.6555281132769</v>
          </cell>
          <cell r="AE188">
            <v>553362.61965594045</v>
          </cell>
          <cell r="AG188">
            <v>408248.73688144836</v>
          </cell>
          <cell r="AH188">
            <v>145113.88277449209</v>
          </cell>
          <cell r="AI188">
            <v>0.26224012540767266</v>
          </cell>
        </row>
        <row r="189">
          <cell r="E189">
            <v>6905</v>
          </cell>
          <cell r="F189" t="str">
            <v>Sheffield Park Academy</v>
          </cell>
          <cell r="G189">
            <v>0.22096317280453301</v>
          </cell>
          <cell r="H189">
            <v>0.388101983002833</v>
          </cell>
          <cell r="I189">
            <v>3.9660056657223802E-2</v>
          </cell>
          <cell r="J189">
            <v>0.16430594900849901</v>
          </cell>
          <cell r="K189">
            <v>0.146364494806421</v>
          </cell>
          <cell r="L189">
            <v>9.4428706326723302E-3</v>
          </cell>
          <cell r="M189">
            <v>3.1161473087818699E-2</v>
          </cell>
          <cell r="N189">
            <v>1.0000000000000009</v>
          </cell>
          <cell r="P189">
            <v>234.220963172805</v>
          </cell>
          <cell r="Q189">
            <v>411.38810198300297</v>
          </cell>
          <cell r="R189">
            <v>42.039660056657233</v>
          </cell>
          <cell r="S189">
            <v>174.16430594900896</v>
          </cell>
          <cell r="T189">
            <v>155.14636449480625</v>
          </cell>
          <cell r="U189">
            <v>10.00944287063267</v>
          </cell>
          <cell r="V189">
            <v>33.03116147308782</v>
          </cell>
          <cell r="W189">
            <v>1060</v>
          </cell>
          <cell r="Y189">
            <v>220241.35769772858</v>
          </cell>
          <cell r="Z189">
            <v>302917.770226505</v>
          </cell>
          <cell r="AA189">
            <v>28863.539755257822</v>
          </cell>
          <cell r="AB189">
            <v>109179.47646554072</v>
          </cell>
          <cell r="AC189">
            <v>69469.699721505531</v>
          </cell>
          <cell r="AD189">
            <v>3386.3366172490182</v>
          </cell>
          <cell r="AE189">
            <v>734058.18048378662</v>
          </cell>
          <cell r="AG189">
            <v>546147.41748887161</v>
          </cell>
          <cell r="AH189">
            <v>187910.76299491501</v>
          </cell>
          <cell r="AI189">
            <v>0.25598892293669556</v>
          </cell>
        </row>
        <row r="190">
          <cell r="E190">
            <v>6906</v>
          </cell>
          <cell r="F190" t="str">
            <v>Sheffield Springs Academy</v>
          </cell>
          <cell r="G190">
            <v>0.28503336510962801</v>
          </cell>
          <cell r="H190">
            <v>0.35081029551954201</v>
          </cell>
          <cell r="I190">
            <v>0.112488083889419</v>
          </cell>
          <cell r="J190">
            <v>6.4823641563393694E-2</v>
          </cell>
          <cell r="K190">
            <v>3.14585319351764E-2</v>
          </cell>
          <cell r="L190">
            <v>2.6692087702573902E-2</v>
          </cell>
          <cell r="M190">
            <v>0.12869399428026701</v>
          </cell>
          <cell r="N190">
            <v>1</v>
          </cell>
          <cell r="P190">
            <v>300.42516682554793</v>
          </cell>
          <cell r="Q190">
            <v>369.75405147759727</v>
          </cell>
          <cell r="R190">
            <v>118.56244041944763</v>
          </cell>
          <cell r="S190">
            <v>68.324118207816952</v>
          </cell>
          <cell r="T190">
            <v>33.157292659675925</v>
          </cell>
          <cell r="U190">
            <v>28.133460438512891</v>
          </cell>
          <cell r="V190">
            <v>135.64346997140143</v>
          </cell>
          <cell r="W190">
            <v>1054</v>
          </cell>
          <cell r="Y190">
            <v>282494.12747657811</v>
          </cell>
          <cell r="Z190">
            <v>272261.33246419887</v>
          </cell>
          <cell r="AA190">
            <v>81402.45919960046</v>
          </cell>
          <cell r="AB190">
            <v>42830.770721086548</v>
          </cell>
          <cell r="AC190">
            <v>14846.800775166579</v>
          </cell>
          <cell r="AD190">
            <v>9517.949049130355</v>
          </cell>
          <cell r="AE190">
            <v>703353.43968576088</v>
          </cell>
          <cell r="AG190">
            <v>493554.18678234686</v>
          </cell>
          <cell r="AH190">
            <v>209799.25290341402</v>
          </cell>
          <cell r="AI190">
            <v>0.29828424951919846</v>
          </cell>
        </row>
        <row r="191">
          <cell r="E191">
            <v>4229</v>
          </cell>
          <cell r="F191" t="str">
            <v>Silverdale School</v>
          </cell>
          <cell r="G191">
            <v>1.37254901960784E-2</v>
          </cell>
          <cell r="H191">
            <v>6.4705882352941196E-2</v>
          </cell>
          <cell r="I191">
            <v>1.8627450980392202E-2</v>
          </cell>
          <cell r="J191">
            <v>1.7647058823529401E-2</v>
          </cell>
          <cell r="K191">
            <v>7.1568627450980402E-2</v>
          </cell>
          <cell r="L191">
            <v>1.0784313725490199E-2</v>
          </cell>
          <cell r="M191">
            <v>0.80294117647058805</v>
          </cell>
          <cell r="N191">
            <v>0.99999999999999978</v>
          </cell>
          <cell r="P191">
            <v>13.999999999999968</v>
          </cell>
          <cell r="Q191">
            <v>66.000000000000014</v>
          </cell>
          <cell r="R191">
            <v>19.000000000000046</v>
          </cell>
          <cell r="S191">
            <v>17.999999999999989</v>
          </cell>
          <cell r="T191">
            <v>73.000000000000014</v>
          </cell>
          <cell r="U191">
            <v>11.000000000000004</v>
          </cell>
          <cell r="V191">
            <v>818.99999999999977</v>
          </cell>
          <cell r="W191">
            <v>1020</v>
          </cell>
          <cell r="Y191">
            <v>13164.402391656628</v>
          </cell>
          <cell r="Z191">
            <v>48597.839214551117</v>
          </cell>
          <cell r="AA191">
            <v>13044.997381301526</v>
          </cell>
          <cell r="AB191">
            <v>11283.773478562842</v>
          </cell>
          <cell r="AC191">
            <v>32687.121584725719</v>
          </cell>
          <cell r="AD191">
            <v>3721.45615606923</v>
          </cell>
          <cell r="AE191">
            <v>122499.59020686707</v>
          </cell>
          <cell r="AG191">
            <v>91082.549024875392</v>
          </cell>
          <cell r="AH191">
            <v>31417.041181991677</v>
          </cell>
          <cell r="AI191">
            <v>0.25646650024654943</v>
          </cell>
        </row>
        <row r="192">
          <cell r="E192">
            <v>4271</v>
          </cell>
          <cell r="F192" t="str">
            <v>Stocksbridge High School</v>
          </cell>
          <cell r="G192">
            <v>3.7546933667083901E-3</v>
          </cell>
          <cell r="H192">
            <v>6.6332916145181497E-2</v>
          </cell>
          <cell r="I192">
            <v>3.7546933667083901E-3</v>
          </cell>
          <cell r="J192">
            <v>0.22403003754693401</v>
          </cell>
          <cell r="K192">
            <v>5.6320400500625797E-2</v>
          </cell>
          <cell r="L192">
            <v>0.11639549436796</v>
          </cell>
          <cell r="M192">
            <v>0.52941176470588203</v>
          </cell>
          <cell r="N192">
            <v>1</v>
          </cell>
          <cell r="P192">
            <v>3.0000000000000036</v>
          </cell>
          <cell r="Q192">
            <v>53.000000000000014</v>
          </cell>
          <cell r="R192">
            <v>3.0000000000000036</v>
          </cell>
          <cell r="S192">
            <v>179.00000000000028</v>
          </cell>
          <cell r="T192">
            <v>45.000000000000014</v>
          </cell>
          <cell r="U192">
            <v>93.000000000000043</v>
          </cell>
          <cell r="V192">
            <v>422.99999999999972</v>
          </cell>
          <cell r="W192">
            <v>799</v>
          </cell>
          <cell r="Y192">
            <v>2820.9433696407159</v>
          </cell>
          <cell r="Z192">
            <v>39025.537551078924</v>
          </cell>
          <cell r="AA192">
            <v>2059.7364286265542</v>
          </cell>
          <cell r="AB192">
            <v>112210.85848126406</v>
          </cell>
          <cell r="AC192">
            <v>20149.595497433664</v>
          </cell>
          <cell r="AD192">
            <v>31463.220228585313</v>
          </cell>
          <cell r="AE192">
            <v>207729.89155662921</v>
          </cell>
          <cell r="AG192">
            <v>147405.5454026091</v>
          </cell>
          <cell r="AH192">
            <v>60324.34615402011</v>
          </cell>
          <cell r="AI192">
            <v>0.29039800532305721</v>
          </cell>
        </row>
        <row r="193">
          <cell r="E193">
            <v>4234</v>
          </cell>
          <cell r="F193" t="str">
            <v>Tapton School</v>
          </cell>
          <cell r="G193">
            <v>2.2522522522522501E-3</v>
          </cell>
          <cell r="H193">
            <v>4.72972972972973E-2</v>
          </cell>
          <cell r="I193">
            <v>9.7597597597597601E-3</v>
          </cell>
          <cell r="J193">
            <v>8.2582582582582595E-3</v>
          </cell>
          <cell r="K193">
            <v>9.0840840840840806E-2</v>
          </cell>
          <cell r="L193">
            <v>6.7567567567567597E-3</v>
          </cell>
          <cell r="M193">
            <v>0.834834834834835</v>
          </cell>
          <cell r="N193">
            <v>1.0000000000000002</v>
          </cell>
          <cell r="P193">
            <v>3.0045045045045016</v>
          </cell>
          <cell r="Q193">
            <v>63.094594594594597</v>
          </cell>
          <cell r="R193">
            <v>13.01951951951952</v>
          </cell>
          <cell r="S193">
            <v>11.016516516516518</v>
          </cell>
          <cell r="T193">
            <v>121.18168168168164</v>
          </cell>
          <cell r="U193">
            <v>9.0135135135135176</v>
          </cell>
          <cell r="V193">
            <v>1113.6696696696699</v>
          </cell>
          <cell r="W193">
            <v>1334</v>
          </cell>
          <cell r="Y193">
            <v>2825.1790203458759</v>
          </cell>
          <cell r="Z193">
            <v>46458.499445687776</v>
          </cell>
          <cell r="AA193">
            <v>8938.9262125229379</v>
          </cell>
          <cell r="AB193">
            <v>6905.9931608454808</v>
          </cell>
          <cell r="AC193">
            <v>54261.374835214468</v>
          </cell>
          <cell r="AD193">
            <v>3049.3995775161875</v>
          </cell>
          <cell r="AE193">
            <v>122439.37225213271</v>
          </cell>
          <cell r="AG193">
            <v>105348.17900882913</v>
          </cell>
          <cell r="AH193">
            <v>17091.193243303584</v>
          </cell>
          <cell r="AI193">
            <v>0.13958903030071587</v>
          </cell>
        </row>
        <row r="194">
          <cell r="E194">
            <v>4276</v>
          </cell>
          <cell r="F194" t="str">
            <v>The Birley Academy</v>
          </cell>
          <cell r="G194">
            <v>3.9142590866728798E-2</v>
          </cell>
          <cell r="H194">
            <v>6.1509785647716697E-2</v>
          </cell>
          <cell r="I194">
            <v>0.108108108108108</v>
          </cell>
          <cell r="J194">
            <v>0.123951537744641</v>
          </cell>
          <cell r="K194">
            <v>8.94687791239515E-2</v>
          </cell>
          <cell r="L194">
            <v>9.6924510717614196E-2</v>
          </cell>
          <cell r="M194">
            <v>0.48089468779124001</v>
          </cell>
          <cell r="N194">
            <v>1.0000000000000002</v>
          </cell>
          <cell r="P194">
            <v>42.078285181733456</v>
          </cell>
          <cell r="Q194">
            <v>66.123019571295444</v>
          </cell>
          <cell r="R194">
            <v>116.2162162162161</v>
          </cell>
          <cell r="S194">
            <v>133.24790307548909</v>
          </cell>
          <cell r="T194">
            <v>96.178937558247867</v>
          </cell>
          <cell r="U194">
            <v>104.19384902143526</v>
          </cell>
          <cell r="V194">
            <v>516.96178937558295</v>
          </cell>
          <cell r="W194">
            <v>1075</v>
          </cell>
          <cell r="Y194">
            <v>39566.819863087345</v>
          </cell>
          <cell r="Z194">
            <v>48688.422325855026</v>
          </cell>
          <cell r="AA194">
            <v>79791.591379226695</v>
          </cell>
          <cell r="AB194">
            <v>83529.953044295369</v>
          </cell>
          <cell r="AC194">
            <v>43065.926381591649</v>
          </cell>
          <cell r="AD194">
            <v>35250.258260488001</v>
          </cell>
          <cell r="AE194">
            <v>329892.97125454404</v>
          </cell>
          <cell r="AG194">
            <v>260546.6640538543</v>
          </cell>
          <cell r="AH194">
            <v>69346.307200689742</v>
          </cell>
          <cell r="AI194">
            <v>0.21020850167547953</v>
          </cell>
        </row>
        <row r="195">
          <cell r="E195">
            <v>4004</v>
          </cell>
          <cell r="F195" t="str">
            <v>UTC Sheffield City Centre</v>
          </cell>
          <cell r="G195">
            <v>8.6378737541528194E-2</v>
          </cell>
          <cell r="H195">
            <v>0.162790697674419</v>
          </cell>
          <cell r="I195">
            <v>6.9767441860465101E-2</v>
          </cell>
          <cell r="J195">
            <v>6.9767441860465101E-2</v>
          </cell>
          <cell r="K195">
            <v>6.6445182724252497E-2</v>
          </cell>
          <cell r="L195">
            <v>7.9734219269102999E-2</v>
          </cell>
          <cell r="M195">
            <v>0.46511627906976699</v>
          </cell>
          <cell r="N195">
            <v>0.99999999999999978</v>
          </cell>
          <cell r="P195">
            <v>25.999999999999986</v>
          </cell>
          <cell r="Q195">
            <v>49.000000000000121</v>
          </cell>
          <cell r="R195">
            <v>20.999999999999996</v>
          </cell>
          <cell r="S195">
            <v>20.999999999999996</v>
          </cell>
          <cell r="T195">
            <v>20</v>
          </cell>
          <cell r="U195">
            <v>24.000000000000004</v>
          </cell>
          <cell r="V195">
            <v>139.99999999999986</v>
          </cell>
          <cell r="W195">
            <v>301</v>
          </cell>
          <cell r="Y195">
            <v>24448.175870219493</v>
          </cell>
          <cell r="Z195">
            <v>36080.213962318332</v>
          </cell>
          <cell r="AA195">
            <v>14418.155000385859</v>
          </cell>
          <cell r="AB195">
            <v>13164.402391656655</v>
          </cell>
          <cell r="AC195">
            <v>8955.3757766371818</v>
          </cell>
          <cell r="AD195">
            <v>8119.5407041510452</v>
          </cell>
          <cell r="AE195">
            <v>105185.86370536857</v>
          </cell>
          <cell r="AG195">
            <v>82572.36049187652</v>
          </cell>
          <cell r="AH195">
            <v>22613.503213492048</v>
          </cell>
          <cell r="AI195">
            <v>0.21498614373537611</v>
          </cell>
        </row>
        <row r="196">
          <cell r="E196">
            <v>4010</v>
          </cell>
          <cell r="F196" t="str">
            <v>UTC Sheffield Olympic Legacy Park</v>
          </cell>
          <cell r="G196">
            <v>7.7181208053691303E-2</v>
          </cell>
          <cell r="H196">
            <v>0.17114093959731499</v>
          </cell>
          <cell r="I196">
            <v>0.10402684563758401</v>
          </cell>
          <cell r="J196">
            <v>6.0402684563758399E-2</v>
          </cell>
          <cell r="K196">
            <v>0.11744966442953</v>
          </cell>
          <cell r="L196">
            <v>8.7248322147651006E-2</v>
          </cell>
          <cell r="M196">
            <v>0.38255033557047002</v>
          </cell>
          <cell r="N196">
            <v>0.99999999999999978</v>
          </cell>
          <cell r="P196">
            <v>23.000000000000007</v>
          </cell>
          <cell r="Q196">
            <v>50.999999999999865</v>
          </cell>
          <cell r="R196">
            <v>31.000000000000036</v>
          </cell>
          <cell r="S196">
            <v>18.000000000000004</v>
          </cell>
          <cell r="T196">
            <v>34.999999999999943</v>
          </cell>
          <cell r="U196">
            <v>26</v>
          </cell>
          <cell r="V196">
            <v>114.00000000000007</v>
          </cell>
          <cell r="W196">
            <v>298</v>
          </cell>
          <cell r="Y196">
            <v>21627.232500578801</v>
          </cell>
          <cell r="Z196">
            <v>37552.875756698479</v>
          </cell>
          <cell r="AA196">
            <v>21283.943095807725</v>
          </cell>
          <cell r="AB196">
            <v>11283.773478562851</v>
          </cell>
          <cell r="AC196">
            <v>15671.907609115042</v>
          </cell>
          <cell r="AD196">
            <v>8796.1690961636305</v>
          </cell>
          <cell r="AE196">
            <v>116215.90153692653</v>
          </cell>
          <cell r="AG196">
            <v>97583.549298717</v>
          </cell>
          <cell r="AH196">
            <v>18632.352238209525</v>
          </cell>
          <cell r="AI196">
            <v>0.16032532546580355</v>
          </cell>
        </row>
        <row r="197">
          <cell r="E197">
            <v>4013</v>
          </cell>
          <cell r="F197" t="str">
            <v>Westfield School</v>
          </cell>
          <cell r="G197">
            <v>5.3394355453851997E-3</v>
          </cell>
          <cell r="H197">
            <v>5.1868802440884799E-2</v>
          </cell>
          <cell r="I197">
            <v>3.9664378337147199E-2</v>
          </cell>
          <cell r="J197">
            <v>3.8901601830663601E-2</v>
          </cell>
          <cell r="K197">
            <v>5.64454614797864E-2</v>
          </cell>
          <cell r="L197">
            <v>0.24866514111365401</v>
          </cell>
          <cell r="M197">
            <v>0.559115179252479</v>
          </cell>
          <cell r="N197">
            <v>1.0000000000000002</v>
          </cell>
          <cell r="P197">
            <v>6.9999999999999964</v>
          </cell>
          <cell r="Q197">
            <v>67.999999999999972</v>
          </cell>
          <cell r="R197">
            <v>51.999999999999979</v>
          </cell>
          <cell r="S197">
            <v>50.999999999999979</v>
          </cell>
          <cell r="T197">
            <v>73.999999999999972</v>
          </cell>
          <cell r="U197">
            <v>326.0000000000004</v>
          </cell>
          <cell r="V197">
            <v>733</v>
          </cell>
          <cell r="W197">
            <v>1311</v>
          </cell>
          <cell r="Y197">
            <v>6582.2011958283256</v>
          </cell>
          <cell r="Z197">
            <v>50070.501008931416</v>
          </cell>
          <cell r="AA197">
            <v>35702.098096193549</v>
          </cell>
          <cell r="AB197">
            <v>31970.691522594723</v>
          </cell>
          <cell r="AC197">
            <v>33134.890373557559</v>
          </cell>
          <cell r="AD197">
            <v>110290.42789805181</v>
          </cell>
          <cell r="AE197">
            <v>267750.81009515736</v>
          </cell>
          <cell r="AG197">
            <v>187673.91237231862</v>
          </cell>
          <cell r="AH197">
            <v>80076.897722838738</v>
          </cell>
          <cell r="AI197">
            <v>0.29907247598757886</v>
          </cell>
        </row>
        <row r="198">
          <cell r="E198">
            <v>4016</v>
          </cell>
          <cell r="F198" t="str">
            <v>Yewlands Academy</v>
          </cell>
          <cell r="G198">
            <v>0.11228813559322</v>
          </cell>
          <cell r="H198">
            <v>0.38983050847457601</v>
          </cell>
          <cell r="I198">
            <v>7.2033898305084706E-2</v>
          </cell>
          <cell r="J198">
            <v>4.2372881355932203E-3</v>
          </cell>
          <cell r="K198">
            <v>3.49576271186441E-2</v>
          </cell>
          <cell r="L198">
            <v>0.143008474576271</v>
          </cell>
          <cell r="M198">
            <v>0.24364406779660999</v>
          </cell>
          <cell r="N198">
            <v>0.999999999999999</v>
          </cell>
          <cell r="P198">
            <v>105.99999999999967</v>
          </cell>
          <cell r="Q198">
            <v>367.99999999999977</v>
          </cell>
          <cell r="R198">
            <v>67.999999999999957</v>
          </cell>
          <cell r="S198">
            <v>4</v>
          </cell>
          <cell r="T198">
            <v>33.000000000000028</v>
          </cell>
          <cell r="U198">
            <v>134.99999999999983</v>
          </cell>
          <cell r="V198">
            <v>229.99999999999983</v>
          </cell>
          <cell r="W198">
            <v>944</v>
          </cell>
          <cell r="Y198">
            <v>99673.332393971534</v>
          </cell>
          <cell r="Z198">
            <v>270969.77016598172</v>
          </cell>
          <cell r="AA198">
            <v>46687.359048868471</v>
          </cell>
          <cell r="AB198">
            <v>2507.5052174584107</v>
          </cell>
          <cell r="AC198">
            <v>14776.370031451363</v>
          </cell>
          <cell r="AD198">
            <v>45672.41646084957</v>
          </cell>
          <cell r="AE198">
            <v>480286.75331858103</v>
          </cell>
          <cell r="AG198">
            <v>355217.39005837834</v>
          </cell>
          <cell r="AH198">
            <v>125069.36326020269</v>
          </cell>
          <cell r="AI198">
            <v>0.26040560643412625</v>
          </cell>
        </row>
        <row r="199">
          <cell r="E199">
            <v>4014</v>
          </cell>
          <cell r="F199" t="str">
            <v>Astrea Academy</v>
          </cell>
          <cell r="G199">
            <v>2.8455284552845499E-2</v>
          </cell>
          <cell r="H199">
            <v>0.19647696476964799</v>
          </cell>
          <cell r="I199">
            <v>0.474254742547426</v>
          </cell>
          <cell r="J199">
            <v>7.4525745257452605E-2</v>
          </cell>
          <cell r="K199">
            <v>0.18021680216802199</v>
          </cell>
          <cell r="L199">
            <v>2.7100271002710001E-2</v>
          </cell>
          <cell r="M199">
            <v>1.8970189701897001E-2</v>
          </cell>
          <cell r="N199">
            <v>1.0000000000000011</v>
          </cell>
          <cell r="P199">
            <v>20.999999999999979</v>
          </cell>
          <cell r="Q199">
            <v>145.00000000000023</v>
          </cell>
          <cell r="R199">
            <v>350.0000000000004</v>
          </cell>
          <cell r="S199">
            <v>55.000000000000021</v>
          </cell>
          <cell r="T199">
            <v>133.00000000000023</v>
          </cell>
          <cell r="U199">
            <v>19.999999999999982</v>
          </cell>
          <cell r="V199">
            <v>13.999999999999986</v>
          </cell>
          <cell r="W199">
            <v>738</v>
          </cell>
          <cell r="Y199">
            <v>19746.603587484966</v>
          </cell>
          <cell r="Z199">
            <v>106767.98009257457</v>
          </cell>
          <cell r="AA199">
            <v>240302.58333976462</v>
          </cell>
          <cell r="AB199">
            <v>34478.196740053158</v>
          </cell>
          <cell r="AC199">
            <v>59553.248914637355</v>
          </cell>
          <cell r="AD199">
            <v>6766.2839201258639</v>
          </cell>
          <cell r="AE199">
            <v>467614.89659464051</v>
          </cell>
          <cell r="AG199">
            <v>58579.60663203169</v>
          </cell>
          <cell r="AH199">
            <v>409035.28996260883</v>
          </cell>
          <cell r="AI199">
            <v>0.8747268167489276</v>
          </cell>
        </row>
        <row r="200">
          <cell r="E200">
            <v>4225</v>
          </cell>
          <cell r="F200" t="str">
            <v>Hinde House 3-16 School</v>
          </cell>
          <cell r="G200">
            <v>8.0645161290322606E-2</v>
          </cell>
          <cell r="H200">
            <v>0.331182795698925</v>
          </cell>
          <cell r="I200">
            <v>0.19677419354838699</v>
          </cell>
          <cell r="J200">
            <v>3.97849462365591E-2</v>
          </cell>
          <cell r="K200">
            <v>0.154838709677419</v>
          </cell>
          <cell r="L200">
            <v>6.9892473118279605E-2</v>
          </cell>
          <cell r="M200">
            <v>0.12688172043010801</v>
          </cell>
          <cell r="N200">
            <v>1.0000000000000004</v>
          </cell>
          <cell r="P200">
            <v>75.000000000000028</v>
          </cell>
          <cell r="Q200">
            <v>308.00000000000023</v>
          </cell>
          <cell r="R200">
            <v>182.99999999999989</v>
          </cell>
          <cell r="S200">
            <v>36.999999999999964</v>
          </cell>
          <cell r="T200">
            <v>143.99999999999966</v>
          </cell>
          <cell r="U200">
            <v>65.000000000000028</v>
          </cell>
          <cell r="V200">
            <v>118.00000000000044</v>
          </cell>
          <cell r="W200">
            <v>930</v>
          </cell>
          <cell r="Y200">
            <v>70523.58424101783</v>
          </cell>
          <cell r="Z200">
            <v>226789.91633457199</v>
          </cell>
          <cell r="AA200">
            <v>125643.92214621957</v>
          </cell>
          <cell r="AB200">
            <v>23194.423261490276</v>
          </cell>
          <cell r="AC200">
            <v>64478.705591787555</v>
          </cell>
          <cell r="AD200">
            <v>21990.422740409089</v>
          </cell>
          <cell r="AE200">
            <v>532620.97431549628</v>
          </cell>
          <cell r="AG200">
            <v>151292.21699205888</v>
          </cell>
          <cell r="AH200">
            <v>381328.75732343737</v>
          </cell>
          <cell r="AI200">
            <v>0.71594769209662878</v>
          </cell>
        </row>
        <row r="201">
          <cell r="E201">
            <v>4005</v>
          </cell>
          <cell r="F201" t="str">
            <v>Oasis Academy Don Valley</v>
          </cell>
          <cell r="G201">
            <v>1.9374068554396402E-2</v>
          </cell>
          <cell r="H201">
            <v>0.63785394932935902</v>
          </cell>
          <cell r="I201">
            <v>3.7257824143070002E-2</v>
          </cell>
          <cell r="J201">
            <v>0.222056631892697</v>
          </cell>
          <cell r="K201">
            <v>7.0044709388971699E-2</v>
          </cell>
          <cell r="L201">
            <v>1.4903129657228001E-3</v>
          </cell>
          <cell r="M201">
            <v>1.19225037257824E-2</v>
          </cell>
          <cell r="N201">
            <v>0.99999999999999922</v>
          </cell>
          <cell r="P201">
            <v>12.999999999999986</v>
          </cell>
          <cell r="Q201">
            <v>427.99999999999989</v>
          </cell>
          <cell r="R201">
            <v>24.999999999999972</v>
          </cell>
          <cell r="S201">
            <v>148.99999999999969</v>
          </cell>
          <cell r="T201">
            <v>47.000000000000007</v>
          </cell>
          <cell r="U201">
            <v>0.99999999999999889</v>
          </cell>
          <cell r="V201">
            <v>7.9999999999999911</v>
          </cell>
          <cell r="W201">
            <v>671</v>
          </cell>
          <cell r="Y201">
            <v>12224.087935109741</v>
          </cell>
          <cell r="Z201">
            <v>315149.6239973919</v>
          </cell>
          <cell r="AA201">
            <v>17164.470238554579</v>
          </cell>
          <cell r="AB201">
            <v>93404.569350325604</v>
          </cell>
          <cell r="AC201">
            <v>21045.133075097379</v>
          </cell>
          <cell r="AD201">
            <v>338.31419600629312</v>
          </cell>
          <cell r="AE201">
            <v>459326.19879248552</v>
          </cell>
          <cell r="AG201">
            <v>144952.12941520163</v>
          </cell>
          <cell r="AH201">
            <v>314374.06937728391</v>
          </cell>
          <cell r="AI201">
            <v>0.68442442474158083</v>
          </cell>
        </row>
        <row r="203">
          <cell r="F203" t="str">
            <v>Total Secondary</v>
          </cell>
          <cell r="P203">
            <v>2365.0709650445765</v>
          </cell>
          <cell r="Q203">
            <v>5598.4263749720831</v>
          </cell>
          <cell r="R203">
            <v>3237.3760989898819</v>
          </cell>
          <cell r="S203">
            <v>1614.9961961870617</v>
          </cell>
          <cell r="T203">
            <v>2408.9876584154349</v>
          </cell>
          <cell r="U203">
            <v>2062.6592792562383</v>
          </cell>
          <cell r="V203">
            <v>13381.483427134721</v>
          </cell>
          <cell r="W203">
            <v>30669</v>
          </cell>
          <cell r="X203">
            <v>0</v>
          </cell>
          <cell r="Y203">
            <v>2223910.4191907533</v>
          </cell>
          <cell r="Z203">
            <v>4122294.315536296</v>
          </cell>
          <cell r="AA203">
            <v>2222713.828084792</v>
          </cell>
          <cell r="AB203">
            <v>1012402.8470286361</v>
          </cell>
          <cell r="AC203">
            <v>1078669.4861195753</v>
          </cell>
          <cell r="AD203">
            <v>697826.91569649521</v>
          </cell>
          <cell r="AE203">
            <v>11357817.811656548</v>
          </cell>
          <cell r="AG203">
            <v>7773086.5117709925</v>
          </cell>
          <cell r="AH203">
            <v>3584731.2998855538</v>
          </cell>
          <cell r="AI203">
            <v>0.31561796106700513</v>
          </cell>
        </row>
        <row r="204">
          <cell r="AE204">
            <v>0</v>
          </cell>
        </row>
        <row r="205">
          <cell r="F205" t="str">
            <v>Total All Schools</v>
          </cell>
          <cell r="P205">
            <v>5846.1023730323368</v>
          </cell>
          <cell r="Q205">
            <v>14042.727113530464</v>
          </cell>
          <cell r="R205">
            <v>7806.919604563237</v>
          </cell>
          <cell r="S205">
            <v>4039.5597775416536</v>
          </cell>
          <cell r="T205">
            <v>6031.2102341942718</v>
          </cell>
          <cell r="U205">
            <v>5021.7206607889902</v>
          </cell>
          <cell r="V205">
            <v>32220.760236349037</v>
          </cell>
          <cell r="W205">
            <v>75009</v>
          </cell>
          <cell r="X205">
            <v>0</v>
          </cell>
          <cell r="Y205">
            <v>4522366.6273942403</v>
          </cell>
          <cell r="Z205">
            <v>8344995.0159958685</v>
          </cell>
          <cell r="AA205">
            <v>4374672.5386580518</v>
          </cell>
          <cell r="AB205">
            <v>2060045.0078606447</v>
          </cell>
          <cell r="AC205">
            <v>2081065.5952201504</v>
          </cell>
          <cell r="AD205">
            <v>1373040.569158874</v>
          </cell>
          <cell r="AE205">
            <v>22756185.354287826</v>
          </cell>
          <cell r="AG205" t="e">
            <v>#N/A</v>
          </cell>
          <cell r="AH205" t="e">
            <v>#N/A</v>
          </cell>
          <cell r="AI205" t="e">
            <v>#N/A</v>
          </cell>
        </row>
        <row r="206">
          <cell r="W206">
            <v>0</v>
          </cell>
          <cell r="AE206">
            <v>0</v>
          </cell>
        </row>
      </sheetData>
      <sheetData sheetId="29"/>
      <sheetData sheetId="30"/>
      <sheetData sheetId="31">
        <row r="1">
          <cell r="A1" t="str">
            <v>Primary and Secondary Indicative School Budgets MFG -</v>
          </cell>
          <cell r="F1" t="str">
            <v>2024-25</v>
          </cell>
          <cell r="I1" t="str">
            <v>*put 23-24 PFI in col I in baseline in order to remove it</v>
          </cell>
          <cell r="N1" t="str">
            <v xml:space="preserve">*Remove 24-25 PFI from MFG total to match NFF </v>
          </cell>
          <cell r="Q1">
            <v>5.0000000000000001E-3</v>
          </cell>
          <cell r="X1">
            <v>50</v>
          </cell>
          <cell r="Y1">
            <v>0.505</v>
          </cell>
        </row>
        <row r="2">
          <cell r="C2">
            <v>1</v>
          </cell>
          <cell r="D2">
            <v>2</v>
          </cell>
          <cell r="E2">
            <v>3</v>
          </cell>
          <cell r="F2">
            <v>4</v>
          </cell>
          <cell r="G2">
            <v>5</v>
          </cell>
          <cell r="H2">
            <v>6</v>
          </cell>
          <cell r="I2">
            <v>7</v>
          </cell>
          <cell r="J2">
            <v>8</v>
          </cell>
          <cell r="K2">
            <v>9</v>
          </cell>
          <cell r="L2">
            <v>10</v>
          </cell>
          <cell r="M2">
            <v>11</v>
          </cell>
          <cell r="N2">
            <v>12</v>
          </cell>
          <cell r="O2">
            <v>13</v>
          </cell>
          <cell r="P2">
            <v>14</v>
          </cell>
          <cell r="Q2">
            <v>15</v>
          </cell>
          <cell r="R2">
            <v>16</v>
          </cell>
          <cell r="S2">
            <v>17</v>
          </cell>
          <cell r="T2">
            <v>18</v>
          </cell>
          <cell r="U2">
            <v>19</v>
          </cell>
          <cell r="V2">
            <v>20</v>
          </cell>
          <cell r="W2">
            <v>21</v>
          </cell>
          <cell r="X2">
            <v>22</v>
          </cell>
          <cell r="Y2">
            <v>23</v>
          </cell>
          <cell r="Z2">
            <v>24</v>
          </cell>
        </row>
        <row r="3">
          <cell r="E3" t="str">
            <v>Pupil Numbers October 2022</v>
          </cell>
          <cell r="F3" t="str">
            <v>Pupil Numbers October 2023</v>
          </cell>
          <cell r="G3" t="str">
            <v>Change in Pupil Numbers</v>
          </cell>
          <cell r="H3" t="str">
            <v>Baseline 2024-25</v>
          </cell>
          <cell r="N3" t="str">
            <v>Adjusted Budget Share 2024-25</v>
          </cell>
          <cell r="O3" t="str">
            <v>MFG               2024-25 Unit Value</v>
          </cell>
          <cell r="P3" t="str">
            <v>MFG % Change</v>
          </cell>
          <cell r="Q3" t="str">
            <v>MFG Adjusted Value</v>
          </cell>
          <cell r="R3" t="str">
            <v>MFG Required Allocation</v>
          </cell>
          <cell r="T3" t="str">
            <v>2023-24</v>
          </cell>
          <cell r="U3" t="str">
            <v>2024-25</v>
          </cell>
          <cell r="V3" t="str">
            <v>Change</v>
          </cell>
          <cell r="X3" t="str">
            <v>Maximum Gain %</v>
          </cell>
          <cell r="Y3" t="str">
            <v>Max Gains Cap</v>
          </cell>
        </row>
        <row r="4">
          <cell r="D4" t="str">
            <v>PFI Schools*</v>
          </cell>
          <cell r="H4" t="str">
            <v>Budget Shares</v>
          </cell>
          <cell r="L4" t="str">
            <v>MFG 23-24 Total</v>
          </cell>
          <cell r="M4" t="str">
            <v>MFG      2023-24 Unit Value</v>
          </cell>
        </row>
        <row r="5">
          <cell r="A5" t="str">
            <v>LEA Estab</v>
          </cell>
          <cell r="B5" t="str">
            <v>Prev Yr DfE Ref</v>
          </cell>
          <cell r="C5" t="str">
            <v>DfE School Number</v>
          </cell>
          <cell r="I5" t="str">
            <v>NNDR Rates 23-24, Sparsity 24-25 &amp; PFI 23-24 - for convertors remove FULL rates from baseline</v>
          </cell>
          <cell r="J5" t="str">
            <v>2024-25 Notional Lump Sum &amp; Sparsity</v>
          </cell>
          <cell r="K5" t="str">
            <v xml:space="preserve">Other Exceptions - 2023-24 MSAG </v>
          </cell>
          <cell r="T5" t="str">
            <v>Post-MFG Maximum £ per Pupil Gain %</v>
          </cell>
          <cell r="X5">
            <v>50.5</v>
          </cell>
        </row>
        <row r="6">
          <cell r="E6" t="str">
            <v>FTEs</v>
          </cell>
          <cell r="F6" t="str">
            <v>FTEs</v>
          </cell>
          <cell r="G6" t="str">
            <v>FTEs</v>
          </cell>
          <cell r="H6" t="str">
            <v xml:space="preserve">£    </v>
          </cell>
          <cell r="J6" t="str">
            <v xml:space="preserve">£    </v>
          </cell>
          <cell r="K6" t="str">
            <v>£</v>
          </cell>
          <cell r="L6" t="str">
            <v xml:space="preserve">£    </v>
          </cell>
          <cell r="M6" t="str">
            <v>£</v>
          </cell>
          <cell r="N6" t="str">
            <v xml:space="preserve">£    </v>
          </cell>
          <cell r="O6" t="str">
            <v>£</v>
          </cell>
          <cell r="P6" t="str">
            <v>%</v>
          </cell>
          <cell r="Q6" t="str">
            <v>%</v>
          </cell>
          <cell r="R6" t="str">
            <v xml:space="preserve">£    </v>
          </cell>
          <cell r="T6" t="str">
            <v>£/pupil</v>
          </cell>
          <cell r="U6" t="str">
            <v>£/pupil</v>
          </cell>
          <cell r="V6" t="str">
            <v>£/pupil</v>
          </cell>
          <cell r="W6" t="str">
            <v>%</v>
          </cell>
          <cell r="X6" t="str">
            <v xml:space="preserve">£    </v>
          </cell>
          <cell r="Y6" t="str">
            <v>£</v>
          </cell>
        </row>
        <row r="7">
          <cell r="D7" t="str">
            <v>Primary Schools</v>
          </cell>
          <cell r="J7">
            <v>134400</v>
          </cell>
          <cell r="K7">
            <v>0</v>
          </cell>
          <cell r="Y7">
            <v>4610</v>
          </cell>
        </row>
        <row r="8">
          <cell r="C8">
            <v>1</v>
          </cell>
          <cell r="D8">
            <v>2</v>
          </cell>
          <cell r="E8">
            <v>3</v>
          </cell>
          <cell r="F8">
            <v>4</v>
          </cell>
          <cell r="G8">
            <v>5</v>
          </cell>
          <cell r="H8">
            <v>6</v>
          </cell>
          <cell r="J8">
            <v>8</v>
          </cell>
          <cell r="K8">
            <v>9</v>
          </cell>
          <cell r="L8">
            <v>10</v>
          </cell>
          <cell r="M8">
            <v>11</v>
          </cell>
          <cell r="N8">
            <v>12</v>
          </cell>
          <cell r="O8">
            <v>13</v>
          </cell>
          <cell r="P8">
            <v>14</v>
          </cell>
          <cell r="Q8">
            <v>15</v>
          </cell>
          <cell r="R8">
            <v>16</v>
          </cell>
          <cell r="S8">
            <v>17</v>
          </cell>
          <cell r="T8">
            <v>18</v>
          </cell>
          <cell r="U8">
            <v>19</v>
          </cell>
          <cell r="V8">
            <v>20</v>
          </cell>
          <cell r="W8">
            <v>21</v>
          </cell>
          <cell r="X8">
            <v>22</v>
          </cell>
          <cell r="Y8">
            <v>23</v>
          </cell>
          <cell r="Z8">
            <v>24</v>
          </cell>
        </row>
        <row r="9">
          <cell r="A9">
            <v>3732001</v>
          </cell>
          <cell r="B9">
            <v>0</v>
          </cell>
          <cell r="C9">
            <v>2001</v>
          </cell>
          <cell r="D9" t="str">
            <v>Abbey Lane Primary School</v>
          </cell>
          <cell r="E9">
            <v>546</v>
          </cell>
          <cell r="F9">
            <v>542</v>
          </cell>
          <cell r="G9">
            <v>-4</v>
          </cell>
          <cell r="H9">
            <v>2450359.6051360951</v>
          </cell>
          <cell r="I9">
            <v>39936</v>
          </cell>
          <cell r="J9">
            <v>134400</v>
          </cell>
          <cell r="K9">
            <v>-78012</v>
          </cell>
          <cell r="L9">
            <v>2354035.6051360951</v>
          </cell>
          <cell r="M9">
            <v>4311.4205222272803</v>
          </cell>
          <cell r="N9">
            <v>2364220</v>
          </cell>
          <cell r="O9">
            <v>4362.0295202952029</v>
          </cell>
          <cell r="P9">
            <v>1.1738358113529128E-2</v>
          </cell>
          <cell r="Q9">
            <v>0</v>
          </cell>
          <cell r="R9">
            <v>0</v>
          </cell>
          <cell r="S9">
            <v>4706.0656826568265</v>
          </cell>
          <cell r="T9">
            <v>4311.4205222272803</v>
          </cell>
          <cell r="U9">
            <v>4362.0295202952029</v>
          </cell>
          <cell r="V9">
            <v>50.608998067922585</v>
          </cell>
          <cell r="W9">
            <v>1.1738358113529128</v>
          </cell>
          <cell r="X9">
            <v>0</v>
          </cell>
          <cell r="Y9">
            <v>0</v>
          </cell>
          <cell r="Z9">
            <v>0</v>
          </cell>
        </row>
        <row r="10">
          <cell r="A10">
            <v>3732046</v>
          </cell>
          <cell r="B10">
            <v>0</v>
          </cell>
          <cell r="C10">
            <v>2046</v>
          </cell>
          <cell r="D10" t="str">
            <v>Abbeyfield Primary Academy</v>
          </cell>
          <cell r="E10">
            <v>372</v>
          </cell>
          <cell r="F10">
            <v>383</v>
          </cell>
          <cell r="G10">
            <v>11</v>
          </cell>
          <cell r="H10">
            <v>1957597.8188535536</v>
          </cell>
          <cell r="I10">
            <v>6707</v>
          </cell>
          <cell r="J10">
            <v>134400</v>
          </cell>
          <cell r="K10">
            <v>-66562</v>
          </cell>
          <cell r="L10">
            <v>1883052.8188535536</v>
          </cell>
          <cell r="M10">
            <v>5061.9699431547142</v>
          </cell>
          <cell r="N10">
            <v>1976925.1656122513</v>
          </cell>
          <cell r="O10">
            <v>5161.6845055150161</v>
          </cell>
          <cell r="P10">
            <v>1.9698766187884142E-2</v>
          </cell>
          <cell r="Q10">
            <v>0</v>
          </cell>
          <cell r="R10">
            <v>0</v>
          </cell>
          <cell r="S10">
            <v>5528.7738005541805</v>
          </cell>
          <cell r="T10">
            <v>5061.9699431547142</v>
          </cell>
          <cell r="U10">
            <v>5161.6845055150161</v>
          </cell>
          <cell r="V10">
            <v>99.714562360301898</v>
          </cell>
          <cell r="W10">
            <v>1.9698766187884142</v>
          </cell>
          <cell r="X10">
            <v>0</v>
          </cell>
          <cell r="Y10">
            <v>0</v>
          </cell>
          <cell r="Z10">
            <v>0</v>
          </cell>
        </row>
        <row r="11">
          <cell r="A11">
            <v>3732048</v>
          </cell>
          <cell r="B11">
            <v>0</v>
          </cell>
          <cell r="C11">
            <v>2048</v>
          </cell>
          <cell r="D11" t="str">
            <v>Acres Hill Community Primary School</v>
          </cell>
          <cell r="E11">
            <v>205</v>
          </cell>
          <cell r="F11">
            <v>204</v>
          </cell>
          <cell r="G11">
            <v>-1</v>
          </cell>
          <cell r="H11">
            <v>1174136.444834647</v>
          </cell>
          <cell r="I11">
            <v>4966</v>
          </cell>
          <cell r="J11">
            <v>134400</v>
          </cell>
          <cell r="K11">
            <v>-39513</v>
          </cell>
          <cell r="L11">
            <v>1074283.444834647</v>
          </cell>
          <cell r="M11">
            <v>5240.4070479738875</v>
          </cell>
          <cell r="N11">
            <v>1079221.7506073609</v>
          </cell>
          <cell r="O11">
            <v>5290.30269905569</v>
          </cell>
          <cell r="P11">
            <v>9.521331191456546E-3</v>
          </cell>
          <cell r="Q11">
            <v>0</v>
          </cell>
          <cell r="R11">
            <v>0</v>
          </cell>
          <cell r="S11">
            <v>5971.5889735654937</v>
          </cell>
          <cell r="T11">
            <v>5240.4070479738875</v>
          </cell>
          <cell r="U11">
            <v>5290.30269905569</v>
          </cell>
          <cell r="V11">
            <v>49.895651081802498</v>
          </cell>
          <cell r="W11">
            <v>0.95213311914565457</v>
          </cell>
          <cell r="X11">
            <v>0</v>
          </cell>
          <cell r="Y11">
            <v>0</v>
          </cell>
          <cell r="Z11">
            <v>0</v>
          </cell>
        </row>
        <row r="12">
          <cell r="A12">
            <v>3732342</v>
          </cell>
          <cell r="B12">
            <v>0</v>
          </cell>
          <cell r="C12">
            <v>2342</v>
          </cell>
          <cell r="D12" t="str">
            <v>Angram Bank Primary School</v>
          </cell>
          <cell r="E12">
            <v>184</v>
          </cell>
          <cell r="F12">
            <v>185</v>
          </cell>
          <cell r="G12">
            <v>1</v>
          </cell>
          <cell r="H12">
            <v>983381.41527732834</v>
          </cell>
          <cell r="I12">
            <v>23204</v>
          </cell>
          <cell r="J12">
            <v>134400</v>
          </cell>
          <cell r="K12">
            <v>-35038</v>
          </cell>
          <cell r="L12">
            <v>860815.41527732834</v>
          </cell>
          <cell r="M12">
            <v>4678.3446482463496</v>
          </cell>
          <cell r="N12">
            <v>878151.76066828391</v>
          </cell>
          <cell r="O12">
            <v>4746.7662738826157</v>
          </cell>
          <cell r="P12">
            <v>1.462517851520698E-2</v>
          </cell>
          <cell r="Q12">
            <v>0</v>
          </cell>
          <cell r="R12">
            <v>0</v>
          </cell>
          <cell r="S12">
            <v>5577.0365441528857</v>
          </cell>
          <cell r="T12">
            <v>4678.3446482463496</v>
          </cell>
          <cell r="U12">
            <v>4746.7662738826157</v>
          </cell>
          <cell r="V12">
            <v>68.421625636266072</v>
          </cell>
          <cell r="W12">
            <v>1.462517851520698</v>
          </cell>
          <cell r="X12">
            <v>0</v>
          </cell>
          <cell r="Y12">
            <v>0</v>
          </cell>
          <cell r="Z12">
            <v>0</v>
          </cell>
        </row>
        <row r="13">
          <cell r="A13">
            <v>3732343</v>
          </cell>
          <cell r="B13">
            <v>0</v>
          </cell>
          <cell r="C13">
            <v>2343</v>
          </cell>
          <cell r="D13" t="str">
            <v>Anns Grove Primary School</v>
          </cell>
          <cell r="E13">
            <v>334</v>
          </cell>
          <cell r="F13">
            <v>354</v>
          </cell>
          <cell r="G13">
            <v>20</v>
          </cell>
          <cell r="H13">
            <v>1717572.4828582716</v>
          </cell>
          <cell r="I13">
            <v>40704</v>
          </cell>
          <cell r="J13">
            <v>134400</v>
          </cell>
          <cell r="K13">
            <v>-58192</v>
          </cell>
          <cell r="L13">
            <v>1600660.4828582716</v>
          </cell>
          <cell r="M13">
            <v>4792.396655264286</v>
          </cell>
          <cell r="N13">
            <v>1723382.1339753454</v>
          </cell>
          <cell r="O13">
            <v>4868.3111129247045</v>
          </cell>
          <cell r="P13">
            <v>1.5840604006980317E-2</v>
          </cell>
          <cell r="Q13">
            <v>0</v>
          </cell>
          <cell r="R13">
            <v>0</v>
          </cell>
          <cell r="S13">
            <v>5380.3522993653824</v>
          </cell>
          <cell r="T13">
            <v>4792.396655264286</v>
          </cell>
          <cell r="U13">
            <v>4868.3111129247045</v>
          </cell>
          <cell r="V13">
            <v>75.91445766041852</v>
          </cell>
          <cell r="W13">
            <v>1.5840604006980317</v>
          </cell>
          <cell r="X13">
            <v>0</v>
          </cell>
          <cell r="Y13">
            <v>0</v>
          </cell>
          <cell r="Z13">
            <v>0</v>
          </cell>
        </row>
        <row r="14">
          <cell r="A14">
            <v>3733429</v>
          </cell>
          <cell r="B14">
            <v>0</v>
          </cell>
          <cell r="C14">
            <v>3429</v>
          </cell>
          <cell r="D14" t="str">
            <v>Arbourthorne Community Primary School</v>
          </cell>
          <cell r="E14">
            <v>420</v>
          </cell>
          <cell r="F14">
            <v>417</v>
          </cell>
          <cell r="G14">
            <v>-3</v>
          </cell>
          <cell r="H14">
            <v>2412851.6079854686</v>
          </cell>
          <cell r="I14">
            <v>52736</v>
          </cell>
          <cell r="J14">
            <v>134400</v>
          </cell>
          <cell r="K14">
            <v>-81946</v>
          </cell>
          <cell r="L14">
            <v>2307661.6079854686</v>
          </cell>
          <cell r="M14">
            <v>5494.4323999654016</v>
          </cell>
          <cell r="N14">
            <v>2364680.6426160424</v>
          </cell>
          <cell r="O14">
            <v>5670.6969846907496</v>
          </cell>
          <cell r="P14">
            <v>3.2080581194603087E-2</v>
          </cell>
          <cell r="Q14">
            <v>0</v>
          </cell>
          <cell r="R14">
            <v>0</v>
          </cell>
          <cell r="S14">
            <v>6139.1094547147304</v>
          </cell>
          <cell r="T14">
            <v>5494.4323999654016</v>
          </cell>
          <cell r="U14">
            <v>5670.6969846907496</v>
          </cell>
          <cell r="V14">
            <v>176.26458472534796</v>
          </cell>
          <cell r="W14">
            <v>3.2080581194603086</v>
          </cell>
          <cell r="X14">
            <v>0</v>
          </cell>
          <cell r="Y14">
            <v>0</v>
          </cell>
          <cell r="Z14">
            <v>0</v>
          </cell>
        </row>
        <row r="15">
          <cell r="A15">
            <v>3732340</v>
          </cell>
          <cell r="B15">
            <v>0</v>
          </cell>
          <cell r="C15">
            <v>2340</v>
          </cell>
          <cell r="D15" t="str">
            <v>Athelstan Primary School</v>
          </cell>
          <cell r="E15">
            <v>614</v>
          </cell>
          <cell r="F15">
            <v>618</v>
          </cell>
          <cell r="G15">
            <v>4</v>
          </cell>
          <cell r="H15">
            <v>2864874.450274799</v>
          </cell>
          <cell r="I15">
            <v>32768</v>
          </cell>
          <cell r="J15">
            <v>134400</v>
          </cell>
          <cell r="K15">
            <v>-97752</v>
          </cell>
          <cell r="L15">
            <v>2795458.450274799</v>
          </cell>
          <cell r="M15">
            <v>4552.8639255289891</v>
          </cell>
          <cell r="N15">
            <v>2844107.5157069177</v>
          </cell>
          <cell r="O15">
            <v>4602.1157212086046</v>
          </cell>
          <cell r="P15">
            <v>1.0817761410229941E-2</v>
          </cell>
          <cell r="Q15">
            <v>0</v>
          </cell>
          <cell r="R15">
            <v>0</v>
          </cell>
          <cell r="S15">
            <v>4880.9124849626496</v>
          </cell>
          <cell r="T15">
            <v>4552.8639255289891</v>
          </cell>
          <cell r="U15">
            <v>4602.1157212086046</v>
          </cell>
          <cell r="V15">
            <v>49.251795679615498</v>
          </cell>
          <cell r="W15">
            <v>1.081776141022994</v>
          </cell>
          <cell r="X15">
            <v>0</v>
          </cell>
          <cell r="Y15">
            <v>0</v>
          </cell>
          <cell r="Z15">
            <v>0</v>
          </cell>
        </row>
        <row r="16">
          <cell r="A16">
            <v>3732281</v>
          </cell>
          <cell r="B16">
            <v>0</v>
          </cell>
          <cell r="C16">
            <v>2281</v>
          </cell>
          <cell r="D16" t="str">
            <v>Ballifield Primary School</v>
          </cell>
          <cell r="E16">
            <v>415</v>
          </cell>
          <cell r="F16">
            <v>414</v>
          </cell>
          <cell r="G16">
            <v>-1</v>
          </cell>
          <cell r="H16">
            <v>1883701.7459164232</v>
          </cell>
          <cell r="I16">
            <v>27904</v>
          </cell>
          <cell r="J16">
            <v>134400</v>
          </cell>
          <cell r="K16">
            <v>-61175</v>
          </cell>
          <cell r="L16">
            <v>1782572.7459164232</v>
          </cell>
          <cell r="M16">
            <v>4295.3560142564411</v>
          </cell>
          <cell r="N16">
            <v>1801738.5612318739</v>
          </cell>
          <cell r="O16">
            <v>4352.025510221918</v>
          </cell>
          <cell r="P16">
            <v>1.3193201163626211E-2</v>
          </cell>
          <cell r="Q16">
            <v>0</v>
          </cell>
          <cell r="R16">
            <v>0</v>
          </cell>
          <cell r="S16">
            <v>4745.9192300286813</v>
          </cell>
          <cell r="T16">
            <v>4295.3560142564411</v>
          </cell>
          <cell r="U16">
            <v>4352.025510221918</v>
          </cell>
          <cell r="V16">
            <v>56.669495965476926</v>
          </cell>
          <cell r="W16">
            <v>1.3193201163626211</v>
          </cell>
          <cell r="X16">
            <v>0</v>
          </cell>
          <cell r="Y16">
            <v>0</v>
          </cell>
          <cell r="Z16">
            <v>0</v>
          </cell>
        </row>
        <row r="17">
          <cell r="A17">
            <v>3732052</v>
          </cell>
          <cell r="B17">
            <v>2322</v>
          </cell>
          <cell r="C17">
            <v>2052</v>
          </cell>
          <cell r="D17" t="str">
            <v>Bankwood Community Primary School</v>
          </cell>
          <cell r="E17">
            <v>384</v>
          </cell>
          <cell r="F17">
            <v>381</v>
          </cell>
          <cell r="G17">
            <v>-3</v>
          </cell>
          <cell r="H17">
            <v>2236694.8309133435</v>
          </cell>
          <cell r="I17">
            <v>24326</v>
          </cell>
          <cell r="J17">
            <v>134400</v>
          </cell>
          <cell r="K17">
            <v>-79014</v>
          </cell>
          <cell r="L17">
            <v>2156982.8309133435</v>
          </cell>
          <cell r="M17">
            <v>5617.1427888368316</v>
          </cell>
          <cell r="N17">
            <v>2177165.6628839606</v>
          </cell>
          <cell r="O17">
            <v>5714.3455718739124</v>
          </cell>
          <cell r="P17">
            <v>1.7304666570031945E-2</v>
          </cell>
          <cell r="Q17">
            <v>0</v>
          </cell>
          <cell r="R17">
            <v>0</v>
          </cell>
          <cell r="S17">
            <v>6142.6255981206314</v>
          </cell>
          <cell r="T17">
            <v>5617.1427888368316</v>
          </cell>
          <cell r="U17">
            <v>5714.3455718739124</v>
          </cell>
          <cell r="V17">
            <v>97.202783037080735</v>
          </cell>
          <cell r="W17">
            <v>1.7304666570031946</v>
          </cell>
          <cell r="X17">
            <v>0</v>
          </cell>
          <cell r="Y17">
            <v>0</v>
          </cell>
          <cell r="Z17">
            <v>0</v>
          </cell>
        </row>
        <row r="18">
          <cell r="A18">
            <v>3732274</v>
          </cell>
          <cell r="B18">
            <v>0</v>
          </cell>
          <cell r="C18">
            <v>2274</v>
          </cell>
          <cell r="D18" t="str">
            <v>Beck Primary School</v>
          </cell>
          <cell r="E18">
            <v>615</v>
          </cell>
          <cell r="F18">
            <v>622</v>
          </cell>
          <cell r="G18">
            <v>7</v>
          </cell>
          <cell r="H18">
            <v>3210103.4545847522</v>
          </cell>
          <cell r="I18">
            <v>9267</v>
          </cell>
          <cell r="J18">
            <v>134400</v>
          </cell>
          <cell r="K18">
            <v>-113159</v>
          </cell>
          <cell r="L18">
            <v>3179595.4545847522</v>
          </cell>
          <cell r="M18">
            <v>5170.0739098939057</v>
          </cell>
          <cell r="N18">
            <v>3292910.7188226883</v>
          </cell>
          <cell r="O18">
            <v>5294.0686797792414</v>
          </cell>
          <cell r="P18">
            <v>2.3983171623146133E-2</v>
          </cell>
          <cell r="Q18">
            <v>0</v>
          </cell>
          <cell r="R18">
            <v>0</v>
          </cell>
          <cell r="S18">
            <v>5529.5722167567337</v>
          </cell>
          <cell r="T18">
            <v>5170.0739098939057</v>
          </cell>
          <cell r="U18">
            <v>5294.0686797792414</v>
          </cell>
          <cell r="V18">
            <v>123.9947698853357</v>
          </cell>
          <cell r="W18">
            <v>2.3983171623146133</v>
          </cell>
          <cell r="X18">
            <v>0</v>
          </cell>
          <cell r="Y18">
            <v>0</v>
          </cell>
          <cell r="Z18">
            <v>0</v>
          </cell>
        </row>
        <row r="19">
          <cell r="A19">
            <v>3732241</v>
          </cell>
          <cell r="B19">
            <v>0</v>
          </cell>
          <cell r="C19">
            <v>2241</v>
          </cell>
          <cell r="D19" t="str">
            <v>Beighton Nursery Infant School</v>
          </cell>
          <cell r="E19">
            <v>242</v>
          </cell>
          <cell r="F19">
            <v>224</v>
          </cell>
          <cell r="G19">
            <v>-18</v>
          </cell>
          <cell r="H19">
            <v>1134406.2990912157</v>
          </cell>
          <cell r="I19">
            <v>20833</v>
          </cell>
          <cell r="J19">
            <v>134400</v>
          </cell>
          <cell r="K19">
            <v>-37884</v>
          </cell>
          <cell r="L19">
            <v>1017057.2990912157</v>
          </cell>
          <cell r="M19">
            <v>4202.7161119471721</v>
          </cell>
          <cell r="N19">
            <v>934406.60416751215</v>
          </cell>
          <cell r="O19">
            <v>4171.4580543192506</v>
          </cell>
          <cell r="P19">
            <v>-7.4375848368780874E-3</v>
          </cell>
          <cell r="Q19">
            <v>1.2437584836878087E-2</v>
          </cell>
          <cell r="R19">
            <v>11708.846954035253</v>
          </cell>
          <cell r="S19">
            <v>4930.6861099176231</v>
          </cell>
          <cell r="T19">
            <v>4202.7161119471721</v>
          </cell>
          <cell r="U19">
            <v>4223.7296925069077</v>
          </cell>
          <cell r="V19">
            <v>21.013580559735601</v>
          </cell>
          <cell r="W19">
            <v>0.49999999999999384</v>
          </cell>
          <cell r="X19">
            <v>0</v>
          </cell>
          <cell r="Y19">
            <v>0</v>
          </cell>
          <cell r="Z19">
            <v>0</v>
          </cell>
        </row>
        <row r="20">
          <cell r="A20">
            <v>3732353</v>
          </cell>
          <cell r="B20">
            <v>0</v>
          </cell>
          <cell r="C20">
            <v>2353</v>
          </cell>
          <cell r="D20" t="str">
            <v>Birley Primary Academy</v>
          </cell>
          <cell r="E20">
            <v>528</v>
          </cell>
          <cell r="F20">
            <v>527</v>
          </cell>
          <cell r="G20">
            <v>-1</v>
          </cell>
          <cell r="H20">
            <v>2342591.2837684387</v>
          </cell>
          <cell r="I20">
            <v>6882</v>
          </cell>
          <cell r="J20">
            <v>134400</v>
          </cell>
          <cell r="K20">
            <v>-83462</v>
          </cell>
          <cell r="L20">
            <v>2284771.2837684387</v>
          </cell>
          <cell r="M20">
            <v>4327.2183404705283</v>
          </cell>
          <cell r="N20">
            <v>2311930.9216730809</v>
          </cell>
          <cell r="O20">
            <v>4386.9656957743473</v>
          </cell>
          <cell r="P20">
            <v>1.3807335475778698E-2</v>
          </cell>
          <cell r="Q20">
            <v>0</v>
          </cell>
          <cell r="R20">
            <v>0</v>
          </cell>
          <cell r="S20">
            <v>4651.9400378995842</v>
          </cell>
          <cell r="T20">
            <v>4327.2183404705283</v>
          </cell>
          <cell r="U20">
            <v>4386.9656957743473</v>
          </cell>
          <cell r="V20">
            <v>59.747355303818949</v>
          </cell>
          <cell r="W20">
            <v>1.3807335475778699</v>
          </cell>
          <cell r="X20">
            <v>0</v>
          </cell>
          <cell r="Y20">
            <v>0</v>
          </cell>
          <cell r="Z20">
            <v>0</v>
          </cell>
        </row>
        <row r="21">
          <cell r="A21">
            <v>3732323</v>
          </cell>
          <cell r="B21">
            <v>0</v>
          </cell>
          <cell r="C21">
            <v>2323</v>
          </cell>
          <cell r="D21" t="str">
            <v>Birley Spa Primary Academy</v>
          </cell>
          <cell r="E21">
            <v>337</v>
          </cell>
          <cell r="F21">
            <v>318</v>
          </cell>
          <cell r="G21">
            <v>-19</v>
          </cell>
          <cell r="H21">
            <v>1664114.4893446702</v>
          </cell>
          <cell r="I21">
            <v>9165</v>
          </cell>
          <cell r="J21">
            <v>134400</v>
          </cell>
          <cell r="K21">
            <v>-58445</v>
          </cell>
          <cell r="L21">
            <v>1578994.4893446702</v>
          </cell>
          <cell r="M21">
            <v>4685.4435885598523</v>
          </cell>
          <cell r="N21">
            <v>1511686.4296701257</v>
          </cell>
          <cell r="O21">
            <v>4753.7309109123453</v>
          </cell>
          <cell r="P21">
            <v>1.4574355887930393E-2</v>
          </cell>
          <cell r="Q21">
            <v>0</v>
          </cell>
          <cell r="R21">
            <v>0</v>
          </cell>
          <cell r="S21">
            <v>5208.4126719186343</v>
          </cell>
          <cell r="T21">
            <v>4685.4435885598523</v>
          </cell>
          <cell r="U21">
            <v>4753.7309109123453</v>
          </cell>
          <cell r="V21">
            <v>68.287322352492993</v>
          </cell>
          <cell r="W21">
            <v>1.4574355887930392</v>
          </cell>
          <cell r="X21">
            <v>0</v>
          </cell>
          <cell r="Y21">
            <v>0</v>
          </cell>
          <cell r="Z21">
            <v>0</v>
          </cell>
        </row>
        <row r="22">
          <cell r="A22">
            <v>3732328</v>
          </cell>
          <cell r="B22">
            <v>0</v>
          </cell>
          <cell r="C22">
            <v>2328</v>
          </cell>
          <cell r="D22" t="str">
            <v>Bradfield Dungworth Primary School</v>
          </cell>
          <cell r="E22">
            <v>137</v>
          </cell>
          <cell r="F22">
            <v>133</v>
          </cell>
          <cell r="G22">
            <v>-4</v>
          </cell>
          <cell r="H22">
            <v>665615.54844825424</v>
          </cell>
          <cell r="I22">
            <v>15623.476635514015</v>
          </cell>
          <cell r="J22">
            <v>134400</v>
          </cell>
          <cell r="K22">
            <v>-21853</v>
          </cell>
          <cell r="L22">
            <v>537445.07181274029</v>
          </cell>
          <cell r="M22">
            <v>3922.9567285601483</v>
          </cell>
          <cell r="N22">
            <v>522978.75632272236</v>
          </cell>
          <cell r="O22">
            <v>3932.171100170845</v>
          </cell>
          <cell r="P22">
            <v>2.348833354090701E-3</v>
          </cell>
          <cell r="Q22">
            <v>2.6511666459092991E-3</v>
          </cell>
          <cell r="R22">
            <v>1383.2548002698486</v>
          </cell>
          <cell r="S22">
            <v>5075.9717124699719</v>
          </cell>
          <cell r="T22">
            <v>3922.9567285601483</v>
          </cell>
          <cell r="U22">
            <v>3942.5715122029492</v>
          </cell>
          <cell r="V22">
            <v>19.61478364280083</v>
          </cell>
          <cell r="W22">
            <v>0.50000000000000222</v>
          </cell>
          <cell r="X22">
            <v>0</v>
          </cell>
          <cell r="Y22">
            <v>0</v>
          </cell>
          <cell r="Z22">
            <v>0</v>
          </cell>
        </row>
        <row r="23">
          <cell r="A23">
            <v>3732233</v>
          </cell>
          <cell r="B23">
            <v>0</v>
          </cell>
          <cell r="C23">
            <v>2233</v>
          </cell>
          <cell r="D23" t="str">
            <v>Bradway Primary School</v>
          </cell>
          <cell r="E23">
            <v>414</v>
          </cell>
          <cell r="F23">
            <v>407</v>
          </cell>
          <cell r="G23">
            <v>-7</v>
          </cell>
          <cell r="H23">
            <v>1848619.9999999995</v>
          </cell>
          <cell r="I23">
            <v>24950</v>
          </cell>
          <cell r="J23">
            <v>134400</v>
          </cell>
          <cell r="K23">
            <v>-60952</v>
          </cell>
          <cell r="L23">
            <v>1750221.9999999995</v>
          </cell>
          <cell r="M23">
            <v>4227.5893719806754</v>
          </cell>
          <cell r="N23">
            <v>1741869.9999999995</v>
          </cell>
          <cell r="O23">
            <v>4279.7788697788683</v>
          </cell>
          <cell r="P23">
            <v>1.2344978001905958E-2</v>
          </cell>
          <cell r="Q23">
            <v>0</v>
          </cell>
          <cell r="R23">
            <v>0</v>
          </cell>
          <cell r="S23">
            <v>4676.0442260442251</v>
          </cell>
          <cell r="T23">
            <v>4227.5893719806754</v>
          </cell>
          <cell r="U23">
            <v>4279.7788697788683</v>
          </cell>
          <cell r="V23">
            <v>52.189497798192861</v>
          </cell>
          <cell r="W23">
            <v>1.2344978001905957</v>
          </cell>
          <cell r="X23">
            <v>0</v>
          </cell>
          <cell r="Y23">
            <v>0</v>
          </cell>
          <cell r="Z23">
            <v>0</v>
          </cell>
        </row>
        <row r="24">
          <cell r="A24">
            <v>3732014</v>
          </cell>
          <cell r="B24">
            <v>0</v>
          </cell>
          <cell r="C24">
            <v>2014</v>
          </cell>
          <cell r="D24" t="str">
            <v>Brightside Nursery and Infant School</v>
          </cell>
          <cell r="E24">
            <v>173</v>
          </cell>
          <cell r="F24">
            <v>174</v>
          </cell>
          <cell r="G24">
            <v>1</v>
          </cell>
          <cell r="H24">
            <v>968302.11762560031</v>
          </cell>
          <cell r="I24">
            <v>16841</v>
          </cell>
          <cell r="J24">
            <v>134400</v>
          </cell>
          <cell r="K24">
            <v>-31441</v>
          </cell>
          <cell r="L24">
            <v>848502.11762560031</v>
          </cell>
          <cell r="M24">
            <v>4904.6365180670537</v>
          </cell>
          <cell r="N24">
            <v>882100.94408498832</v>
          </cell>
          <cell r="O24">
            <v>5069.5456556608524</v>
          </cell>
          <cell r="P24">
            <v>3.3623110904616109E-2</v>
          </cell>
          <cell r="Q24">
            <v>0</v>
          </cell>
          <cell r="R24">
            <v>0</v>
          </cell>
          <cell r="S24">
            <v>5949.3617476148756</v>
          </cell>
          <cell r="T24">
            <v>4904.6365180670537</v>
          </cell>
          <cell r="U24">
            <v>5069.5456556608524</v>
          </cell>
          <cell r="V24">
            <v>164.90913759379873</v>
          </cell>
          <cell r="W24">
            <v>3.3623110904616107</v>
          </cell>
          <cell r="X24">
            <v>0</v>
          </cell>
          <cell r="Y24">
            <v>0</v>
          </cell>
          <cell r="Z24">
            <v>0</v>
          </cell>
        </row>
        <row r="25">
          <cell r="A25">
            <v>3732246</v>
          </cell>
          <cell r="B25">
            <v>0</v>
          </cell>
          <cell r="C25">
            <v>2246</v>
          </cell>
          <cell r="D25" t="str">
            <v>Brook House Junior</v>
          </cell>
          <cell r="E25">
            <v>340</v>
          </cell>
          <cell r="F25">
            <v>331</v>
          </cell>
          <cell r="G25">
            <v>-9</v>
          </cell>
          <cell r="H25">
            <v>1520699.8325663707</v>
          </cell>
          <cell r="I25">
            <v>4685</v>
          </cell>
          <cell r="J25">
            <v>134400</v>
          </cell>
          <cell r="K25">
            <v>-51522</v>
          </cell>
          <cell r="L25">
            <v>1433136.8325663707</v>
          </cell>
          <cell r="M25">
            <v>4215.1083310775612</v>
          </cell>
          <cell r="N25">
            <v>1391510.0000000007</v>
          </cell>
          <cell r="O25">
            <v>4203.9577039274945</v>
          </cell>
          <cell r="P25">
            <v>-2.6453951533947969E-3</v>
          </cell>
          <cell r="Q25">
            <v>7.645395153394797E-3</v>
          </cell>
          <cell r="R25">
            <v>10666.861874605413</v>
          </cell>
          <cell r="S25">
            <v>4658.5764104973014</v>
          </cell>
          <cell r="T25">
            <v>4215.1083310775612</v>
          </cell>
          <cell r="U25">
            <v>4236.1838727329487</v>
          </cell>
          <cell r="V25">
            <v>21.075541655387497</v>
          </cell>
          <cell r="W25">
            <v>0.49999999999999262</v>
          </cell>
          <cell r="X25">
            <v>0</v>
          </cell>
          <cell r="Y25">
            <v>0</v>
          </cell>
          <cell r="Z25">
            <v>0</v>
          </cell>
        </row>
        <row r="26">
          <cell r="A26">
            <v>3735204</v>
          </cell>
          <cell r="B26">
            <v>0</v>
          </cell>
          <cell r="C26">
            <v>5204</v>
          </cell>
          <cell r="D26" t="str">
            <v>Broomhill Infant School</v>
          </cell>
          <cell r="E26">
            <v>119</v>
          </cell>
          <cell r="F26">
            <v>111</v>
          </cell>
          <cell r="G26">
            <v>-8</v>
          </cell>
          <cell r="H26">
            <v>652876.80873936624</v>
          </cell>
          <cell r="I26">
            <v>1562</v>
          </cell>
          <cell r="J26">
            <v>134400</v>
          </cell>
          <cell r="K26">
            <v>-19919</v>
          </cell>
          <cell r="L26">
            <v>536833.80873936624</v>
          </cell>
          <cell r="M26">
            <v>4511.2084768013974</v>
          </cell>
          <cell r="N26">
            <v>486148.32646684645</v>
          </cell>
          <cell r="O26">
            <v>4379.7146528544727</v>
          </cell>
          <cell r="P26">
            <v>-2.9148248107602071E-2</v>
          </cell>
          <cell r="Q26">
            <v>3.4148248107602072E-2</v>
          </cell>
          <cell r="R26">
            <v>17099.535162733424</v>
          </cell>
          <cell r="S26">
            <v>5760.8292939601788</v>
          </cell>
          <cell r="T26">
            <v>4511.2084768013974</v>
          </cell>
          <cell r="U26">
            <v>4533.7645191854044</v>
          </cell>
          <cell r="V26">
            <v>22.556042384007014</v>
          </cell>
          <cell r="W26">
            <v>0.50000000000000067</v>
          </cell>
          <cell r="X26">
            <v>0</v>
          </cell>
          <cell r="Y26">
            <v>0</v>
          </cell>
          <cell r="Z26">
            <v>0</v>
          </cell>
        </row>
        <row r="27">
          <cell r="A27">
            <v>3732325</v>
          </cell>
          <cell r="B27">
            <v>0</v>
          </cell>
          <cell r="C27">
            <v>2325</v>
          </cell>
          <cell r="D27" t="str">
            <v>Brunswick Community Primary School</v>
          </cell>
          <cell r="E27">
            <v>417</v>
          </cell>
          <cell r="F27">
            <v>415</v>
          </cell>
          <cell r="G27">
            <v>-2</v>
          </cell>
          <cell r="H27">
            <v>2021451.2792386082</v>
          </cell>
          <cell r="I27">
            <v>35072</v>
          </cell>
          <cell r="J27">
            <v>134400</v>
          </cell>
          <cell r="K27">
            <v>-69421</v>
          </cell>
          <cell r="L27">
            <v>1921400.2792386082</v>
          </cell>
          <cell r="M27">
            <v>4607.6745305482209</v>
          </cell>
          <cell r="N27">
            <v>1916437.0111500209</v>
          </cell>
          <cell r="O27">
            <v>4617.9205087952314</v>
          </cell>
          <cell r="P27">
            <v>2.2236766462303561E-3</v>
          </cell>
          <cell r="Q27">
            <v>2.776323353769644E-3</v>
          </cell>
          <cell r="R27">
            <v>5308.8436783782017</v>
          </cell>
          <cell r="S27">
            <v>5036.6116983816855</v>
          </cell>
          <cell r="T27">
            <v>4607.6745305482209</v>
          </cell>
          <cell r="U27">
            <v>4630.7129032009616</v>
          </cell>
          <cell r="V27">
            <v>23.038372652740691</v>
          </cell>
          <cell r="W27">
            <v>0.49999999999999101</v>
          </cell>
          <cell r="X27">
            <v>0</v>
          </cell>
          <cell r="Y27">
            <v>0</v>
          </cell>
          <cell r="Z27">
            <v>0</v>
          </cell>
        </row>
        <row r="28">
          <cell r="A28">
            <v>3732095</v>
          </cell>
          <cell r="B28">
            <v>0</v>
          </cell>
          <cell r="C28">
            <v>2095</v>
          </cell>
          <cell r="D28" t="str">
            <v>Byron Wood Primary Academy</v>
          </cell>
          <cell r="E28">
            <v>395</v>
          </cell>
          <cell r="F28">
            <v>393</v>
          </cell>
          <cell r="G28">
            <v>-2</v>
          </cell>
          <cell r="H28">
            <v>2104557.3569152439</v>
          </cell>
          <cell r="I28">
            <v>5468</v>
          </cell>
          <cell r="J28">
            <v>134400</v>
          </cell>
          <cell r="K28">
            <v>-71275</v>
          </cell>
          <cell r="L28">
            <v>2035964.3569152439</v>
          </cell>
          <cell r="M28">
            <v>5154.3401440892249</v>
          </cell>
          <cell r="N28">
            <v>2067867.1032553858</v>
          </cell>
          <cell r="O28">
            <v>5261.7483543394037</v>
          </cell>
          <cell r="P28">
            <v>2.0838401666865149E-2</v>
          </cell>
          <cell r="Q28">
            <v>0</v>
          </cell>
          <cell r="R28">
            <v>0</v>
          </cell>
          <cell r="S28">
            <v>5619.7335960696837</v>
          </cell>
          <cell r="T28">
            <v>5154.3401440892249</v>
          </cell>
          <cell r="U28">
            <v>5261.7483543394037</v>
          </cell>
          <cell r="V28">
            <v>107.40821025017885</v>
          </cell>
          <cell r="W28">
            <v>2.0838401666865147</v>
          </cell>
          <cell r="X28">
            <v>0</v>
          </cell>
          <cell r="Y28">
            <v>0</v>
          </cell>
          <cell r="Z28">
            <v>0</v>
          </cell>
        </row>
        <row r="29">
          <cell r="A29">
            <v>3732344</v>
          </cell>
          <cell r="B29">
            <v>0</v>
          </cell>
          <cell r="C29">
            <v>2344</v>
          </cell>
          <cell r="D29" t="str">
            <v>Carfield Primary School</v>
          </cell>
          <cell r="E29">
            <v>570</v>
          </cell>
          <cell r="F29">
            <v>559</v>
          </cell>
          <cell r="G29">
            <v>-11</v>
          </cell>
          <cell r="H29">
            <v>2553919.8569562212</v>
          </cell>
          <cell r="I29">
            <v>31488</v>
          </cell>
          <cell r="J29">
            <v>134400</v>
          </cell>
          <cell r="K29">
            <v>-87524</v>
          </cell>
          <cell r="L29">
            <v>2475555.8569562212</v>
          </cell>
          <cell r="M29">
            <v>4343.0804508003876</v>
          </cell>
          <cell r="N29">
            <v>2516293.7926171017</v>
          </cell>
          <cell r="O29">
            <v>4501.4200225708437</v>
          </cell>
          <cell r="P29">
            <v>3.6457895165463876E-2</v>
          </cell>
          <cell r="Q29">
            <v>0</v>
          </cell>
          <cell r="R29">
            <v>0</v>
          </cell>
          <cell r="S29">
            <v>4806.8784841093047</v>
          </cell>
          <cell r="T29">
            <v>4343.0804508003876</v>
          </cell>
          <cell r="U29">
            <v>4501.4200225708437</v>
          </cell>
          <cell r="V29">
            <v>158.33957177045613</v>
          </cell>
          <cell r="W29">
            <v>3.6457895165463876</v>
          </cell>
          <cell r="X29">
            <v>0</v>
          </cell>
          <cell r="Y29">
            <v>0</v>
          </cell>
          <cell r="Z29">
            <v>0</v>
          </cell>
        </row>
        <row r="30">
          <cell r="A30">
            <v>3732023</v>
          </cell>
          <cell r="B30">
            <v>0</v>
          </cell>
          <cell r="C30">
            <v>2023</v>
          </cell>
          <cell r="D30" t="str">
            <v>Carter Knowle Junior School</v>
          </cell>
          <cell r="E30">
            <v>236</v>
          </cell>
          <cell r="F30">
            <v>235</v>
          </cell>
          <cell r="G30">
            <v>-1</v>
          </cell>
          <cell r="H30">
            <v>1073009.4430829692</v>
          </cell>
          <cell r="I30">
            <v>16466</v>
          </cell>
          <cell r="J30">
            <v>134400</v>
          </cell>
          <cell r="K30">
            <v>-35922</v>
          </cell>
          <cell r="L30">
            <v>958065.44308296917</v>
          </cell>
          <cell r="M30">
            <v>4059.5993350973272</v>
          </cell>
          <cell r="N30">
            <v>960818.72783008963</v>
          </cell>
          <cell r="O30">
            <v>4088.590331191871</v>
          </cell>
          <cell r="P30">
            <v>7.141344182393E-3</v>
          </cell>
          <cell r="Q30">
            <v>0</v>
          </cell>
          <cell r="R30">
            <v>0</v>
          </cell>
          <cell r="S30">
            <v>4741.0884162982538</v>
          </cell>
          <cell r="T30">
            <v>4059.5993350973272</v>
          </cell>
          <cell r="U30">
            <v>4088.590331191871</v>
          </cell>
          <cell r="V30">
            <v>28.990996094543789</v>
          </cell>
          <cell r="W30">
            <v>0.71413441823930002</v>
          </cell>
          <cell r="X30">
            <v>0</v>
          </cell>
          <cell r="Y30">
            <v>0</v>
          </cell>
          <cell r="Z30">
            <v>0</v>
          </cell>
        </row>
        <row r="31">
          <cell r="A31">
            <v>3732354</v>
          </cell>
          <cell r="B31">
            <v>0</v>
          </cell>
          <cell r="C31">
            <v>2354</v>
          </cell>
          <cell r="D31" t="str">
            <v>Charnock Hall Primary Academy</v>
          </cell>
          <cell r="E31">
            <v>407</v>
          </cell>
          <cell r="F31">
            <v>394</v>
          </cell>
          <cell r="G31">
            <v>-13</v>
          </cell>
          <cell r="H31">
            <v>1839606.8937538683</v>
          </cell>
          <cell r="I31">
            <v>4890</v>
          </cell>
          <cell r="J31">
            <v>134400</v>
          </cell>
          <cell r="K31">
            <v>-62719</v>
          </cell>
          <cell r="L31">
            <v>1763035.8937538683</v>
          </cell>
          <cell r="M31">
            <v>4331.7835227367768</v>
          </cell>
          <cell r="N31">
            <v>1709045.5233806749</v>
          </cell>
          <cell r="O31">
            <v>4337.6789933519667</v>
          </cell>
          <cell r="P31">
            <v>1.360979971470315E-3</v>
          </cell>
          <cell r="Q31">
            <v>3.6390200285296853E-3</v>
          </cell>
          <cell r="R31">
            <v>6210.7981174066381</v>
          </cell>
          <cell r="S31">
            <v>4708.8536078631496</v>
          </cell>
          <cell r="T31">
            <v>4331.7835227367768</v>
          </cell>
          <cell r="U31">
            <v>4353.4424403504609</v>
          </cell>
          <cell r="V31">
            <v>21.658917613684025</v>
          </cell>
          <cell r="W31">
            <v>0.50000000000000322</v>
          </cell>
          <cell r="X31">
            <v>0</v>
          </cell>
          <cell r="Y31">
            <v>0</v>
          </cell>
          <cell r="Z31">
            <v>0</v>
          </cell>
        </row>
        <row r="32">
          <cell r="A32">
            <v>3735200</v>
          </cell>
          <cell r="B32">
            <v>0</v>
          </cell>
          <cell r="C32">
            <v>5200</v>
          </cell>
          <cell r="D32" t="str">
            <v>Clifford All Saints CofE Primary School</v>
          </cell>
          <cell r="E32">
            <v>184</v>
          </cell>
          <cell r="F32">
            <v>181</v>
          </cell>
          <cell r="G32">
            <v>-3</v>
          </cell>
          <cell r="H32">
            <v>936944.07096794399</v>
          </cell>
          <cell r="I32">
            <v>6323</v>
          </cell>
          <cell r="J32">
            <v>134400</v>
          </cell>
          <cell r="K32">
            <v>-28902</v>
          </cell>
          <cell r="L32">
            <v>825123.07096794399</v>
          </cell>
          <cell r="M32">
            <v>4484.3645161301301</v>
          </cell>
          <cell r="N32">
            <v>773057.54669259943</v>
          </cell>
          <cell r="O32">
            <v>4271.0361695723723</v>
          </cell>
          <cell r="P32">
            <v>-4.7571589194059037E-2</v>
          </cell>
          <cell r="Q32">
            <v>5.2571589194059035E-2</v>
          </cell>
          <cell r="R32">
            <v>42670.780614051946</v>
          </cell>
          <cell r="S32">
            <v>5279.3556757273545</v>
          </cell>
          <cell r="T32">
            <v>4484.3645161301301</v>
          </cell>
          <cell r="U32">
            <v>4506.7863387107809</v>
          </cell>
          <cell r="V32">
            <v>22.421822580650769</v>
          </cell>
          <cell r="W32">
            <v>0.50000000000000266</v>
          </cell>
          <cell r="X32">
            <v>0</v>
          </cell>
          <cell r="Y32">
            <v>0</v>
          </cell>
          <cell r="Z32">
            <v>0</v>
          </cell>
        </row>
        <row r="33">
          <cell r="A33">
            <v>3732312</v>
          </cell>
          <cell r="B33">
            <v>0</v>
          </cell>
          <cell r="C33">
            <v>2312</v>
          </cell>
          <cell r="D33" t="str">
            <v>Coit Primary School</v>
          </cell>
          <cell r="E33">
            <v>205</v>
          </cell>
          <cell r="F33">
            <v>205</v>
          </cell>
          <cell r="G33">
            <v>0</v>
          </cell>
          <cell r="H33">
            <v>958398.96124488336</v>
          </cell>
          <cell r="I33">
            <v>16467</v>
          </cell>
          <cell r="J33">
            <v>134400</v>
          </cell>
          <cell r="K33">
            <v>-32025</v>
          </cell>
          <cell r="L33">
            <v>839556.96124488336</v>
          </cell>
          <cell r="M33">
            <v>4095.3998109506506</v>
          </cell>
          <cell r="N33">
            <v>841807.58897208783</v>
          </cell>
          <cell r="O33">
            <v>4106.378482790672</v>
          </cell>
          <cell r="P33">
            <v>2.6807326138624287E-3</v>
          </cell>
          <cell r="Q33">
            <v>2.3192673861375714E-3</v>
          </cell>
          <cell r="R33">
            <v>1947.157079020023</v>
          </cell>
          <cell r="S33">
            <v>4854.5304685419896</v>
          </cell>
          <cell r="T33">
            <v>4095.3998109506506</v>
          </cell>
          <cell r="U33">
            <v>4115.876810005404</v>
          </cell>
          <cell r="V33">
            <v>20.476999054753378</v>
          </cell>
          <cell r="W33">
            <v>0.500000000000003</v>
          </cell>
          <cell r="X33">
            <v>0</v>
          </cell>
          <cell r="Y33">
            <v>0</v>
          </cell>
          <cell r="Z33">
            <v>0</v>
          </cell>
        </row>
        <row r="34">
          <cell r="A34">
            <v>3732026</v>
          </cell>
          <cell r="B34">
            <v>0</v>
          </cell>
          <cell r="C34">
            <v>2026</v>
          </cell>
          <cell r="D34" t="str">
            <v>Concord Junior Academy</v>
          </cell>
          <cell r="E34">
            <v>198</v>
          </cell>
          <cell r="F34">
            <v>189</v>
          </cell>
          <cell r="G34">
            <v>-9</v>
          </cell>
          <cell r="H34">
            <v>1090811.560281913</v>
          </cell>
          <cell r="I34">
            <v>3661</v>
          </cell>
          <cell r="J34">
            <v>134400</v>
          </cell>
          <cell r="K34">
            <v>-38264</v>
          </cell>
          <cell r="L34">
            <v>991014.56028191303</v>
          </cell>
          <cell r="M34">
            <v>5005.1240418278439</v>
          </cell>
          <cell r="N34">
            <v>963179.18670529046</v>
          </cell>
          <cell r="O34">
            <v>5096.186173043865</v>
          </cell>
          <cell r="P34">
            <v>1.8193781104127373E-2</v>
          </cell>
          <cell r="Q34">
            <v>0</v>
          </cell>
          <cell r="R34">
            <v>0</v>
          </cell>
          <cell r="S34">
            <v>5825.7184481761396</v>
          </cell>
          <cell r="T34">
            <v>5005.1240418278439</v>
          </cell>
          <cell r="U34">
            <v>5096.186173043865</v>
          </cell>
          <cell r="V34">
            <v>91.062131216021044</v>
          </cell>
          <cell r="W34">
            <v>1.8193781104127373</v>
          </cell>
          <cell r="X34">
            <v>0</v>
          </cell>
          <cell r="Y34">
            <v>0</v>
          </cell>
          <cell r="Z34">
            <v>0</v>
          </cell>
        </row>
        <row r="35">
          <cell r="A35">
            <v>3733422</v>
          </cell>
          <cell r="B35">
            <v>0</v>
          </cell>
          <cell r="C35">
            <v>3422</v>
          </cell>
          <cell r="D35" t="str">
            <v>Deepcar St John's Church of England Junior School</v>
          </cell>
          <cell r="E35">
            <v>175</v>
          </cell>
          <cell r="F35">
            <v>177</v>
          </cell>
          <cell r="G35">
            <v>2</v>
          </cell>
          <cell r="H35">
            <v>853733.55369462527</v>
          </cell>
          <cell r="I35">
            <v>3277</v>
          </cell>
          <cell r="J35">
            <v>134400</v>
          </cell>
          <cell r="K35">
            <v>-29287</v>
          </cell>
          <cell r="L35">
            <v>745343.55369462527</v>
          </cell>
          <cell r="M35">
            <v>4259.1060211121448</v>
          </cell>
          <cell r="N35">
            <v>749163.89434304391</v>
          </cell>
          <cell r="O35">
            <v>4232.564374819457</v>
          </cell>
          <cell r="P35">
            <v>-6.2317411590888747E-3</v>
          </cell>
          <cell r="Q35">
            <v>1.1231741159088874E-2</v>
          </cell>
          <cell r="R35">
            <v>8467.1802224899893</v>
          </cell>
          <cell r="S35">
            <v>5056.2117207092297</v>
          </cell>
          <cell r="T35">
            <v>4259.1060211121448</v>
          </cell>
          <cell r="U35">
            <v>4280.4015512177057</v>
          </cell>
          <cell r="V35">
            <v>21.295530105560829</v>
          </cell>
          <cell r="W35">
            <v>0.50000000000000244</v>
          </cell>
          <cell r="X35">
            <v>0</v>
          </cell>
          <cell r="Y35">
            <v>0</v>
          </cell>
          <cell r="Z35">
            <v>0</v>
          </cell>
        </row>
        <row r="36">
          <cell r="A36">
            <v>3732283</v>
          </cell>
          <cell r="B36">
            <v>0</v>
          </cell>
          <cell r="C36">
            <v>2283</v>
          </cell>
          <cell r="D36" t="str">
            <v>Dobcroft Infant School</v>
          </cell>
          <cell r="E36">
            <v>269</v>
          </cell>
          <cell r="F36">
            <v>267</v>
          </cell>
          <cell r="G36">
            <v>-2</v>
          </cell>
          <cell r="H36">
            <v>1212165.0269142969</v>
          </cell>
          <cell r="I36">
            <v>15590</v>
          </cell>
          <cell r="J36">
            <v>134400</v>
          </cell>
          <cell r="K36">
            <v>-37145</v>
          </cell>
          <cell r="L36">
            <v>1099320.0269142969</v>
          </cell>
          <cell r="M36">
            <v>4086.6915498672747</v>
          </cell>
          <cell r="N36">
            <v>1096470</v>
          </cell>
          <cell r="O36">
            <v>4106.6292134831465</v>
          </cell>
          <cell r="P36">
            <v>4.8786808039180968E-3</v>
          </cell>
          <cell r="Q36">
            <v>1.2131919608190326E-4</v>
          </cell>
          <cell r="R36">
            <v>132.37703363504954</v>
          </cell>
          <cell r="S36">
            <v>4697.248153684026</v>
          </cell>
          <cell r="T36">
            <v>4086.6915498672747</v>
          </cell>
          <cell r="U36">
            <v>4107.1250076166107</v>
          </cell>
          <cell r="V36">
            <v>20.433457749335957</v>
          </cell>
          <cell r="W36">
            <v>0.49999999999998979</v>
          </cell>
          <cell r="X36">
            <v>0</v>
          </cell>
          <cell r="Y36">
            <v>0</v>
          </cell>
          <cell r="Z36">
            <v>0</v>
          </cell>
        </row>
        <row r="37">
          <cell r="A37">
            <v>3732239</v>
          </cell>
          <cell r="B37">
            <v>0</v>
          </cell>
          <cell r="C37">
            <v>2239</v>
          </cell>
          <cell r="D37" t="str">
            <v>Dobcroft Junior School</v>
          </cell>
          <cell r="E37">
            <v>382</v>
          </cell>
          <cell r="F37">
            <v>380</v>
          </cell>
          <cell r="G37">
            <v>-2</v>
          </cell>
          <cell r="H37">
            <v>1717479.4624486878</v>
          </cell>
          <cell r="I37">
            <v>21530</v>
          </cell>
          <cell r="J37">
            <v>134400</v>
          </cell>
          <cell r="K37">
            <v>-52152</v>
          </cell>
          <cell r="L37">
            <v>1613701.4624486878</v>
          </cell>
          <cell r="M37">
            <v>4224.3493781379257</v>
          </cell>
          <cell r="N37">
            <v>1617400</v>
          </cell>
          <cell r="O37">
            <v>4256.3157894736842</v>
          </cell>
          <cell r="P37">
            <v>7.5671798126340454E-3</v>
          </cell>
          <cell r="Q37">
            <v>0</v>
          </cell>
          <cell r="R37">
            <v>0</v>
          </cell>
          <cell r="S37">
            <v>4654.1397894736847</v>
          </cell>
          <cell r="T37">
            <v>4224.3493781379257</v>
          </cell>
          <cell r="U37">
            <v>4256.3157894736842</v>
          </cell>
          <cell r="V37">
            <v>31.966411335758494</v>
          </cell>
          <cell r="W37">
            <v>0.7567179812634045</v>
          </cell>
          <cell r="X37">
            <v>0</v>
          </cell>
          <cell r="Y37">
            <v>0</v>
          </cell>
          <cell r="Z37">
            <v>0</v>
          </cell>
        </row>
        <row r="38">
          <cell r="A38">
            <v>3732364</v>
          </cell>
          <cell r="B38">
            <v>0</v>
          </cell>
          <cell r="C38">
            <v>2364</v>
          </cell>
          <cell r="D38" t="str">
            <v>Dore Primary School</v>
          </cell>
          <cell r="E38">
            <v>448</v>
          </cell>
          <cell r="F38">
            <v>449</v>
          </cell>
          <cell r="G38">
            <v>1</v>
          </cell>
          <cell r="H38">
            <v>2003648</v>
          </cell>
          <cell r="I38">
            <v>30208</v>
          </cell>
          <cell r="J38">
            <v>134400</v>
          </cell>
          <cell r="K38">
            <v>-61254</v>
          </cell>
          <cell r="L38">
            <v>1900294</v>
          </cell>
          <cell r="M38">
            <v>4241.7276785714284</v>
          </cell>
          <cell r="N38">
            <v>1935490</v>
          </cell>
          <cell r="O38">
            <v>4310.6681514476613</v>
          </cell>
          <cell r="P38">
            <v>1.625292288906471E-2</v>
          </cell>
          <cell r="Q38">
            <v>0</v>
          </cell>
          <cell r="R38">
            <v>0</v>
          </cell>
          <cell r="S38">
            <v>4688.1113585746107</v>
          </cell>
          <cell r="T38">
            <v>4241.7276785714284</v>
          </cell>
          <cell r="U38">
            <v>4310.6681514476613</v>
          </cell>
          <cell r="V38">
            <v>68.940472876232889</v>
          </cell>
          <cell r="W38">
            <v>1.6252922889064709</v>
          </cell>
          <cell r="X38">
            <v>0</v>
          </cell>
          <cell r="Y38">
            <v>0</v>
          </cell>
          <cell r="Z38">
            <v>0</v>
          </cell>
        </row>
        <row r="39">
          <cell r="A39">
            <v>3732016</v>
          </cell>
          <cell r="B39">
            <v>0</v>
          </cell>
          <cell r="C39">
            <v>2016</v>
          </cell>
          <cell r="D39" t="str">
            <v>E-ACT Pathways Academy</v>
          </cell>
          <cell r="E39">
            <v>365</v>
          </cell>
          <cell r="F39">
            <v>366</v>
          </cell>
          <cell r="G39">
            <v>1</v>
          </cell>
          <cell r="H39">
            <v>1998946.3811137737</v>
          </cell>
          <cell r="I39">
            <v>6451</v>
          </cell>
          <cell r="J39">
            <v>134400</v>
          </cell>
          <cell r="K39">
            <v>-70721</v>
          </cell>
          <cell r="L39">
            <v>1928816.3811137737</v>
          </cell>
          <cell r="M39">
            <v>5284.4284414075992</v>
          </cell>
          <cell r="N39">
            <v>1984977.4496022123</v>
          </cell>
          <cell r="O39">
            <v>5423.4356546508534</v>
          </cell>
          <cell r="P39">
            <v>2.6305061140392175E-2</v>
          </cell>
          <cell r="Q39">
            <v>0</v>
          </cell>
          <cell r="R39">
            <v>0</v>
          </cell>
          <cell r="S39">
            <v>5807.1558732300882</v>
          </cell>
          <cell r="T39">
            <v>5284.4284414075992</v>
          </cell>
          <cell r="U39">
            <v>5423.4356546508534</v>
          </cell>
          <cell r="V39">
            <v>139.00721324325423</v>
          </cell>
          <cell r="W39">
            <v>2.6305061140392176</v>
          </cell>
          <cell r="X39">
            <v>0</v>
          </cell>
          <cell r="Y39">
            <v>0</v>
          </cell>
          <cell r="Z39">
            <v>0</v>
          </cell>
        </row>
        <row r="40">
          <cell r="A40">
            <v>3732206</v>
          </cell>
          <cell r="B40">
            <v>0</v>
          </cell>
          <cell r="C40">
            <v>2206</v>
          </cell>
          <cell r="D40" t="str">
            <v>Ecclesall Primary School</v>
          </cell>
          <cell r="E40">
            <v>620</v>
          </cell>
          <cell r="F40">
            <v>619</v>
          </cell>
          <cell r="G40">
            <v>-1</v>
          </cell>
          <cell r="H40">
            <v>2792028</v>
          </cell>
          <cell r="I40">
            <v>60928</v>
          </cell>
          <cell r="J40">
            <v>134400</v>
          </cell>
          <cell r="K40">
            <v>-81618</v>
          </cell>
          <cell r="L40">
            <v>2678318</v>
          </cell>
          <cell r="M40">
            <v>4319.8677419354835</v>
          </cell>
          <cell r="N40">
            <v>2719190</v>
          </cell>
          <cell r="O40">
            <v>4392.8756058158324</v>
          </cell>
          <cell r="P40">
            <v>1.6900485904144426E-2</v>
          </cell>
          <cell r="Q40">
            <v>0</v>
          </cell>
          <cell r="R40">
            <v>0</v>
          </cell>
          <cell r="S40">
            <v>4739.0339256865909</v>
          </cell>
          <cell r="T40">
            <v>4319.8677419354835</v>
          </cell>
          <cell r="U40">
            <v>4392.8756058158324</v>
          </cell>
          <cell r="V40">
            <v>73.00786388034885</v>
          </cell>
          <cell r="W40">
            <v>1.6900485904144427</v>
          </cell>
          <cell r="X40">
            <v>0</v>
          </cell>
          <cell r="Y40">
            <v>0</v>
          </cell>
          <cell r="Z40">
            <v>0</v>
          </cell>
        </row>
        <row r="41">
          <cell r="A41">
            <v>3732080</v>
          </cell>
          <cell r="B41">
            <v>0</v>
          </cell>
          <cell r="C41">
            <v>2080</v>
          </cell>
          <cell r="D41" t="str">
            <v>Ecclesfield Primary School</v>
          </cell>
          <cell r="E41">
            <v>395</v>
          </cell>
          <cell r="F41">
            <v>396</v>
          </cell>
          <cell r="G41">
            <v>1</v>
          </cell>
          <cell r="H41">
            <v>1851897.9698852601</v>
          </cell>
          <cell r="I41">
            <v>22330</v>
          </cell>
          <cell r="J41">
            <v>134400</v>
          </cell>
          <cell r="K41">
            <v>-63891</v>
          </cell>
          <cell r="L41">
            <v>1759058.9698852601</v>
          </cell>
          <cell r="M41">
            <v>4453.3138478107849</v>
          </cell>
          <cell r="N41">
            <v>1808192.799666293</v>
          </cell>
          <cell r="O41">
            <v>4566.1434335007398</v>
          </cell>
          <cell r="P41">
            <v>2.5336095668492143E-2</v>
          </cell>
          <cell r="Q41">
            <v>0</v>
          </cell>
          <cell r="R41">
            <v>0</v>
          </cell>
          <cell r="S41">
            <v>4972.2893678441742</v>
          </cell>
          <cell r="T41">
            <v>4453.3138478107849</v>
          </cell>
          <cell r="U41">
            <v>4566.1434335007398</v>
          </cell>
          <cell r="V41">
            <v>112.82958568995491</v>
          </cell>
          <cell r="W41">
            <v>2.5336095668492145</v>
          </cell>
          <cell r="X41">
            <v>0</v>
          </cell>
          <cell r="Y41">
            <v>0</v>
          </cell>
          <cell r="Z41">
            <v>0</v>
          </cell>
        </row>
        <row r="42">
          <cell r="A42">
            <v>3732024</v>
          </cell>
          <cell r="B42">
            <v>0</v>
          </cell>
          <cell r="C42">
            <v>2024</v>
          </cell>
          <cell r="D42" t="str">
            <v>Emmanuel Anglican/Methodist Junior School</v>
          </cell>
          <cell r="E42">
            <v>173</v>
          </cell>
          <cell r="F42">
            <v>164</v>
          </cell>
          <cell r="G42">
            <v>-9</v>
          </cell>
          <cell r="H42">
            <v>906670.32685777638</v>
          </cell>
          <cell r="I42">
            <v>6144</v>
          </cell>
          <cell r="J42">
            <v>134400</v>
          </cell>
          <cell r="K42">
            <v>-32377</v>
          </cell>
          <cell r="L42">
            <v>798503.32685777638</v>
          </cell>
          <cell r="M42">
            <v>4615.626166807956</v>
          </cell>
          <cell r="N42">
            <v>770953.67019428045</v>
          </cell>
          <cell r="O42">
            <v>4700.9370133797593</v>
          </cell>
          <cell r="P42">
            <v>1.8483049425729807E-2</v>
          </cell>
          <cell r="Q42">
            <v>0</v>
          </cell>
          <cell r="R42">
            <v>0</v>
          </cell>
          <cell r="S42">
            <v>5556.9760377700031</v>
          </cell>
          <cell r="T42">
            <v>4615.626166807956</v>
          </cell>
          <cell r="U42">
            <v>4700.9370133797593</v>
          </cell>
          <cell r="V42">
            <v>85.310846571803268</v>
          </cell>
          <cell r="W42">
            <v>1.8483049425729807</v>
          </cell>
          <cell r="X42">
            <v>0</v>
          </cell>
          <cell r="Y42">
            <v>0</v>
          </cell>
          <cell r="Z42">
            <v>0</v>
          </cell>
        </row>
        <row r="43">
          <cell r="A43">
            <v>3732028</v>
          </cell>
          <cell r="B43">
            <v>0</v>
          </cell>
          <cell r="C43">
            <v>2028</v>
          </cell>
          <cell r="D43" t="str">
            <v>Emmaus Catholic and CofE Primary School</v>
          </cell>
          <cell r="E43">
            <v>293</v>
          </cell>
          <cell r="F43">
            <v>292</v>
          </cell>
          <cell r="G43">
            <v>-1</v>
          </cell>
          <cell r="H43">
            <v>1588310.6745809547</v>
          </cell>
          <cell r="I43">
            <v>8346</v>
          </cell>
          <cell r="J43">
            <v>134400</v>
          </cell>
          <cell r="K43">
            <v>-53833</v>
          </cell>
          <cell r="L43">
            <v>1499397.6745809547</v>
          </cell>
          <cell r="M43">
            <v>5117.3982067609377</v>
          </cell>
          <cell r="N43">
            <v>1525726.2488605152</v>
          </cell>
          <cell r="O43">
            <v>5225.0898933579283</v>
          </cell>
          <cell r="P43">
            <v>2.1044226430280904E-2</v>
          </cell>
          <cell r="Q43">
            <v>0</v>
          </cell>
          <cell r="R43">
            <v>0</v>
          </cell>
          <cell r="S43">
            <v>5720.4323591113534</v>
          </cell>
          <cell r="T43">
            <v>5117.3982067609377</v>
          </cell>
          <cell r="U43">
            <v>5225.0898933579283</v>
          </cell>
          <cell r="V43">
            <v>107.69168659699062</v>
          </cell>
          <cell r="W43">
            <v>2.1044226430280903</v>
          </cell>
          <cell r="X43">
            <v>0</v>
          </cell>
          <cell r="Y43">
            <v>0</v>
          </cell>
          <cell r="Z43">
            <v>0</v>
          </cell>
        </row>
        <row r="44">
          <cell r="A44">
            <v>3732010</v>
          </cell>
          <cell r="B44">
            <v>0</v>
          </cell>
          <cell r="C44">
            <v>2010</v>
          </cell>
          <cell r="D44" t="str">
            <v>Fox Hill Primary</v>
          </cell>
          <cell r="E44">
            <v>274</v>
          </cell>
          <cell r="F44">
            <v>278</v>
          </cell>
          <cell r="G44">
            <v>4</v>
          </cell>
          <cell r="H44">
            <v>1557417.915365319</v>
          </cell>
          <cell r="I44">
            <v>7987</v>
          </cell>
          <cell r="J44">
            <v>134400</v>
          </cell>
          <cell r="K44">
            <v>-52716</v>
          </cell>
          <cell r="L44">
            <v>1467746.915365319</v>
          </cell>
          <cell r="M44">
            <v>5356.7405670267117</v>
          </cell>
          <cell r="N44">
            <v>1436654.3179851896</v>
          </cell>
          <cell r="O44">
            <v>5167.8212877165097</v>
          </cell>
          <cell r="P44">
            <v>-3.5267580527063434E-2</v>
          </cell>
          <cell r="Q44">
            <v>4.0267580527063432E-2</v>
          </cell>
          <cell r="R44">
            <v>59965.429036403279</v>
          </cell>
          <cell r="S44">
            <v>5904.4175072719172</v>
          </cell>
          <cell r="T44">
            <v>5356.7405670267117</v>
          </cell>
          <cell r="U44">
            <v>5383.5242698618449</v>
          </cell>
          <cell r="V44">
            <v>26.783702835133226</v>
          </cell>
          <cell r="W44">
            <v>0.49999999999999378</v>
          </cell>
          <cell r="X44">
            <v>0</v>
          </cell>
          <cell r="Y44">
            <v>0</v>
          </cell>
          <cell r="Z44">
            <v>0</v>
          </cell>
        </row>
        <row r="45">
          <cell r="A45">
            <v>3732036</v>
          </cell>
          <cell r="B45">
            <v>0</v>
          </cell>
          <cell r="C45">
            <v>2036</v>
          </cell>
          <cell r="D45" t="str">
            <v>Gleadless Primary School</v>
          </cell>
          <cell r="E45">
            <v>398</v>
          </cell>
          <cell r="F45">
            <v>393</v>
          </cell>
          <cell r="G45">
            <v>-5</v>
          </cell>
          <cell r="H45">
            <v>1889374.6076512944</v>
          </cell>
          <cell r="I45">
            <v>32256</v>
          </cell>
          <cell r="J45">
            <v>134400</v>
          </cell>
          <cell r="K45">
            <v>-64768</v>
          </cell>
          <cell r="L45">
            <v>1787486.6076512944</v>
          </cell>
          <cell r="M45">
            <v>4491.1723810334033</v>
          </cell>
          <cell r="N45">
            <v>1791774.4696426664</v>
          </cell>
          <cell r="O45">
            <v>4559.2225690653086</v>
          </cell>
          <cell r="P45">
            <v>1.5151987556586978E-2</v>
          </cell>
          <cell r="Q45">
            <v>0</v>
          </cell>
          <cell r="R45">
            <v>0</v>
          </cell>
          <cell r="S45">
            <v>4995.6959787345204</v>
          </cell>
          <cell r="T45">
            <v>4491.1723810334033</v>
          </cell>
          <cell r="U45">
            <v>4559.2225690653086</v>
          </cell>
          <cell r="V45">
            <v>68.050188031905236</v>
          </cell>
          <cell r="W45">
            <v>1.5151987556586979</v>
          </cell>
          <cell r="X45">
            <v>0</v>
          </cell>
          <cell r="Y45">
            <v>0</v>
          </cell>
          <cell r="Z45">
            <v>0</v>
          </cell>
        </row>
        <row r="46">
          <cell r="A46">
            <v>3732305</v>
          </cell>
          <cell r="B46">
            <v>0</v>
          </cell>
          <cell r="C46">
            <v>2305</v>
          </cell>
          <cell r="D46" t="str">
            <v>Greengate Lane Academy</v>
          </cell>
          <cell r="E46">
            <v>190</v>
          </cell>
          <cell r="F46">
            <v>191</v>
          </cell>
          <cell r="G46">
            <v>1</v>
          </cell>
          <cell r="H46">
            <v>1037935.363553068</v>
          </cell>
          <cell r="I46">
            <v>3968</v>
          </cell>
          <cell r="J46">
            <v>134400</v>
          </cell>
          <cell r="K46">
            <v>-38768</v>
          </cell>
          <cell r="L46">
            <v>938335.36355306802</v>
          </cell>
          <cell r="M46">
            <v>4938.6071765950946</v>
          </cell>
          <cell r="N46">
            <v>943032.26307781518</v>
          </cell>
          <cell r="O46">
            <v>4937.3416915068856</v>
          </cell>
          <cell r="P46">
            <v>-2.5624331779340782E-4</v>
          </cell>
          <cell r="Q46">
            <v>5.2562433177934078E-3</v>
          </cell>
          <cell r="R46">
            <v>4958.077505496246</v>
          </cell>
          <cell r="S46">
            <v>5690.903039703202</v>
          </cell>
          <cell r="T46">
            <v>4938.6071765950946</v>
          </cell>
          <cell r="U46">
            <v>4963.3002124780705</v>
          </cell>
          <cell r="V46">
            <v>24.693035882975892</v>
          </cell>
          <cell r="W46">
            <v>0.50000000000000855</v>
          </cell>
          <cell r="X46">
            <v>0</v>
          </cell>
          <cell r="Y46">
            <v>0</v>
          </cell>
          <cell r="Z46">
            <v>0</v>
          </cell>
        </row>
        <row r="47">
          <cell r="A47">
            <v>3732341</v>
          </cell>
          <cell r="B47">
            <v>0</v>
          </cell>
          <cell r="C47">
            <v>2341</v>
          </cell>
          <cell r="D47" t="str">
            <v>Greenhill Primary School</v>
          </cell>
          <cell r="E47">
            <v>468</v>
          </cell>
          <cell r="F47">
            <v>463</v>
          </cell>
          <cell r="G47">
            <v>-5</v>
          </cell>
          <cell r="H47">
            <v>2178264.2316005938</v>
          </cell>
          <cell r="I47">
            <v>6400</v>
          </cell>
          <cell r="J47">
            <v>134400</v>
          </cell>
          <cell r="K47">
            <v>-77882</v>
          </cell>
          <cell r="L47">
            <v>2115346.2316005938</v>
          </cell>
          <cell r="M47">
            <v>4519.9705803431489</v>
          </cell>
          <cell r="N47">
            <v>2185596.9029178885</v>
          </cell>
          <cell r="O47">
            <v>4720.5116693690898</v>
          </cell>
          <cell r="P47">
            <v>4.4367786351989076E-2</v>
          </cell>
          <cell r="Q47">
            <v>0</v>
          </cell>
          <cell r="R47">
            <v>0</v>
          </cell>
          <cell r="S47">
            <v>5026.7175656973832</v>
          </cell>
          <cell r="T47">
            <v>4519.9705803431489</v>
          </cell>
          <cell r="U47">
            <v>4720.5116693690898</v>
          </cell>
          <cell r="V47">
            <v>200.54108902594089</v>
          </cell>
          <cell r="W47">
            <v>4.436778635198908</v>
          </cell>
          <cell r="X47">
            <v>0</v>
          </cell>
          <cell r="Y47">
            <v>0</v>
          </cell>
          <cell r="Z47">
            <v>0</v>
          </cell>
        </row>
        <row r="48">
          <cell r="A48">
            <v>3732296</v>
          </cell>
          <cell r="B48">
            <v>0</v>
          </cell>
          <cell r="C48">
            <v>2296</v>
          </cell>
          <cell r="D48" t="str">
            <v>Grenoside Community Primary School</v>
          </cell>
          <cell r="E48">
            <v>322</v>
          </cell>
          <cell r="F48">
            <v>323</v>
          </cell>
          <cell r="G48">
            <v>1</v>
          </cell>
          <cell r="H48">
            <v>1657564.0272603859</v>
          </cell>
          <cell r="I48">
            <v>213849.88714035891</v>
          </cell>
          <cell r="J48">
            <v>134400</v>
          </cell>
          <cell r="K48">
            <v>-50420</v>
          </cell>
          <cell r="L48">
            <v>1359734.1401200271</v>
          </cell>
          <cell r="M48">
            <v>4222.776832670892</v>
          </cell>
          <cell r="N48">
            <v>1377122.300842891</v>
          </cell>
          <cell r="O48">
            <v>4263.5365351173095</v>
          </cell>
          <cell r="P48">
            <v>9.6523458523942885E-3</v>
          </cell>
          <cell r="Q48">
            <v>0</v>
          </cell>
          <cell r="R48">
            <v>0</v>
          </cell>
          <cell r="S48">
            <v>5350.4310455696968</v>
          </cell>
          <cell r="T48">
            <v>4222.776832670892</v>
          </cell>
          <cell r="U48">
            <v>4263.5365351173095</v>
          </cell>
          <cell r="V48">
            <v>40.759702446417577</v>
          </cell>
          <cell r="W48">
            <v>0.96523458523942884</v>
          </cell>
          <cell r="X48">
            <v>0</v>
          </cell>
          <cell r="Y48">
            <v>0</v>
          </cell>
          <cell r="Z48">
            <v>0</v>
          </cell>
        </row>
        <row r="49">
          <cell r="A49">
            <v>3732356</v>
          </cell>
          <cell r="B49">
            <v>0</v>
          </cell>
          <cell r="C49">
            <v>2356</v>
          </cell>
          <cell r="D49" t="str">
            <v>Greystones Primary School</v>
          </cell>
          <cell r="E49">
            <v>613</v>
          </cell>
          <cell r="F49">
            <v>631</v>
          </cell>
          <cell r="G49">
            <v>18</v>
          </cell>
          <cell r="H49">
            <v>2746856.9999999986</v>
          </cell>
          <cell r="I49">
            <v>46592</v>
          </cell>
          <cell r="J49">
            <v>134400</v>
          </cell>
          <cell r="K49">
            <v>-82345</v>
          </cell>
          <cell r="L49">
            <v>2648209.9999999986</v>
          </cell>
          <cell r="M49">
            <v>4320.081566068513</v>
          </cell>
          <cell r="N49">
            <v>2774510.0000000005</v>
          </cell>
          <cell r="O49">
            <v>4397.0047543581622</v>
          </cell>
          <cell r="P49">
            <v>1.7805957390673331E-2</v>
          </cell>
          <cell r="Q49">
            <v>0</v>
          </cell>
          <cell r="R49">
            <v>0</v>
          </cell>
          <cell r="S49">
            <v>4700.8779714738521</v>
          </cell>
          <cell r="T49">
            <v>4320.081566068513</v>
          </cell>
          <cell r="U49">
            <v>4397.0047543581622</v>
          </cell>
          <cell r="V49">
            <v>76.923188289649261</v>
          </cell>
          <cell r="W49">
            <v>1.780595739067333</v>
          </cell>
          <cell r="X49">
            <v>0</v>
          </cell>
          <cell r="Y49">
            <v>0</v>
          </cell>
          <cell r="Z49">
            <v>0</v>
          </cell>
        </row>
        <row r="50">
          <cell r="A50">
            <v>3732279</v>
          </cell>
          <cell r="B50">
            <v>0</v>
          </cell>
          <cell r="C50">
            <v>2279</v>
          </cell>
          <cell r="D50" t="str">
            <v>Halfway Junior School</v>
          </cell>
          <cell r="E50">
            <v>206</v>
          </cell>
          <cell r="F50">
            <v>188</v>
          </cell>
          <cell r="G50">
            <v>-18</v>
          </cell>
          <cell r="H50">
            <v>995592.8064917383</v>
          </cell>
          <cell r="I50">
            <v>14970</v>
          </cell>
          <cell r="J50">
            <v>134400</v>
          </cell>
          <cell r="K50">
            <v>-35472</v>
          </cell>
          <cell r="L50">
            <v>881694.8064917383</v>
          </cell>
          <cell r="M50">
            <v>4280.071876173487</v>
          </cell>
          <cell r="N50">
            <v>817080.98719023215</v>
          </cell>
          <cell r="O50">
            <v>4346.1754637778304</v>
          </cell>
          <cell r="P50">
            <v>1.544450409170277E-2</v>
          </cell>
          <cell r="Q50">
            <v>0</v>
          </cell>
          <cell r="R50">
            <v>0</v>
          </cell>
          <cell r="S50">
            <v>5151.3137616501708</v>
          </cell>
          <cell r="T50">
            <v>4280.071876173487</v>
          </cell>
          <cell r="U50">
            <v>4346.1754637778304</v>
          </cell>
          <cell r="V50">
            <v>66.103587604343375</v>
          </cell>
          <cell r="W50">
            <v>1.5444504091702771</v>
          </cell>
          <cell r="X50">
            <v>0</v>
          </cell>
          <cell r="Y50">
            <v>0</v>
          </cell>
          <cell r="Z50">
            <v>0</v>
          </cell>
        </row>
        <row r="51">
          <cell r="A51">
            <v>3732252</v>
          </cell>
          <cell r="B51">
            <v>0</v>
          </cell>
          <cell r="C51">
            <v>2252</v>
          </cell>
          <cell r="D51" t="str">
            <v>Halfway Nursery Infant School</v>
          </cell>
          <cell r="E51">
            <v>157</v>
          </cell>
          <cell r="F51">
            <v>149</v>
          </cell>
          <cell r="G51">
            <v>-8</v>
          </cell>
          <cell r="H51">
            <v>816088.88059887534</v>
          </cell>
          <cell r="I51">
            <v>12475</v>
          </cell>
          <cell r="J51">
            <v>134400</v>
          </cell>
          <cell r="K51">
            <v>-28393</v>
          </cell>
          <cell r="L51">
            <v>697606.88059887534</v>
          </cell>
          <cell r="M51">
            <v>4443.3559273813717</v>
          </cell>
          <cell r="N51">
            <v>660818.61119572294</v>
          </cell>
          <cell r="O51">
            <v>4435.0242362129056</v>
          </cell>
          <cell r="P51">
            <v>-1.8750897530228207E-3</v>
          </cell>
          <cell r="Q51">
            <v>6.8750897530228203E-3</v>
          </cell>
          <cell r="R51">
            <v>4551.7221500005589</v>
          </cell>
          <cell r="S51">
            <v>5463.8696868840498</v>
          </cell>
          <cell r="T51">
            <v>4443.3559273813717</v>
          </cell>
          <cell r="U51">
            <v>4465.5727070182784</v>
          </cell>
          <cell r="V51">
            <v>22.216779636906722</v>
          </cell>
          <cell r="W51">
            <v>0.49999999999999689</v>
          </cell>
          <cell r="X51">
            <v>0</v>
          </cell>
          <cell r="Y51">
            <v>0</v>
          </cell>
          <cell r="Z51">
            <v>0</v>
          </cell>
        </row>
        <row r="52">
          <cell r="A52">
            <v>3732357</v>
          </cell>
          <cell r="B52">
            <v>0</v>
          </cell>
          <cell r="C52">
            <v>2357</v>
          </cell>
          <cell r="D52" t="str">
            <v>Hallam Primary School</v>
          </cell>
          <cell r="E52">
            <v>633</v>
          </cell>
          <cell r="F52">
            <v>613</v>
          </cell>
          <cell r="G52">
            <v>-20</v>
          </cell>
          <cell r="H52">
            <v>2796557</v>
          </cell>
          <cell r="I52">
            <v>8192</v>
          </cell>
          <cell r="J52">
            <v>134400</v>
          </cell>
          <cell r="K52">
            <v>-85661</v>
          </cell>
          <cell r="L52">
            <v>2739626</v>
          </cell>
          <cell r="M52">
            <v>4328.003159557662</v>
          </cell>
          <cell r="N52">
            <v>2691530.0000000014</v>
          </cell>
          <cell r="O52">
            <v>4390.7504078303446</v>
          </cell>
          <cell r="P52">
            <v>1.4497967297947988E-2</v>
          </cell>
          <cell r="Q52">
            <v>0</v>
          </cell>
          <cell r="R52">
            <v>0</v>
          </cell>
          <cell r="S52">
            <v>4625.3938009787953</v>
          </cell>
          <cell r="T52">
            <v>4328.003159557662</v>
          </cell>
          <cell r="U52">
            <v>4390.7504078303446</v>
          </cell>
          <cell r="V52">
            <v>62.747248272682555</v>
          </cell>
          <cell r="W52">
            <v>1.4497967297947989</v>
          </cell>
          <cell r="X52">
            <v>0</v>
          </cell>
          <cell r="Y52">
            <v>0</v>
          </cell>
          <cell r="Z52">
            <v>0</v>
          </cell>
        </row>
        <row r="53">
          <cell r="A53">
            <v>3732050</v>
          </cell>
          <cell r="B53">
            <v>0</v>
          </cell>
          <cell r="C53">
            <v>2050</v>
          </cell>
          <cell r="D53" t="str">
            <v>Hartley Brook Primary School</v>
          </cell>
          <cell r="E53">
            <v>570</v>
          </cell>
          <cell r="F53">
            <v>562</v>
          </cell>
          <cell r="G53">
            <v>-8</v>
          </cell>
          <cell r="H53">
            <v>3013026.4258566876</v>
          </cell>
          <cell r="I53">
            <v>7168</v>
          </cell>
          <cell r="J53">
            <v>134400</v>
          </cell>
          <cell r="K53">
            <v>-107284</v>
          </cell>
          <cell r="L53">
            <v>2978742.4258566876</v>
          </cell>
          <cell r="M53">
            <v>5225.8639050117326</v>
          </cell>
          <cell r="N53">
            <v>3017043.6058478956</v>
          </cell>
          <cell r="O53">
            <v>5368.4049926119142</v>
          </cell>
          <cell r="P53">
            <v>2.727608108268589E-2</v>
          </cell>
          <cell r="Q53">
            <v>0</v>
          </cell>
          <cell r="R53">
            <v>0</v>
          </cell>
          <cell r="S53">
            <v>5622.2855975941202</v>
          </cell>
          <cell r="T53">
            <v>5225.8639050117326</v>
          </cell>
          <cell r="U53">
            <v>5368.4049926119142</v>
          </cell>
          <cell r="V53">
            <v>142.54108760018153</v>
          </cell>
          <cell r="W53">
            <v>2.7276081082685888</v>
          </cell>
          <cell r="X53">
            <v>0</v>
          </cell>
          <cell r="Y53">
            <v>0</v>
          </cell>
          <cell r="Z53">
            <v>0</v>
          </cell>
        </row>
        <row r="54">
          <cell r="A54">
            <v>3732049</v>
          </cell>
          <cell r="B54">
            <v>0</v>
          </cell>
          <cell r="C54">
            <v>2049</v>
          </cell>
          <cell r="D54" t="str">
            <v>Hatfield Academy</v>
          </cell>
          <cell r="E54">
            <v>374</v>
          </cell>
          <cell r="F54">
            <v>369</v>
          </cell>
          <cell r="G54">
            <v>-5</v>
          </cell>
          <cell r="H54">
            <v>2082443.7115685579</v>
          </cell>
          <cell r="I54">
            <v>5120</v>
          </cell>
          <cell r="J54">
            <v>134400</v>
          </cell>
          <cell r="K54">
            <v>-72624</v>
          </cell>
          <cell r="L54">
            <v>2015547.7115685579</v>
          </cell>
          <cell r="M54">
            <v>5389.1650041940047</v>
          </cell>
          <cell r="N54">
            <v>1999203.6677765185</v>
          </cell>
          <cell r="O54">
            <v>5417.8961186355518</v>
          </cell>
          <cell r="P54">
            <v>5.3312738465398106E-3</v>
          </cell>
          <cell r="Q54">
            <v>0</v>
          </cell>
          <cell r="R54">
            <v>0</v>
          </cell>
          <cell r="S54">
            <v>5798.1156308306736</v>
          </cell>
          <cell r="T54">
            <v>5389.1650041940047</v>
          </cell>
          <cell r="U54">
            <v>5417.8961186355518</v>
          </cell>
          <cell r="V54">
            <v>28.731114441547106</v>
          </cell>
          <cell r="W54">
            <v>0.53312738465398102</v>
          </cell>
          <cell r="X54">
            <v>0</v>
          </cell>
          <cell r="Y54">
            <v>0</v>
          </cell>
          <cell r="Z54">
            <v>0</v>
          </cell>
        </row>
        <row r="55">
          <cell r="A55">
            <v>3732297</v>
          </cell>
          <cell r="B55">
            <v>0</v>
          </cell>
          <cell r="C55">
            <v>2297</v>
          </cell>
          <cell r="D55" t="str">
            <v>High Green Primary School</v>
          </cell>
          <cell r="E55">
            <v>194</v>
          </cell>
          <cell r="F55">
            <v>195</v>
          </cell>
          <cell r="G55">
            <v>1</v>
          </cell>
          <cell r="H55">
            <v>948735.44192608143</v>
          </cell>
          <cell r="I55">
            <v>10853</v>
          </cell>
          <cell r="J55">
            <v>134400</v>
          </cell>
          <cell r="K55">
            <v>-30716</v>
          </cell>
          <cell r="L55">
            <v>834198.44192608143</v>
          </cell>
          <cell r="M55">
            <v>4299.9919686911417</v>
          </cell>
          <cell r="N55">
            <v>840125.72006174747</v>
          </cell>
          <cell r="O55">
            <v>4308.3370259576795</v>
          </cell>
          <cell r="P55">
            <v>1.940714616980552E-3</v>
          </cell>
          <cell r="Q55">
            <v>3.0592853830194479E-3</v>
          </cell>
          <cell r="R55">
            <v>2565.2060024989764</v>
          </cell>
          <cell r="S55">
            <v>5074.7290439192129</v>
          </cell>
          <cell r="T55">
            <v>4299.9919686911417</v>
          </cell>
          <cell r="U55">
            <v>4321.4919285345968</v>
          </cell>
          <cell r="V55">
            <v>21.499959843455144</v>
          </cell>
          <cell r="W55">
            <v>0.4999999999999869</v>
          </cell>
          <cell r="X55">
            <v>0</v>
          </cell>
          <cell r="Y55">
            <v>0</v>
          </cell>
          <cell r="Z55">
            <v>0</v>
          </cell>
        </row>
        <row r="56">
          <cell r="A56">
            <v>3732042</v>
          </cell>
          <cell r="B56">
            <v>0</v>
          </cell>
          <cell r="C56">
            <v>2042</v>
          </cell>
          <cell r="D56" t="str">
            <v>High Hazels Junior School</v>
          </cell>
          <cell r="E56">
            <v>356</v>
          </cell>
          <cell r="F56">
            <v>350</v>
          </cell>
          <cell r="G56">
            <v>-6</v>
          </cell>
          <cell r="H56">
            <v>1850192.0789773287</v>
          </cell>
          <cell r="I56">
            <v>5174</v>
          </cell>
          <cell r="J56">
            <v>134400</v>
          </cell>
          <cell r="K56">
            <v>-63722</v>
          </cell>
          <cell r="L56">
            <v>1774340.0789773287</v>
          </cell>
          <cell r="M56">
            <v>4984.1013454419344</v>
          </cell>
          <cell r="N56">
            <v>1796854.7573504732</v>
          </cell>
          <cell r="O56">
            <v>5133.8707352870661</v>
          </cell>
          <cell r="P56">
            <v>3.0049427061128859E-2</v>
          </cell>
          <cell r="Q56">
            <v>0</v>
          </cell>
          <cell r="R56">
            <v>0</v>
          </cell>
          <cell r="S56">
            <v>5529.5929021442089</v>
          </cell>
          <cell r="T56">
            <v>4984.1013454419344</v>
          </cell>
          <cell r="U56">
            <v>5133.8707352870661</v>
          </cell>
          <cell r="V56">
            <v>149.76938984513163</v>
          </cell>
          <cell r="W56">
            <v>3.0049427061128857</v>
          </cell>
          <cell r="X56">
            <v>0</v>
          </cell>
          <cell r="Y56">
            <v>0</v>
          </cell>
          <cell r="Z56">
            <v>0</v>
          </cell>
        </row>
        <row r="57">
          <cell r="A57">
            <v>3732039</v>
          </cell>
          <cell r="B57">
            <v>0</v>
          </cell>
          <cell r="C57">
            <v>2039</v>
          </cell>
          <cell r="D57" t="str">
            <v>High Hazels Nursery Infant Academy</v>
          </cell>
          <cell r="E57">
            <v>248</v>
          </cell>
          <cell r="F57">
            <v>256</v>
          </cell>
          <cell r="G57">
            <v>8</v>
          </cell>
          <cell r="H57">
            <v>1409602.1081570485</v>
          </cell>
          <cell r="I57">
            <v>3478</v>
          </cell>
          <cell r="J57">
            <v>134400</v>
          </cell>
          <cell r="K57">
            <v>-46502</v>
          </cell>
          <cell r="L57">
            <v>1318226.1081570485</v>
          </cell>
          <cell r="M57">
            <v>5315.4278554719695</v>
          </cell>
          <cell r="N57">
            <v>1416467.3376714108</v>
          </cell>
          <cell r="O57">
            <v>5533.0755377789483</v>
          </cell>
          <cell r="P57">
            <v>4.0946408873355572E-2</v>
          </cell>
          <cell r="Q57">
            <v>0</v>
          </cell>
          <cell r="R57">
            <v>0</v>
          </cell>
          <cell r="S57">
            <v>6068.8491377789487</v>
          </cell>
          <cell r="T57">
            <v>5315.4278554719695</v>
          </cell>
          <cell r="U57">
            <v>5533.0755377789483</v>
          </cell>
          <cell r="V57">
            <v>217.64768230697882</v>
          </cell>
          <cell r="W57">
            <v>4.0946408873355571</v>
          </cell>
          <cell r="X57">
            <v>0</v>
          </cell>
          <cell r="Y57">
            <v>0</v>
          </cell>
          <cell r="Z57">
            <v>0</v>
          </cell>
        </row>
        <row r="58">
          <cell r="A58">
            <v>3732339</v>
          </cell>
          <cell r="B58">
            <v>0</v>
          </cell>
          <cell r="C58">
            <v>2339</v>
          </cell>
          <cell r="D58" t="str">
            <v>Hillsborough Primary School</v>
          </cell>
          <cell r="E58">
            <v>340</v>
          </cell>
          <cell r="F58">
            <v>339</v>
          </cell>
          <cell r="G58">
            <v>-1</v>
          </cell>
          <cell r="H58">
            <v>1737375.3579284004</v>
          </cell>
          <cell r="I58">
            <v>4992</v>
          </cell>
          <cell r="J58">
            <v>134400</v>
          </cell>
          <cell r="K58">
            <v>-61090</v>
          </cell>
          <cell r="L58">
            <v>1659073.3579284004</v>
          </cell>
          <cell r="M58">
            <v>4879.6275233188244</v>
          </cell>
          <cell r="N58">
            <v>1714740.2142453946</v>
          </cell>
          <cell r="O58">
            <v>5058.2307204878898</v>
          </cell>
          <cell r="P58">
            <v>3.660180952655797E-2</v>
          </cell>
          <cell r="Q58">
            <v>0</v>
          </cell>
          <cell r="R58">
            <v>0</v>
          </cell>
          <cell r="S58">
            <v>5471.6632868595707</v>
          </cell>
          <cell r="T58">
            <v>4879.6275233188244</v>
          </cell>
          <cell r="U58">
            <v>5058.2307204878898</v>
          </cell>
          <cell r="V58">
            <v>178.60319716906542</v>
          </cell>
          <cell r="W58">
            <v>3.6601809526557969</v>
          </cell>
          <cell r="X58">
            <v>0</v>
          </cell>
          <cell r="Y58">
            <v>0</v>
          </cell>
          <cell r="Z58">
            <v>0</v>
          </cell>
        </row>
        <row r="59">
          <cell r="A59">
            <v>3732213</v>
          </cell>
          <cell r="B59">
            <v>0</v>
          </cell>
          <cell r="C59">
            <v>2213</v>
          </cell>
          <cell r="D59" t="str">
            <v>Holt House Infant School</v>
          </cell>
          <cell r="E59">
            <v>179</v>
          </cell>
          <cell r="F59">
            <v>176</v>
          </cell>
          <cell r="G59">
            <v>-3</v>
          </cell>
          <cell r="H59">
            <v>863945.12764326716</v>
          </cell>
          <cell r="I59">
            <v>13099</v>
          </cell>
          <cell r="J59">
            <v>134400</v>
          </cell>
          <cell r="K59">
            <v>-28515</v>
          </cell>
          <cell r="L59">
            <v>744961.12764326716</v>
          </cell>
          <cell r="M59">
            <v>4161.7940091802639</v>
          </cell>
          <cell r="N59">
            <v>722466.24994423951</v>
          </cell>
          <cell r="O59">
            <v>4104.9218746831793</v>
          </cell>
          <cell r="P59">
            <v>-1.36652929894256E-2</v>
          </cell>
          <cell r="Q59">
            <v>1.86652929894256E-2</v>
          </cell>
          <cell r="R59">
            <v>13671.874399565508</v>
          </cell>
          <cell r="S59">
            <v>5031.827766157985</v>
          </cell>
          <cell r="T59">
            <v>4161.7940091802639</v>
          </cell>
          <cell r="U59">
            <v>4182.6029792261652</v>
          </cell>
          <cell r="V59">
            <v>20.808970045901333</v>
          </cell>
          <cell r="W59">
            <v>0.50000000000000033</v>
          </cell>
          <cell r="X59">
            <v>0</v>
          </cell>
          <cell r="Y59">
            <v>0</v>
          </cell>
          <cell r="Z59">
            <v>0</v>
          </cell>
        </row>
        <row r="60">
          <cell r="A60">
            <v>3732337</v>
          </cell>
          <cell r="B60">
            <v>0</v>
          </cell>
          <cell r="C60">
            <v>2337</v>
          </cell>
          <cell r="D60" t="str">
            <v>Hucklow Primary School</v>
          </cell>
          <cell r="E60">
            <v>407</v>
          </cell>
          <cell r="F60">
            <v>414</v>
          </cell>
          <cell r="G60">
            <v>7</v>
          </cell>
          <cell r="H60">
            <v>2219600.4714273377</v>
          </cell>
          <cell r="I60">
            <v>4736</v>
          </cell>
          <cell r="J60">
            <v>134400</v>
          </cell>
          <cell r="K60">
            <v>-72495</v>
          </cell>
          <cell r="L60">
            <v>2152959.4714273377</v>
          </cell>
          <cell r="M60">
            <v>5289.8267111236801</v>
          </cell>
          <cell r="N60">
            <v>2250883.7382100527</v>
          </cell>
          <cell r="O60">
            <v>5436.9172420532677</v>
          </cell>
          <cell r="P60">
            <v>2.7806304244386536E-2</v>
          </cell>
          <cell r="Q60">
            <v>0</v>
          </cell>
          <cell r="R60">
            <v>0</v>
          </cell>
          <cell r="S60">
            <v>5776.7665174155863</v>
          </cell>
          <cell r="T60">
            <v>5289.8267111236801</v>
          </cell>
          <cell r="U60">
            <v>5436.9172420532677</v>
          </cell>
          <cell r="V60">
            <v>147.09053092958766</v>
          </cell>
          <cell r="W60">
            <v>2.7806304244386535</v>
          </cell>
          <cell r="X60">
            <v>0</v>
          </cell>
          <cell r="Y60">
            <v>0</v>
          </cell>
          <cell r="Z60">
            <v>0</v>
          </cell>
        </row>
        <row r="61">
          <cell r="A61">
            <v>3732060</v>
          </cell>
          <cell r="B61">
            <v>0</v>
          </cell>
          <cell r="C61">
            <v>2060</v>
          </cell>
          <cell r="D61" t="str">
            <v>Hunter's Bar Infant School</v>
          </cell>
          <cell r="E61">
            <v>269</v>
          </cell>
          <cell r="F61">
            <v>268</v>
          </cell>
          <cell r="G61">
            <v>-1</v>
          </cell>
          <cell r="H61">
            <v>1258818.8279218627</v>
          </cell>
          <cell r="I61">
            <v>13347</v>
          </cell>
          <cell r="J61">
            <v>134400</v>
          </cell>
          <cell r="K61">
            <v>-38497</v>
          </cell>
          <cell r="L61">
            <v>1149568.8279218627</v>
          </cell>
          <cell r="M61">
            <v>4273.4900666240246</v>
          </cell>
          <cell r="N61">
            <v>1129842.29346131</v>
          </cell>
          <cell r="O61">
            <v>4215.8294532138434</v>
          </cell>
          <cell r="P61">
            <v>-1.3492628393010866E-2</v>
          </cell>
          <cell r="Q61">
            <v>1.8492628393010867E-2</v>
          </cell>
          <cell r="R61">
            <v>21179.52108320476</v>
          </cell>
          <cell r="S61">
            <v>4853.8011759123683</v>
          </cell>
          <cell r="T61">
            <v>4273.4900666240246</v>
          </cell>
          <cell r="U61">
            <v>4294.857516957145</v>
          </cell>
          <cell r="V61">
            <v>21.36745033312036</v>
          </cell>
          <cell r="W61">
            <v>0.50000000000000555</v>
          </cell>
          <cell r="X61">
            <v>0</v>
          </cell>
          <cell r="Y61">
            <v>0</v>
          </cell>
          <cell r="Z61">
            <v>0</v>
          </cell>
        </row>
        <row r="62">
          <cell r="A62">
            <v>3732058</v>
          </cell>
          <cell r="B62">
            <v>0</v>
          </cell>
          <cell r="C62">
            <v>2058</v>
          </cell>
          <cell r="D62" t="str">
            <v>Hunter's Bar Junior School</v>
          </cell>
          <cell r="E62">
            <v>362</v>
          </cell>
          <cell r="F62">
            <v>361</v>
          </cell>
          <cell r="G62">
            <v>-1</v>
          </cell>
          <cell r="H62">
            <v>1617758.8575880683</v>
          </cell>
          <cell r="I62">
            <v>20189</v>
          </cell>
          <cell r="J62">
            <v>134400</v>
          </cell>
          <cell r="K62">
            <v>-52996</v>
          </cell>
          <cell r="L62">
            <v>1516165.8575880683</v>
          </cell>
          <cell r="M62">
            <v>4188.3034740001885</v>
          </cell>
          <cell r="N62">
            <v>1529810.0000000005</v>
          </cell>
          <cell r="O62">
            <v>4237.7008310249321</v>
          </cell>
          <cell r="P62">
            <v>1.1794120777395539E-2</v>
          </cell>
          <cell r="Q62">
            <v>0</v>
          </cell>
          <cell r="R62">
            <v>0</v>
          </cell>
          <cell r="S62">
            <v>4674.5118542936298</v>
          </cell>
          <cell r="T62">
            <v>4188.3034740001885</v>
          </cell>
          <cell r="U62">
            <v>4237.7008310249321</v>
          </cell>
          <cell r="V62">
            <v>49.397357024743542</v>
          </cell>
          <cell r="W62">
            <v>1.1794120777395538</v>
          </cell>
          <cell r="X62">
            <v>0</v>
          </cell>
          <cell r="Y62">
            <v>0</v>
          </cell>
          <cell r="Z62">
            <v>0</v>
          </cell>
        </row>
        <row r="63">
          <cell r="A63">
            <v>3732063</v>
          </cell>
          <cell r="B63">
            <v>0</v>
          </cell>
          <cell r="C63">
            <v>2063</v>
          </cell>
          <cell r="D63" t="str">
            <v>Intake Primary School</v>
          </cell>
          <cell r="E63">
            <v>413</v>
          </cell>
          <cell r="F63">
            <v>416</v>
          </cell>
          <cell r="G63">
            <v>3</v>
          </cell>
          <cell r="H63">
            <v>1886268.6164073555</v>
          </cell>
          <cell r="I63">
            <v>27648</v>
          </cell>
          <cell r="J63">
            <v>134400</v>
          </cell>
          <cell r="K63">
            <v>-65617</v>
          </cell>
          <cell r="L63">
            <v>1789837.6164073555</v>
          </cell>
          <cell r="M63">
            <v>4333.7472552236213</v>
          </cell>
          <cell r="N63">
            <v>1854724.2774247711</v>
          </cell>
          <cell r="O63">
            <v>4458.4718207326232</v>
          </cell>
          <cell r="P63">
            <v>2.8779842977383344E-2</v>
          </cell>
          <cell r="Q63">
            <v>0</v>
          </cell>
          <cell r="R63">
            <v>0</v>
          </cell>
          <cell r="S63">
            <v>4858.1795130403152</v>
          </cell>
          <cell r="T63">
            <v>4333.7472552236213</v>
          </cell>
          <cell r="U63">
            <v>4458.4718207326232</v>
          </cell>
          <cell r="V63">
            <v>124.72456550900188</v>
          </cell>
          <cell r="W63">
            <v>2.8779842977383345</v>
          </cell>
          <cell r="X63">
            <v>0</v>
          </cell>
          <cell r="Y63">
            <v>0</v>
          </cell>
          <cell r="Z63">
            <v>0</v>
          </cell>
        </row>
        <row r="64">
          <cell r="A64">
            <v>3732261</v>
          </cell>
          <cell r="B64">
            <v>0</v>
          </cell>
          <cell r="C64">
            <v>2261</v>
          </cell>
          <cell r="D64" t="str">
            <v>Limpsfield Junior School</v>
          </cell>
          <cell r="E64">
            <v>225</v>
          </cell>
          <cell r="F64">
            <v>225</v>
          </cell>
          <cell r="G64">
            <v>0</v>
          </cell>
          <cell r="H64">
            <v>1179056.9573538802</v>
          </cell>
          <cell r="I64">
            <v>17590</v>
          </cell>
          <cell r="J64">
            <v>134400</v>
          </cell>
          <cell r="K64">
            <v>-39397</v>
          </cell>
          <cell r="L64">
            <v>1066463.9573538802</v>
          </cell>
          <cell r="M64">
            <v>4739.8398104616899</v>
          </cell>
          <cell r="N64">
            <v>1088846.6912666939</v>
          </cell>
          <cell r="O64">
            <v>4839.3186278519725</v>
          </cell>
          <cell r="P64">
            <v>2.0987801564667789E-2</v>
          </cell>
          <cell r="Q64">
            <v>0</v>
          </cell>
          <cell r="R64">
            <v>0</v>
          </cell>
          <cell r="S64">
            <v>5516.8652945186395</v>
          </cell>
          <cell r="T64">
            <v>4739.8398104616899</v>
          </cell>
          <cell r="U64">
            <v>4839.3186278519725</v>
          </cell>
          <cell r="V64">
            <v>99.478817390282529</v>
          </cell>
          <cell r="W64">
            <v>2.0987801564667787</v>
          </cell>
          <cell r="X64">
            <v>0</v>
          </cell>
          <cell r="Y64">
            <v>0</v>
          </cell>
          <cell r="Z64">
            <v>0</v>
          </cell>
        </row>
        <row r="65">
          <cell r="A65">
            <v>3732315</v>
          </cell>
          <cell r="B65">
            <v>0</v>
          </cell>
          <cell r="C65">
            <v>2315</v>
          </cell>
          <cell r="D65" t="str">
            <v>Lound Infant School</v>
          </cell>
          <cell r="E65">
            <v>148</v>
          </cell>
          <cell r="F65">
            <v>143</v>
          </cell>
          <cell r="G65">
            <v>-5</v>
          </cell>
          <cell r="H65">
            <v>746723.97533737624</v>
          </cell>
          <cell r="I65">
            <v>3021</v>
          </cell>
          <cell r="J65">
            <v>134400</v>
          </cell>
          <cell r="K65">
            <v>-25242</v>
          </cell>
          <cell r="L65">
            <v>634544.97533737624</v>
          </cell>
          <cell r="M65">
            <v>4287.4660495768667</v>
          </cell>
          <cell r="N65">
            <v>594651.44029260718</v>
          </cell>
          <cell r="O65">
            <v>4158.4016803678824</v>
          </cell>
          <cell r="P65">
            <v>-3.0102715150764115E-2</v>
          </cell>
          <cell r="Q65">
            <v>3.5102715150764116E-2</v>
          </cell>
          <cell r="R65">
            <v>21521.743022332219</v>
          </cell>
          <cell r="S65">
            <v>5269.5299532513245</v>
          </cell>
          <cell r="T65">
            <v>4287.4660495768667</v>
          </cell>
          <cell r="U65">
            <v>4308.903379824751</v>
          </cell>
          <cell r="V65">
            <v>21.437330247884347</v>
          </cell>
          <cell r="W65">
            <v>0.50000000000000033</v>
          </cell>
          <cell r="X65">
            <v>0</v>
          </cell>
          <cell r="Y65">
            <v>0</v>
          </cell>
          <cell r="Z65">
            <v>0</v>
          </cell>
        </row>
        <row r="66">
          <cell r="A66">
            <v>3732298</v>
          </cell>
          <cell r="B66">
            <v>0</v>
          </cell>
          <cell r="C66">
            <v>2298</v>
          </cell>
          <cell r="D66" t="str">
            <v>Lound Junior School</v>
          </cell>
          <cell r="E66">
            <v>211</v>
          </cell>
          <cell r="F66">
            <v>207</v>
          </cell>
          <cell r="G66">
            <v>-4</v>
          </cell>
          <cell r="H66">
            <v>966106.89762814413</v>
          </cell>
          <cell r="I66">
            <v>3174</v>
          </cell>
          <cell r="J66">
            <v>134400</v>
          </cell>
          <cell r="K66">
            <v>-32531</v>
          </cell>
          <cell r="L66">
            <v>861063.89762814413</v>
          </cell>
          <cell r="M66">
            <v>4080.8715527400195</v>
          </cell>
          <cell r="N66">
            <v>865801.21074313135</v>
          </cell>
          <cell r="O66">
            <v>4182.614544652808</v>
          </cell>
          <cell r="P66">
            <v>2.4931682018875408E-2</v>
          </cell>
          <cell r="Q66">
            <v>0</v>
          </cell>
          <cell r="R66">
            <v>0</v>
          </cell>
          <cell r="S66">
            <v>4849.5832403049826</v>
          </cell>
          <cell r="T66">
            <v>4080.8715527400195</v>
          </cell>
          <cell r="U66">
            <v>4182.614544652808</v>
          </cell>
          <cell r="V66">
            <v>101.74299191278851</v>
          </cell>
          <cell r="W66">
            <v>2.4931682018875407</v>
          </cell>
          <cell r="X66">
            <v>0</v>
          </cell>
          <cell r="Y66">
            <v>0</v>
          </cell>
          <cell r="Z66">
            <v>0</v>
          </cell>
        </row>
        <row r="67">
          <cell r="A67">
            <v>3732029</v>
          </cell>
          <cell r="B67">
            <v>0</v>
          </cell>
          <cell r="C67">
            <v>2029</v>
          </cell>
          <cell r="D67" t="str">
            <v>Lowedges Junior Academy</v>
          </cell>
          <cell r="E67">
            <v>299</v>
          </cell>
          <cell r="F67">
            <v>297</v>
          </cell>
          <cell r="G67">
            <v>-2</v>
          </cell>
          <cell r="H67">
            <v>1639517.0189740863</v>
          </cell>
          <cell r="I67">
            <v>4685</v>
          </cell>
          <cell r="J67">
            <v>134400</v>
          </cell>
          <cell r="K67">
            <v>-62035</v>
          </cell>
          <cell r="L67">
            <v>1562467.0189740863</v>
          </cell>
          <cell r="M67">
            <v>5225.64220392671</v>
          </cell>
          <cell r="N67">
            <v>1544052.3879305373</v>
          </cell>
          <cell r="O67">
            <v>5198.8295889917081</v>
          </cell>
          <cell r="P67">
            <v>-5.1309702977471441E-3</v>
          </cell>
          <cell r="Q67">
            <v>1.0130970297747144E-2</v>
          </cell>
          <cell r="R67">
            <v>15723.425308526721</v>
          </cell>
          <cell r="S67">
            <v>5722.5395395254682</v>
          </cell>
          <cell r="T67">
            <v>5225.64220392671</v>
          </cell>
          <cell r="U67">
            <v>5251.7704149463434</v>
          </cell>
          <cell r="V67">
            <v>26.128211019633454</v>
          </cell>
          <cell r="W67">
            <v>0.49999999999999817</v>
          </cell>
          <cell r="X67">
            <v>0</v>
          </cell>
          <cell r="Y67">
            <v>0</v>
          </cell>
          <cell r="Z67">
            <v>0</v>
          </cell>
        </row>
        <row r="68">
          <cell r="A68">
            <v>3732045</v>
          </cell>
          <cell r="B68">
            <v>0</v>
          </cell>
          <cell r="C68">
            <v>2045</v>
          </cell>
          <cell r="D68" t="str">
            <v>Lower Meadow Primary School</v>
          </cell>
          <cell r="E68">
            <v>259</v>
          </cell>
          <cell r="F68">
            <v>252</v>
          </cell>
          <cell r="G68">
            <v>-7</v>
          </cell>
          <cell r="H68">
            <v>1478084.6014411733</v>
          </cell>
          <cell r="I68">
            <v>5325</v>
          </cell>
          <cell r="J68">
            <v>134400</v>
          </cell>
          <cell r="K68">
            <v>-54779</v>
          </cell>
          <cell r="L68">
            <v>1393138.6014411733</v>
          </cell>
          <cell r="M68">
            <v>5378.9135190778898</v>
          </cell>
          <cell r="N68">
            <v>1386933.9305730746</v>
          </cell>
          <cell r="O68">
            <v>5503.7060737026768</v>
          </cell>
          <cell r="P68">
            <v>2.3200327386222842E-2</v>
          </cell>
          <cell r="Q68">
            <v>0</v>
          </cell>
          <cell r="R68">
            <v>0</v>
          </cell>
          <cell r="S68">
            <v>6059.5917879883909</v>
          </cell>
          <cell r="T68">
            <v>5378.9135190778898</v>
          </cell>
          <cell r="U68">
            <v>5503.7060737026768</v>
          </cell>
          <cell r="V68">
            <v>124.79255462478704</v>
          </cell>
          <cell r="W68">
            <v>2.3200327386222841</v>
          </cell>
          <cell r="X68">
            <v>0</v>
          </cell>
          <cell r="Y68">
            <v>0</v>
          </cell>
          <cell r="Z68">
            <v>0</v>
          </cell>
        </row>
        <row r="69">
          <cell r="A69">
            <v>3732070</v>
          </cell>
          <cell r="B69">
            <v>0</v>
          </cell>
          <cell r="C69">
            <v>2070</v>
          </cell>
          <cell r="D69" t="str">
            <v>Lowfield Community Primary School</v>
          </cell>
          <cell r="E69">
            <v>379</v>
          </cell>
          <cell r="F69">
            <v>395</v>
          </cell>
          <cell r="G69">
            <v>16</v>
          </cell>
          <cell r="H69">
            <v>2000308.0917427114</v>
          </cell>
          <cell r="I69">
            <v>24202</v>
          </cell>
          <cell r="J69">
            <v>134400</v>
          </cell>
          <cell r="K69">
            <v>-66771</v>
          </cell>
          <cell r="L69">
            <v>1908477.0917427114</v>
          </cell>
          <cell r="M69">
            <v>5035.559608819819</v>
          </cell>
          <cell r="N69">
            <v>2012069.7799132005</v>
          </cell>
          <cell r="O69">
            <v>5093.8475440840521</v>
          </cell>
          <cell r="P69">
            <v>1.1575264676073204E-2</v>
          </cell>
          <cell r="Q69">
            <v>0</v>
          </cell>
          <cell r="R69">
            <v>0</v>
          </cell>
          <cell r="S69">
            <v>5506.6012909194951</v>
          </cell>
          <cell r="T69">
            <v>5035.559608819819</v>
          </cell>
          <cell r="U69">
            <v>5093.8475440840521</v>
          </cell>
          <cell r="V69">
            <v>58.287935264233056</v>
          </cell>
          <cell r="W69">
            <v>1.1575264676073205</v>
          </cell>
          <cell r="X69">
            <v>0</v>
          </cell>
          <cell r="Y69">
            <v>0</v>
          </cell>
          <cell r="Z69">
            <v>0</v>
          </cell>
        </row>
        <row r="70">
          <cell r="A70">
            <v>3732292</v>
          </cell>
          <cell r="B70">
            <v>0</v>
          </cell>
          <cell r="C70">
            <v>2292</v>
          </cell>
          <cell r="D70" t="str">
            <v>Loxley Primary School</v>
          </cell>
          <cell r="E70">
            <v>210</v>
          </cell>
          <cell r="F70">
            <v>206</v>
          </cell>
          <cell r="G70">
            <v>-4</v>
          </cell>
          <cell r="H70">
            <v>931160.38595805573</v>
          </cell>
          <cell r="I70">
            <v>2893</v>
          </cell>
          <cell r="J70">
            <v>134400</v>
          </cell>
          <cell r="K70">
            <v>-31580</v>
          </cell>
          <cell r="L70">
            <v>825447.38595805573</v>
          </cell>
          <cell r="M70">
            <v>3930.7018378955036</v>
          </cell>
          <cell r="N70">
            <v>815259.99999999977</v>
          </cell>
          <cell r="O70">
            <v>3957.5728155339793</v>
          </cell>
          <cell r="P70">
            <v>6.8361780533479719E-3</v>
          </cell>
          <cell r="Q70">
            <v>0</v>
          </cell>
          <cell r="R70">
            <v>0</v>
          </cell>
          <cell r="S70">
            <v>4626.183980582523</v>
          </cell>
          <cell r="T70">
            <v>3930.7018378955036</v>
          </cell>
          <cell r="U70">
            <v>3957.5728155339793</v>
          </cell>
          <cell r="V70">
            <v>26.870977638475779</v>
          </cell>
          <cell r="W70">
            <v>0.68361780533479721</v>
          </cell>
          <cell r="X70">
            <v>0</v>
          </cell>
          <cell r="Y70">
            <v>0</v>
          </cell>
          <cell r="Z70">
            <v>0</v>
          </cell>
        </row>
        <row r="71">
          <cell r="A71">
            <v>3732072</v>
          </cell>
          <cell r="B71">
            <v>0</v>
          </cell>
          <cell r="C71">
            <v>2072</v>
          </cell>
          <cell r="D71" t="str">
            <v>Lydgate Infant School</v>
          </cell>
          <cell r="E71">
            <v>344</v>
          </cell>
          <cell r="F71">
            <v>356</v>
          </cell>
          <cell r="G71">
            <v>12</v>
          </cell>
          <cell r="H71">
            <v>1553143.7337374708</v>
          </cell>
          <cell r="I71">
            <v>21083</v>
          </cell>
          <cell r="J71">
            <v>134400</v>
          </cell>
          <cell r="K71">
            <v>-48150</v>
          </cell>
          <cell r="L71">
            <v>1445810.7337374708</v>
          </cell>
          <cell r="M71">
            <v>4202.9381794693918</v>
          </cell>
          <cell r="N71">
            <v>1506759.9999999995</v>
          </cell>
          <cell r="O71">
            <v>4232.4719101123583</v>
          </cell>
          <cell r="P71">
            <v>7.0269248277867883E-3</v>
          </cell>
          <cell r="Q71">
            <v>0</v>
          </cell>
          <cell r="R71">
            <v>0</v>
          </cell>
          <cell r="S71">
            <v>4680.1310674157285</v>
          </cell>
          <cell r="T71">
            <v>4202.9381794693918</v>
          </cell>
          <cell r="U71">
            <v>4232.4719101123583</v>
          </cell>
          <cell r="V71">
            <v>29.533730642966475</v>
          </cell>
          <cell r="W71">
            <v>0.7026924827786788</v>
          </cell>
          <cell r="X71">
            <v>0</v>
          </cell>
          <cell r="Y71">
            <v>0</v>
          </cell>
          <cell r="Z71">
            <v>0</v>
          </cell>
        </row>
        <row r="72">
          <cell r="A72">
            <v>3732071</v>
          </cell>
          <cell r="B72">
            <v>0</v>
          </cell>
          <cell r="C72">
            <v>2071</v>
          </cell>
          <cell r="D72" t="str">
            <v>Lydgate Junior School</v>
          </cell>
          <cell r="E72">
            <v>479</v>
          </cell>
          <cell r="F72">
            <v>479</v>
          </cell>
          <cell r="G72">
            <v>0</v>
          </cell>
          <cell r="H72">
            <v>2133074</v>
          </cell>
          <cell r="I72">
            <v>23079</v>
          </cell>
          <cell r="J72">
            <v>134400</v>
          </cell>
          <cell r="K72">
            <v>-67751</v>
          </cell>
          <cell r="L72">
            <v>2043346</v>
          </cell>
          <cell r="M72">
            <v>4265.8580375782885</v>
          </cell>
          <cell r="N72">
            <v>2073789.9999999995</v>
          </cell>
          <cell r="O72">
            <v>4329.4154488517734</v>
          </cell>
          <cell r="P72">
            <v>1.489909197952732E-2</v>
          </cell>
          <cell r="Q72">
            <v>0</v>
          </cell>
          <cell r="R72">
            <v>0</v>
          </cell>
          <cell r="S72">
            <v>4660.5052192066796</v>
          </cell>
          <cell r="T72">
            <v>4265.8580375782885</v>
          </cell>
          <cell r="U72">
            <v>4329.4154488517734</v>
          </cell>
          <cell r="V72">
            <v>63.557411273484831</v>
          </cell>
          <cell r="W72">
            <v>1.4899091979527319</v>
          </cell>
          <cell r="X72">
            <v>0</v>
          </cell>
          <cell r="Y72">
            <v>0</v>
          </cell>
          <cell r="Z72">
            <v>0</v>
          </cell>
        </row>
        <row r="73">
          <cell r="A73">
            <v>3732358</v>
          </cell>
          <cell r="B73">
            <v>0</v>
          </cell>
          <cell r="C73">
            <v>2358</v>
          </cell>
          <cell r="D73" t="str">
            <v>Malin Bridge Primary School</v>
          </cell>
          <cell r="E73">
            <v>517</v>
          </cell>
          <cell r="F73">
            <v>538</v>
          </cell>
          <cell r="G73">
            <v>21</v>
          </cell>
          <cell r="H73">
            <v>2307398.3897586213</v>
          </cell>
          <cell r="I73">
            <v>5530</v>
          </cell>
          <cell r="J73">
            <v>134400</v>
          </cell>
          <cell r="K73">
            <v>-76121</v>
          </cell>
          <cell r="L73">
            <v>2243589.3897586213</v>
          </cell>
          <cell r="M73">
            <v>4339.6313148135805</v>
          </cell>
          <cell r="N73">
            <v>2345780.0000000014</v>
          </cell>
          <cell r="O73">
            <v>4360.1858736059503</v>
          </cell>
          <cell r="P73">
            <v>4.7364758204701913E-3</v>
          </cell>
          <cell r="Q73">
            <v>2.6352417952980878E-4</v>
          </cell>
          <cell r="R73">
            <v>615.25560655358538</v>
          </cell>
          <cell r="S73">
            <v>4623.011218599544</v>
          </cell>
          <cell r="T73">
            <v>4339.6313148135805</v>
          </cell>
          <cell r="U73">
            <v>4361.3294713876485</v>
          </cell>
          <cell r="V73">
            <v>21.69815657406798</v>
          </cell>
          <cell r="W73">
            <v>0.50000000000000178</v>
          </cell>
          <cell r="X73">
            <v>0</v>
          </cell>
          <cell r="Y73">
            <v>0</v>
          </cell>
          <cell r="Z73">
            <v>0</v>
          </cell>
        </row>
        <row r="74">
          <cell r="A74">
            <v>3732359</v>
          </cell>
          <cell r="B74">
            <v>0</v>
          </cell>
          <cell r="C74">
            <v>2359</v>
          </cell>
          <cell r="D74" t="str">
            <v>Manor Lodge Community Primary and Nursery School</v>
          </cell>
          <cell r="E74">
            <v>333</v>
          </cell>
          <cell r="F74">
            <v>332</v>
          </cell>
          <cell r="G74">
            <v>-1</v>
          </cell>
          <cell r="H74">
            <v>1751725.8774208594</v>
          </cell>
          <cell r="I74">
            <v>3558</v>
          </cell>
          <cell r="J74">
            <v>134400</v>
          </cell>
          <cell r="K74">
            <v>-60673</v>
          </cell>
          <cell r="L74">
            <v>1674440.8774208594</v>
          </cell>
          <cell r="M74">
            <v>5028.350983245824</v>
          </cell>
          <cell r="N74">
            <v>1690840.6956695144</v>
          </cell>
          <cell r="O74">
            <v>5092.8936616551637</v>
          </cell>
          <cell r="P74">
            <v>1.2835754430108837E-2</v>
          </cell>
          <cell r="Q74">
            <v>0</v>
          </cell>
          <cell r="R74">
            <v>0</v>
          </cell>
          <cell r="S74">
            <v>5510.0387218961278</v>
          </cell>
          <cell r="T74">
            <v>5028.350983245824</v>
          </cell>
          <cell r="U74">
            <v>5092.8936616551637</v>
          </cell>
          <cell r="V74">
            <v>64.542678409339715</v>
          </cell>
          <cell r="W74">
            <v>1.2835754430108837</v>
          </cell>
          <cell r="X74">
            <v>0</v>
          </cell>
          <cell r="Y74">
            <v>0</v>
          </cell>
          <cell r="Z74">
            <v>0</v>
          </cell>
        </row>
        <row r="75">
          <cell r="A75">
            <v>3732012</v>
          </cell>
          <cell r="B75">
            <v>0</v>
          </cell>
          <cell r="C75">
            <v>2012</v>
          </cell>
          <cell r="D75" t="str">
            <v>Mansel Primary</v>
          </cell>
          <cell r="E75">
            <v>399</v>
          </cell>
          <cell r="F75">
            <v>391</v>
          </cell>
          <cell r="G75">
            <v>-8</v>
          </cell>
          <cell r="H75">
            <v>2093290.994657683</v>
          </cell>
          <cell r="I75">
            <v>4608</v>
          </cell>
          <cell r="J75">
            <v>134400</v>
          </cell>
          <cell r="K75">
            <v>-75183</v>
          </cell>
          <cell r="L75">
            <v>2029465.994657683</v>
          </cell>
          <cell r="M75">
            <v>5086.3809389916869</v>
          </cell>
          <cell r="N75">
            <v>2042764.7976598088</v>
          </cell>
          <cell r="O75">
            <v>5224.462398106928</v>
          </cell>
          <cell r="P75">
            <v>2.7147290140367295E-2</v>
          </cell>
          <cell r="Q75">
            <v>0</v>
          </cell>
          <cell r="R75">
            <v>0</v>
          </cell>
          <cell r="S75">
            <v>5581.8108635800736</v>
          </cell>
          <cell r="T75">
            <v>5086.3809389916869</v>
          </cell>
          <cell r="U75">
            <v>5224.462398106928</v>
          </cell>
          <cell r="V75">
            <v>138.08145911524116</v>
          </cell>
          <cell r="W75">
            <v>2.7147290140367297</v>
          </cell>
          <cell r="X75">
            <v>0</v>
          </cell>
          <cell r="Y75">
            <v>0</v>
          </cell>
          <cell r="Z75">
            <v>0</v>
          </cell>
        </row>
        <row r="76">
          <cell r="A76">
            <v>3732079</v>
          </cell>
          <cell r="B76">
            <v>0</v>
          </cell>
          <cell r="C76">
            <v>2079</v>
          </cell>
          <cell r="D76" t="str">
            <v>Marlcliffe Community Primary School</v>
          </cell>
          <cell r="E76">
            <v>501</v>
          </cell>
          <cell r="F76">
            <v>476</v>
          </cell>
          <cell r="G76">
            <v>-25</v>
          </cell>
          <cell r="H76">
            <v>2236489.3333300585</v>
          </cell>
          <cell r="I76">
            <v>28160</v>
          </cell>
          <cell r="J76">
            <v>134400</v>
          </cell>
          <cell r="K76">
            <v>-72657</v>
          </cell>
          <cell r="L76">
            <v>2146586.3333300585</v>
          </cell>
          <cell r="M76">
            <v>4284.603459740636</v>
          </cell>
          <cell r="N76">
            <v>2059960</v>
          </cell>
          <cell r="O76">
            <v>4327.6470588235297</v>
          </cell>
          <cell r="P76">
            <v>1.0046110331409596E-2</v>
          </cell>
          <cell r="Q76">
            <v>0</v>
          </cell>
          <cell r="R76">
            <v>0</v>
          </cell>
          <cell r="S76">
            <v>4678.2725840336134</v>
          </cell>
          <cell r="T76">
            <v>4284.603459740636</v>
          </cell>
          <cell r="U76">
            <v>4327.6470588235297</v>
          </cell>
          <cell r="V76">
            <v>43.043599082893707</v>
          </cell>
          <cell r="W76">
            <v>1.0046110331409597</v>
          </cell>
          <cell r="X76">
            <v>0</v>
          </cell>
          <cell r="Y76">
            <v>0</v>
          </cell>
          <cell r="Z76">
            <v>0</v>
          </cell>
        </row>
        <row r="77">
          <cell r="A77">
            <v>3732081</v>
          </cell>
          <cell r="B77">
            <v>0</v>
          </cell>
          <cell r="C77">
            <v>2081</v>
          </cell>
          <cell r="D77" t="str">
            <v>Meersbrook Bank Primary School</v>
          </cell>
          <cell r="E77">
            <v>207</v>
          </cell>
          <cell r="F77">
            <v>206</v>
          </cell>
          <cell r="G77">
            <v>-1</v>
          </cell>
          <cell r="H77">
            <v>958788.56505161442</v>
          </cell>
          <cell r="I77">
            <v>14222</v>
          </cell>
          <cell r="J77">
            <v>134400</v>
          </cell>
          <cell r="K77">
            <v>-31535</v>
          </cell>
          <cell r="L77">
            <v>841701.56505161442</v>
          </cell>
          <cell r="M77">
            <v>4066.1911355150455</v>
          </cell>
          <cell r="N77">
            <v>827862.2152350361</v>
          </cell>
          <cell r="O77">
            <v>4018.7486176458065</v>
          </cell>
          <cell r="P77">
            <v>-1.166755725151856E-2</v>
          </cell>
          <cell r="Q77">
            <v>1.6667557251518559E-2</v>
          </cell>
          <cell r="R77">
            <v>13961.335550643744</v>
          </cell>
          <cell r="S77">
            <v>4818.3411445906786</v>
          </cell>
          <cell r="T77">
            <v>4066.1911355150455</v>
          </cell>
          <cell r="U77">
            <v>4086.5220911926203</v>
          </cell>
          <cell r="V77">
            <v>20.330955677574821</v>
          </cell>
          <cell r="W77">
            <v>0.49999999999998995</v>
          </cell>
          <cell r="X77">
            <v>0</v>
          </cell>
          <cell r="Y77">
            <v>0</v>
          </cell>
          <cell r="Z77">
            <v>0</v>
          </cell>
        </row>
        <row r="78">
          <cell r="A78">
            <v>3732013</v>
          </cell>
          <cell r="B78">
            <v>0</v>
          </cell>
          <cell r="C78">
            <v>2013</v>
          </cell>
          <cell r="D78" t="str">
            <v>Meynell Community Primary School</v>
          </cell>
          <cell r="E78">
            <v>368</v>
          </cell>
          <cell r="F78">
            <v>382</v>
          </cell>
          <cell r="G78">
            <v>14</v>
          </cell>
          <cell r="H78">
            <v>2062257.4323296626</v>
          </cell>
          <cell r="I78">
            <v>6144</v>
          </cell>
          <cell r="J78">
            <v>134400</v>
          </cell>
          <cell r="K78">
            <v>-76174</v>
          </cell>
          <cell r="L78">
            <v>1997887.4323296626</v>
          </cell>
          <cell r="M78">
            <v>5429.0419356784314</v>
          </cell>
          <cell r="N78">
            <v>2152143.551251106</v>
          </cell>
          <cell r="O78">
            <v>5633.8836420186017</v>
          </cell>
          <cell r="P78">
            <v>3.7730728325010177E-2</v>
          </cell>
          <cell r="Q78">
            <v>0</v>
          </cell>
          <cell r="R78">
            <v>0</v>
          </cell>
          <cell r="S78">
            <v>6002.2019666259321</v>
          </cell>
          <cell r="T78">
            <v>5429.0419356784314</v>
          </cell>
          <cell r="U78">
            <v>5633.8836420186017</v>
          </cell>
          <cell r="V78">
            <v>204.84170634017028</v>
          </cell>
          <cell r="W78">
            <v>3.7730728325010174</v>
          </cell>
          <cell r="X78">
            <v>0</v>
          </cell>
          <cell r="Y78">
            <v>0</v>
          </cell>
          <cell r="Z78">
            <v>0</v>
          </cell>
        </row>
        <row r="79">
          <cell r="A79">
            <v>3732346</v>
          </cell>
          <cell r="B79">
            <v>0</v>
          </cell>
          <cell r="C79">
            <v>2346</v>
          </cell>
          <cell r="D79" t="str">
            <v>Monteney Primary School</v>
          </cell>
          <cell r="E79">
            <v>404</v>
          </cell>
          <cell r="F79">
            <v>401</v>
          </cell>
          <cell r="G79">
            <v>-3</v>
          </cell>
          <cell r="H79">
            <v>1917141.846042393</v>
          </cell>
          <cell r="I79">
            <v>5786</v>
          </cell>
          <cell r="J79">
            <v>134400</v>
          </cell>
          <cell r="K79">
            <v>-66314</v>
          </cell>
          <cell r="L79">
            <v>1843269.846042393</v>
          </cell>
          <cell r="M79">
            <v>4562.5491238673094</v>
          </cell>
          <cell r="N79">
            <v>1874023.0977223536</v>
          </cell>
          <cell r="O79">
            <v>4673.3743085345477</v>
          </cell>
          <cell r="P79">
            <v>2.4290189904476171E-2</v>
          </cell>
          <cell r="Q79">
            <v>0</v>
          </cell>
          <cell r="R79">
            <v>0</v>
          </cell>
          <cell r="S79">
            <v>5025.193535467216</v>
          </cell>
          <cell r="T79">
            <v>4562.5491238673094</v>
          </cell>
          <cell r="U79">
            <v>4673.3743085345477</v>
          </cell>
          <cell r="V79">
            <v>110.82518466723832</v>
          </cell>
          <cell r="W79">
            <v>2.4290189904476169</v>
          </cell>
          <cell r="X79">
            <v>0</v>
          </cell>
          <cell r="Y79">
            <v>0</v>
          </cell>
          <cell r="Z79">
            <v>0</v>
          </cell>
        </row>
        <row r="80">
          <cell r="A80">
            <v>3732257</v>
          </cell>
          <cell r="B80">
            <v>0</v>
          </cell>
          <cell r="C80">
            <v>2257</v>
          </cell>
          <cell r="D80" t="str">
            <v>Mosborough Primary School</v>
          </cell>
          <cell r="E80">
            <v>418</v>
          </cell>
          <cell r="F80">
            <v>415</v>
          </cell>
          <cell r="G80">
            <v>-3</v>
          </cell>
          <cell r="H80">
            <v>2089242.8340212307</v>
          </cell>
          <cell r="I80">
            <v>247952.83402123066</v>
          </cell>
          <cell r="J80">
            <v>134400</v>
          </cell>
          <cell r="K80">
            <v>-61012</v>
          </cell>
          <cell r="L80">
            <v>1767902</v>
          </cell>
          <cell r="M80">
            <v>4229.4306220095696</v>
          </cell>
          <cell r="N80">
            <v>1778749.9999999998</v>
          </cell>
          <cell r="O80">
            <v>4286.1445783132522</v>
          </cell>
          <cell r="P80">
            <v>1.3409359644900752E-2</v>
          </cell>
          <cell r="Q80">
            <v>0</v>
          </cell>
          <cell r="R80">
            <v>0</v>
          </cell>
          <cell r="S80">
            <v>5211.1323023308969</v>
          </cell>
          <cell r="T80">
            <v>4229.4306220095696</v>
          </cell>
          <cell r="U80">
            <v>4286.1445783132522</v>
          </cell>
          <cell r="V80">
            <v>56.713956303682608</v>
          </cell>
          <cell r="W80">
            <v>1.3409359644900751</v>
          </cell>
          <cell r="X80">
            <v>0</v>
          </cell>
          <cell r="Y80">
            <v>0</v>
          </cell>
          <cell r="Z80">
            <v>0</v>
          </cell>
        </row>
        <row r="81">
          <cell r="A81">
            <v>3732092</v>
          </cell>
          <cell r="B81">
            <v>0</v>
          </cell>
          <cell r="C81">
            <v>2092</v>
          </cell>
          <cell r="D81" t="str">
            <v>Mundella Primary School</v>
          </cell>
          <cell r="E81">
            <v>416</v>
          </cell>
          <cell r="F81">
            <v>419</v>
          </cell>
          <cell r="G81">
            <v>3</v>
          </cell>
          <cell r="H81">
            <v>1861521.0857142867</v>
          </cell>
          <cell r="I81">
            <v>27904</v>
          </cell>
          <cell r="J81">
            <v>134400</v>
          </cell>
          <cell r="K81">
            <v>-59942</v>
          </cell>
          <cell r="L81">
            <v>1759159.0857142867</v>
          </cell>
          <cell r="M81">
            <v>4228.747802197804</v>
          </cell>
          <cell r="N81">
            <v>1797190</v>
          </cell>
          <cell r="O81">
            <v>4289.2362768496423</v>
          </cell>
          <cell r="P81">
            <v>1.4304110219200262E-2</v>
          </cell>
          <cell r="Q81">
            <v>0</v>
          </cell>
          <cell r="R81">
            <v>0</v>
          </cell>
          <cell r="S81">
            <v>4687.1547255369933</v>
          </cell>
          <cell r="T81">
            <v>4228.747802197804</v>
          </cell>
          <cell r="U81">
            <v>4289.2362768496423</v>
          </cell>
          <cell r="V81">
            <v>60.48847465183826</v>
          </cell>
          <cell r="W81">
            <v>1.4304110219200261</v>
          </cell>
          <cell r="X81">
            <v>0</v>
          </cell>
          <cell r="Y81">
            <v>0</v>
          </cell>
          <cell r="Z81">
            <v>0</v>
          </cell>
        </row>
        <row r="82">
          <cell r="A82">
            <v>3732002</v>
          </cell>
          <cell r="B82">
            <v>0</v>
          </cell>
          <cell r="C82">
            <v>2002</v>
          </cell>
          <cell r="D82" t="str">
            <v>Nether Edge Primary School</v>
          </cell>
          <cell r="E82">
            <v>419</v>
          </cell>
          <cell r="F82">
            <v>416</v>
          </cell>
          <cell r="G82">
            <v>-3</v>
          </cell>
          <cell r="H82">
            <v>1980137.937829579</v>
          </cell>
          <cell r="I82">
            <v>3942</v>
          </cell>
          <cell r="J82">
            <v>134400</v>
          </cell>
          <cell r="K82">
            <v>-65811</v>
          </cell>
          <cell r="L82">
            <v>1907606.937829579</v>
          </cell>
          <cell r="M82">
            <v>4552.7611881374196</v>
          </cell>
          <cell r="N82">
            <v>1872711.5102766578</v>
          </cell>
          <cell r="O82">
            <v>4501.710361241966</v>
          </cell>
          <cell r="P82">
            <v>-1.1213157199738609E-2</v>
          </cell>
          <cell r="Q82">
            <v>1.621315719973861E-2</v>
          </cell>
          <cell r="R82">
            <v>30706.887259834537</v>
          </cell>
          <cell r="S82">
            <v>4909.6049219627212</v>
          </cell>
          <cell r="T82">
            <v>4552.7611881374196</v>
          </cell>
          <cell r="U82">
            <v>4575.5249940781059</v>
          </cell>
          <cell r="V82">
            <v>22.763805940686325</v>
          </cell>
          <cell r="W82">
            <v>0.49999999999998301</v>
          </cell>
          <cell r="X82">
            <v>0</v>
          </cell>
          <cell r="Y82">
            <v>0</v>
          </cell>
          <cell r="Z82">
            <v>0</v>
          </cell>
        </row>
        <row r="83">
          <cell r="A83">
            <v>3732221</v>
          </cell>
          <cell r="B83">
            <v>0</v>
          </cell>
          <cell r="C83">
            <v>2221</v>
          </cell>
          <cell r="D83" t="str">
            <v>Nether Green Infant School</v>
          </cell>
          <cell r="E83">
            <v>223</v>
          </cell>
          <cell r="F83">
            <v>201</v>
          </cell>
          <cell r="G83">
            <v>-22</v>
          </cell>
          <cell r="H83">
            <v>1035238.080279625</v>
          </cell>
          <cell r="I83">
            <v>14596</v>
          </cell>
          <cell r="J83">
            <v>134400</v>
          </cell>
          <cell r="K83">
            <v>-32295</v>
          </cell>
          <cell r="L83">
            <v>918537.08027962502</v>
          </cell>
          <cell r="M83">
            <v>4119.0003599983183</v>
          </cell>
          <cell r="N83">
            <v>819036.56710293621</v>
          </cell>
          <cell r="O83">
            <v>4074.8087915568967</v>
          </cell>
          <cell r="P83">
            <v>-1.0728711963851265E-2</v>
          </cell>
          <cell r="Q83">
            <v>1.5728711963851266E-2</v>
          </cell>
          <cell r="R83">
            <v>13022.100618524057</v>
          </cell>
          <cell r="S83">
            <v>4885.3068045843793</v>
          </cell>
          <cell r="T83">
            <v>4119.0003599983183</v>
          </cell>
          <cell r="U83">
            <v>4139.5953617983096</v>
          </cell>
          <cell r="V83">
            <v>20.595001799991223</v>
          </cell>
          <cell r="W83">
            <v>0.49999999999999106</v>
          </cell>
          <cell r="X83">
            <v>0</v>
          </cell>
          <cell r="Y83">
            <v>0</v>
          </cell>
          <cell r="Z83">
            <v>0</v>
          </cell>
        </row>
        <row r="84">
          <cell r="A84">
            <v>3732087</v>
          </cell>
          <cell r="B84">
            <v>0</v>
          </cell>
          <cell r="C84">
            <v>2087</v>
          </cell>
          <cell r="D84" t="str">
            <v>Nether Green Junior School</v>
          </cell>
          <cell r="E84">
            <v>377</v>
          </cell>
          <cell r="F84">
            <v>377</v>
          </cell>
          <cell r="G84">
            <v>0</v>
          </cell>
          <cell r="H84">
            <v>1681768.0000000002</v>
          </cell>
          <cell r="I84">
            <v>21083</v>
          </cell>
          <cell r="J84">
            <v>134400</v>
          </cell>
          <cell r="K84">
            <v>-53637</v>
          </cell>
          <cell r="L84">
            <v>1579922.0000000002</v>
          </cell>
          <cell r="M84">
            <v>4190.7745358090187</v>
          </cell>
          <cell r="N84">
            <v>1603570.0000000007</v>
          </cell>
          <cell r="O84">
            <v>4253.5013262599487</v>
          </cell>
          <cell r="P84">
            <v>1.4967827525663023E-2</v>
          </cell>
          <cell r="Q84">
            <v>0</v>
          </cell>
          <cell r="R84">
            <v>0</v>
          </cell>
          <cell r="S84">
            <v>4676.1900795755982</v>
          </cell>
          <cell r="T84">
            <v>4190.7745358090187</v>
          </cell>
          <cell r="U84">
            <v>4253.5013262599487</v>
          </cell>
          <cell r="V84">
            <v>62.726790450929911</v>
          </cell>
          <cell r="W84">
            <v>1.4967827525663022</v>
          </cell>
          <cell r="X84">
            <v>0</v>
          </cell>
          <cell r="Y84">
            <v>0</v>
          </cell>
          <cell r="Z84">
            <v>0</v>
          </cell>
        </row>
        <row r="85">
          <cell r="A85">
            <v>3732272</v>
          </cell>
          <cell r="B85">
            <v>0</v>
          </cell>
          <cell r="C85">
            <v>2272</v>
          </cell>
          <cell r="D85" t="str">
            <v>Netherthorpe Primary School</v>
          </cell>
          <cell r="E85">
            <v>217</v>
          </cell>
          <cell r="F85">
            <v>216</v>
          </cell>
          <cell r="G85">
            <v>-1</v>
          </cell>
          <cell r="H85">
            <v>1289368.8522279668</v>
          </cell>
          <cell r="I85">
            <v>19461</v>
          </cell>
          <cell r="J85">
            <v>134400</v>
          </cell>
          <cell r="K85">
            <v>-41877</v>
          </cell>
          <cell r="L85">
            <v>1177384.8522279668</v>
          </cell>
          <cell r="M85">
            <v>5425.736646211828</v>
          </cell>
          <cell r="N85">
            <v>1279127.9126823093</v>
          </cell>
          <cell r="O85">
            <v>5921.8884846403207</v>
          </cell>
          <cell r="P85">
            <v>9.1444143123846397E-2</v>
          </cell>
          <cell r="Q85">
            <v>0</v>
          </cell>
          <cell r="R85">
            <v>0</v>
          </cell>
          <cell r="S85">
            <v>6645.7588550106911</v>
          </cell>
          <cell r="T85">
            <v>5425.736646211828</v>
          </cell>
          <cell r="U85">
            <v>5921.8884846403207</v>
          </cell>
          <cell r="V85">
            <v>496.15183842849274</v>
          </cell>
          <cell r="W85">
            <v>9.1444143123846402</v>
          </cell>
          <cell r="X85">
            <v>0</v>
          </cell>
          <cell r="Y85">
            <v>0</v>
          </cell>
          <cell r="Z85">
            <v>0</v>
          </cell>
        </row>
        <row r="86">
          <cell r="A86">
            <v>3732309</v>
          </cell>
          <cell r="B86">
            <v>0</v>
          </cell>
          <cell r="C86">
            <v>2309</v>
          </cell>
          <cell r="D86" t="str">
            <v>Nook Lane Junior School</v>
          </cell>
          <cell r="E86">
            <v>243</v>
          </cell>
          <cell r="F86">
            <v>240</v>
          </cell>
          <cell r="G86">
            <v>-3</v>
          </cell>
          <cell r="H86">
            <v>1107386.6427649737</v>
          </cell>
          <cell r="I86">
            <v>4019</v>
          </cell>
          <cell r="J86">
            <v>134400</v>
          </cell>
          <cell r="K86">
            <v>-36235</v>
          </cell>
          <cell r="L86">
            <v>1005202.6427649737</v>
          </cell>
          <cell r="M86">
            <v>4136.6363899793159</v>
          </cell>
          <cell r="N86">
            <v>971999.99999999953</v>
          </cell>
          <cell r="O86">
            <v>4049.9999999999982</v>
          </cell>
          <cell r="P86">
            <v>-2.094368027830238E-2</v>
          </cell>
          <cell r="Q86">
            <v>2.5943680278302381E-2</v>
          </cell>
          <cell r="R86">
            <v>25756.69726301144</v>
          </cell>
          <cell r="S86">
            <v>4734.9195719292129</v>
          </cell>
          <cell r="T86">
            <v>4136.6363899793159</v>
          </cell>
          <cell r="U86">
            <v>4157.3195719292125</v>
          </cell>
          <cell r="V86">
            <v>20.683181949896607</v>
          </cell>
          <cell r="W86">
            <v>0.50000000000000067</v>
          </cell>
          <cell r="X86">
            <v>0</v>
          </cell>
          <cell r="Y86">
            <v>0</v>
          </cell>
          <cell r="Z86">
            <v>0</v>
          </cell>
        </row>
        <row r="87">
          <cell r="A87">
            <v>3732051</v>
          </cell>
          <cell r="B87">
            <v>0</v>
          </cell>
          <cell r="C87">
            <v>2051</v>
          </cell>
          <cell r="D87" t="str">
            <v>Norfolk Community Primary School</v>
          </cell>
          <cell r="E87">
            <v>384</v>
          </cell>
          <cell r="F87">
            <v>407</v>
          </cell>
          <cell r="G87">
            <v>23</v>
          </cell>
          <cell r="H87">
            <v>2140486.8878085297</v>
          </cell>
          <cell r="I87">
            <v>10957</v>
          </cell>
          <cell r="J87">
            <v>134400</v>
          </cell>
          <cell r="K87">
            <v>-73502</v>
          </cell>
          <cell r="L87">
            <v>2068631.8878085297</v>
          </cell>
          <cell r="M87">
            <v>5387.0622078347124</v>
          </cell>
          <cell r="N87">
            <v>2231318.8667300711</v>
          </cell>
          <cell r="O87">
            <v>5482.3559379117223</v>
          </cell>
          <cell r="P87">
            <v>1.7689368787763182E-2</v>
          </cell>
          <cell r="Q87">
            <v>0</v>
          </cell>
          <cell r="R87">
            <v>0</v>
          </cell>
          <cell r="S87">
            <v>5839.2463556021403</v>
          </cell>
          <cell r="T87">
            <v>5387.0622078347124</v>
          </cell>
          <cell r="U87">
            <v>5482.3559379117223</v>
          </cell>
          <cell r="V87">
            <v>95.293730077009968</v>
          </cell>
          <cell r="W87">
            <v>1.7689368787763182</v>
          </cell>
          <cell r="X87">
            <v>0</v>
          </cell>
          <cell r="Y87">
            <v>0</v>
          </cell>
          <cell r="Z87">
            <v>0</v>
          </cell>
        </row>
        <row r="88">
          <cell r="A88">
            <v>3733010</v>
          </cell>
          <cell r="B88">
            <v>0</v>
          </cell>
          <cell r="C88">
            <v>3010</v>
          </cell>
          <cell r="D88" t="str">
            <v>Norton Free Church of England Primary School</v>
          </cell>
          <cell r="E88">
            <v>213</v>
          </cell>
          <cell r="F88">
            <v>215</v>
          </cell>
          <cell r="G88">
            <v>2</v>
          </cell>
          <cell r="H88">
            <v>990962.7332496423</v>
          </cell>
          <cell r="I88">
            <v>4582</v>
          </cell>
          <cell r="J88">
            <v>134400</v>
          </cell>
          <cell r="K88">
            <v>-32457</v>
          </cell>
          <cell r="L88">
            <v>884437.7332496423</v>
          </cell>
          <cell r="M88">
            <v>4152.2898274631098</v>
          </cell>
          <cell r="N88">
            <v>886472.27953332104</v>
          </cell>
          <cell r="O88">
            <v>4123.1268815503308</v>
          </cell>
          <cell r="P88">
            <v>-7.0233406444550539E-3</v>
          </cell>
          <cell r="Q88">
            <v>1.2023340644455054E-2</v>
          </cell>
          <cell r="R88">
            <v>10733.74493577031</v>
          </cell>
          <cell r="S88">
            <v>4822.7087649725172</v>
          </cell>
          <cell r="T88">
            <v>4152.2898274631098</v>
          </cell>
          <cell r="U88">
            <v>4173.0512766004249</v>
          </cell>
          <cell r="V88">
            <v>20.76144913731514</v>
          </cell>
          <cell r="W88">
            <v>0.49999999999999012</v>
          </cell>
          <cell r="X88">
            <v>0</v>
          </cell>
          <cell r="Y88">
            <v>0</v>
          </cell>
          <cell r="Z88">
            <v>0</v>
          </cell>
        </row>
        <row r="89">
          <cell r="A89">
            <v>3732018</v>
          </cell>
          <cell r="B89">
            <v>0</v>
          </cell>
          <cell r="C89">
            <v>2018</v>
          </cell>
          <cell r="D89" t="str">
            <v>Oasis Academy Fir Vale</v>
          </cell>
          <cell r="E89">
            <v>407</v>
          </cell>
          <cell r="F89">
            <v>412</v>
          </cell>
          <cell r="G89">
            <v>5</v>
          </cell>
          <cell r="H89">
            <v>2598454.5743972347</v>
          </cell>
          <cell r="I89">
            <v>7373</v>
          </cell>
          <cell r="J89">
            <v>134400</v>
          </cell>
          <cell r="K89">
            <v>-86015</v>
          </cell>
          <cell r="L89">
            <v>2542696.5743972347</v>
          </cell>
          <cell r="M89">
            <v>6247.4117307057368</v>
          </cell>
          <cell r="N89">
            <v>2609457.0630218736</v>
          </cell>
          <cell r="O89">
            <v>6333.633648111344</v>
          </cell>
          <cell r="P89">
            <v>1.380122218963583E-2</v>
          </cell>
          <cell r="Q89">
            <v>0</v>
          </cell>
          <cell r="R89">
            <v>0</v>
          </cell>
          <cell r="S89">
            <v>6683.3153956841588</v>
          </cell>
          <cell r="T89">
            <v>6247.4117307057368</v>
          </cell>
          <cell r="U89">
            <v>6333.633648111344</v>
          </cell>
          <cell r="V89">
            <v>86.221917405607201</v>
          </cell>
          <cell r="W89">
            <v>1.3801222189635829</v>
          </cell>
          <cell r="X89">
            <v>0</v>
          </cell>
          <cell r="Y89">
            <v>0</v>
          </cell>
          <cell r="Z89">
            <v>0</v>
          </cell>
        </row>
        <row r="90">
          <cell r="A90">
            <v>3732019</v>
          </cell>
          <cell r="B90">
            <v>0</v>
          </cell>
          <cell r="C90">
            <v>2019</v>
          </cell>
          <cell r="D90" t="str">
            <v>Oasis Academy Watermead</v>
          </cell>
          <cell r="E90">
            <v>380</v>
          </cell>
          <cell r="F90">
            <v>385</v>
          </cell>
          <cell r="G90">
            <v>5</v>
          </cell>
          <cell r="H90">
            <v>2065488.546102236</v>
          </cell>
          <cell r="I90">
            <v>10547</v>
          </cell>
          <cell r="J90">
            <v>134400</v>
          </cell>
          <cell r="K90">
            <v>-70010</v>
          </cell>
          <cell r="L90">
            <v>1990551.546102236</v>
          </cell>
          <cell r="M90">
            <v>5238.2935423743056</v>
          </cell>
          <cell r="N90">
            <v>1985941.1244594241</v>
          </cell>
          <cell r="O90">
            <v>5158.2886349595428</v>
          </cell>
          <cell r="P90">
            <v>-1.5273085932962017E-2</v>
          </cell>
          <cell r="Q90">
            <v>2.0273085932962016E-2</v>
          </cell>
          <cell r="R90">
            <v>40885.604423754208</v>
          </cell>
          <cell r="S90">
            <v>5646.8226724238366</v>
          </cell>
          <cell r="T90">
            <v>5238.2935423743056</v>
          </cell>
          <cell r="U90">
            <v>5264.4850100861768</v>
          </cell>
          <cell r="V90">
            <v>26.191467711871155</v>
          </cell>
          <cell r="W90">
            <v>0.49999999999999289</v>
          </cell>
          <cell r="X90">
            <v>0</v>
          </cell>
          <cell r="Y90">
            <v>0</v>
          </cell>
          <cell r="Z90">
            <v>0</v>
          </cell>
        </row>
        <row r="91">
          <cell r="A91">
            <v>3732313</v>
          </cell>
          <cell r="B91">
            <v>0</v>
          </cell>
          <cell r="C91">
            <v>2313</v>
          </cell>
          <cell r="D91" t="str">
            <v>Oughtibridge Primary School</v>
          </cell>
          <cell r="E91">
            <v>417</v>
          </cell>
          <cell r="F91">
            <v>414</v>
          </cell>
          <cell r="G91">
            <v>-3</v>
          </cell>
          <cell r="H91">
            <v>1843541.0000000005</v>
          </cell>
          <cell r="I91">
            <v>6656</v>
          </cell>
          <cell r="J91">
            <v>134400</v>
          </cell>
          <cell r="K91">
            <v>-57877</v>
          </cell>
          <cell r="L91">
            <v>1760362.0000000005</v>
          </cell>
          <cell r="M91">
            <v>4221.4916067146296</v>
          </cell>
          <cell r="N91">
            <v>1774140</v>
          </cell>
          <cell r="O91">
            <v>4285.36231884058</v>
          </cell>
          <cell r="P91">
            <v>1.512989200887164E-2</v>
          </cell>
          <cell r="Q91">
            <v>0</v>
          </cell>
          <cell r="R91">
            <v>0</v>
          </cell>
          <cell r="S91">
            <v>4626.4483091787442</v>
          </cell>
          <cell r="T91">
            <v>4221.4916067146296</v>
          </cell>
          <cell r="U91">
            <v>4285.36231884058</v>
          </cell>
          <cell r="V91">
            <v>63.870712125950377</v>
          </cell>
          <cell r="W91">
            <v>1.5129892008871639</v>
          </cell>
          <cell r="X91">
            <v>0</v>
          </cell>
          <cell r="Y91">
            <v>0</v>
          </cell>
          <cell r="Z91">
            <v>0</v>
          </cell>
        </row>
        <row r="92">
          <cell r="A92">
            <v>3732093</v>
          </cell>
          <cell r="B92">
            <v>0</v>
          </cell>
          <cell r="C92">
            <v>2093</v>
          </cell>
          <cell r="D92" t="str">
            <v>Owler Brook Primary School</v>
          </cell>
          <cell r="E92">
            <v>400</v>
          </cell>
          <cell r="F92">
            <v>409</v>
          </cell>
          <cell r="G92">
            <v>9</v>
          </cell>
          <cell r="H92">
            <v>2511168.4266095897</v>
          </cell>
          <cell r="I92">
            <v>211850.93207773269</v>
          </cell>
          <cell r="J92">
            <v>134400</v>
          </cell>
          <cell r="K92">
            <v>-77382</v>
          </cell>
          <cell r="L92">
            <v>2242299.4945318568</v>
          </cell>
          <cell r="M92">
            <v>5605.7487363296423</v>
          </cell>
          <cell r="N92">
            <v>2354064.9596408419</v>
          </cell>
          <cell r="O92">
            <v>5755.6600480216184</v>
          </cell>
          <cell r="P92">
            <v>2.674242438310398E-2</v>
          </cell>
          <cell r="Q92">
            <v>0</v>
          </cell>
          <cell r="R92">
            <v>0</v>
          </cell>
          <cell r="S92">
            <v>6609.4748380539313</v>
          </cell>
          <cell r="T92">
            <v>5605.7487363296423</v>
          </cell>
          <cell r="U92">
            <v>5755.6600480216184</v>
          </cell>
          <cell r="V92">
            <v>149.91131169197615</v>
          </cell>
          <cell r="W92">
            <v>2.6742424383103982</v>
          </cell>
          <cell r="X92">
            <v>0</v>
          </cell>
          <cell r="Y92">
            <v>0</v>
          </cell>
          <cell r="Z92">
            <v>0</v>
          </cell>
        </row>
        <row r="93">
          <cell r="A93">
            <v>3733428</v>
          </cell>
          <cell r="B93">
            <v>0</v>
          </cell>
          <cell r="C93">
            <v>3428</v>
          </cell>
          <cell r="D93" t="str">
            <v>Parson Cross Church of England Primary School</v>
          </cell>
          <cell r="E93">
            <v>203</v>
          </cell>
          <cell r="F93">
            <v>208</v>
          </cell>
          <cell r="G93">
            <v>5</v>
          </cell>
          <cell r="H93">
            <v>1021640.1485115754</v>
          </cell>
          <cell r="I93">
            <v>4096</v>
          </cell>
          <cell r="J93">
            <v>134400</v>
          </cell>
          <cell r="K93">
            <v>-34179</v>
          </cell>
          <cell r="L93">
            <v>917323.14851157542</v>
          </cell>
          <cell r="M93">
            <v>4518.8332438993866</v>
          </cell>
          <cell r="N93">
            <v>978266.74640679755</v>
          </cell>
          <cell r="O93">
            <v>4703.2055115711419</v>
          </cell>
          <cell r="P93">
            <v>4.0800856708015393E-2</v>
          </cell>
          <cell r="Q93">
            <v>0</v>
          </cell>
          <cell r="R93">
            <v>0</v>
          </cell>
          <cell r="S93">
            <v>5372.0555115711422</v>
          </cell>
          <cell r="T93">
            <v>4518.8332438993866</v>
          </cell>
          <cell r="U93">
            <v>4703.2055115711419</v>
          </cell>
          <cell r="V93">
            <v>184.37226767175525</v>
          </cell>
          <cell r="W93">
            <v>4.0800856708015392</v>
          </cell>
          <cell r="X93">
            <v>0</v>
          </cell>
          <cell r="Y93">
            <v>0</v>
          </cell>
          <cell r="Z93">
            <v>0</v>
          </cell>
        </row>
        <row r="94">
          <cell r="A94">
            <v>3732332</v>
          </cell>
          <cell r="B94">
            <v>0</v>
          </cell>
          <cell r="C94">
            <v>2332</v>
          </cell>
          <cell r="D94" t="str">
            <v>Phillimore Community Primary School</v>
          </cell>
          <cell r="E94">
            <v>388</v>
          </cell>
          <cell r="F94">
            <v>389</v>
          </cell>
          <cell r="G94">
            <v>1</v>
          </cell>
          <cell r="H94">
            <v>2167430.8810654846</v>
          </cell>
          <cell r="I94">
            <v>4890</v>
          </cell>
          <cell r="J94">
            <v>134400</v>
          </cell>
          <cell r="K94">
            <v>-74498</v>
          </cell>
          <cell r="L94">
            <v>2102638.8810654846</v>
          </cell>
          <cell r="M94">
            <v>5419.1723738801147</v>
          </cell>
          <cell r="N94">
            <v>2147775.6695718509</v>
          </cell>
          <cell r="O94">
            <v>5521.2742148376628</v>
          </cell>
          <cell r="P94">
            <v>1.8840855007615016E-2</v>
          </cell>
          <cell r="Q94">
            <v>0</v>
          </cell>
          <cell r="R94">
            <v>0</v>
          </cell>
          <cell r="S94">
            <v>5881.2713099533448</v>
          </cell>
          <cell r="T94">
            <v>5419.1723738801147</v>
          </cell>
          <cell r="U94">
            <v>5521.2742148376628</v>
          </cell>
          <cell r="V94">
            <v>102.10184095754812</v>
          </cell>
          <cell r="W94">
            <v>1.8840855007615016</v>
          </cell>
          <cell r="X94">
            <v>0</v>
          </cell>
          <cell r="Y94">
            <v>0</v>
          </cell>
          <cell r="Z94">
            <v>0</v>
          </cell>
        </row>
        <row r="95">
          <cell r="A95">
            <v>3733433</v>
          </cell>
          <cell r="B95">
            <v>0</v>
          </cell>
          <cell r="C95">
            <v>3433</v>
          </cell>
          <cell r="D95" t="str">
            <v>Pipworth Community Primary School</v>
          </cell>
          <cell r="E95">
            <v>394</v>
          </cell>
          <cell r="F95">
            <v>384</v>
          </cell>
          <cell r="G95">
            <v>-10</v>
          </cell>
          <cell r="H95">
            <v>2197585.9701188668</v>
          </cell>
          <cell r="I95">
            <v>27648</v>
          </cell>
          <cell r="J95">
            <v>134400</v>
          </cell>
          <cell r="K95">
            <v>-76356</v>
          </cell>
          <cell r="L95">
            <v>2111893.9701188668</v>
          </cell>
          <cell r="M95">
            <v>5360.1369799971235</v>
          </cell>
          <cell r="N95">
            <v>2080606.7378972238</v>
          </cell>
          <cell r="O95">
            <v>5418.2467132740203</v>
          </cell>
          <cell r="P95">
            <v>1.084109109408021E-2</v>
          </cell>
          <cell r="Q95">
            <v>0</v>
          </cell>
          <cell r="R95">
            <v>0</v>
          </cell>
          <cell r="S95">
            <v>5859.5164528573541</v>
          </cell>
          <cell r="T95">
            <v>5360.1369799971235</v>
          </cell>
          <cell r="U95">
            <v>5418.2467132740203</v>
          </cell>
          <cell r="V95">
            <v>58.109733276896804</v>
          </cell>
          <cell r="W95">
            <v>1.0841091094080209</v>
          </cell>
          <cell r="X95">
            <v>0</v>
          </cell>
          <cell r="Y95">
            <v>0</v>
          </cell>
          <cell r="Z95">
            <v>0</v>
          </cell>
        </row>
        <row r="96">
          <cell r="A96">
            <v>3733427</v>
          </cell>
          <cell r="B96">
            <v>0</v>
          </cell>
          <cell r="C96">
            <v>3427</v>
          </cell>
          <cell r="D96" t="str">
            <v>Porter Croft Church of England Primary Academy</v>
          </cell>
          <cell r="E96">
            <v>214</v>
          </cell>
          <cell r="F96">
            <v>215</v>
          </cell>
          <cell r="G96">
            <v>1</v>
          </cell>
          <cell r="H96">
            <v>1154888.4920856419</v>
          </cell>
          <cell r="I96">
            <v>2637</v>
          </cell>
          <cell r="J96">
            <v>134400</v>
          </cell>
          <cell r="K96">
            <v>-38400</v>
          </cell>
          <cell r="L96">
            <v>1056251.4920856419</v>
          </cell>
          <cell r="M96">
            <v>4935.7546359142143</v>
          </cell>
          <cell r="N96">
            <v>1067511.0132841002</v>
          </cell>
          <cell r="O96">
            <v>4965.1675036469778</v>
          </cell>
          <cell r="P96">
            <v>5.9591430090032383E-3</v>
          </cell>
          <cell r="Q96">
            <v>0</v>
          </cell>
          <cell r="R96">
            <v>0</v>
          </cell>
          <cell r="S96">
            <v>5604.449736205117</v>
          </cell>
          <cell r="T96">
            <v>4935.7546359142143</v>
          </cell>
          <cell r="U96">
            <v>4965.1675036469778</v>
          </cell>
          <cell r="V96">
            <v>29.412867732763516</v>
          </cell>
          <cell r="W96">
            <v>0.59591430090032382</v>
          </cell>
          <cell r="X96">
            <v>0</v>
          </cell>
          <cell r="Y96">
            <v>0</v>
          </cell>
          <cell r="Z96">
            <v>0</v>
          </cell>
        </row>
        <row r="97">
          <cell r="A97">
            <v>3732347</v>
          </cell>
          <cell r="B97">
            <v>0</v>
          </cell>
          <cell r="C97">
            <v>2347</v>
          </cell>
          <cell r="D97" t="str">
            <v>Prince Edward Primary School</v>
          </cell>
          <cell r="E97">
            <v>407</v>
          </cell>
          <cell r="F97">
            <v>412</v>
          </cell>
          <cell r="G97">
            <v>5</v>
          </cell>
          <cell r="H97">
            <v>2244192.3159485469</v>
          </cell>
          <cell r="I97">
            <v>49664</v>
          </cell>
          <cell r="J97">
            <v>134400</v>
          </cell>
          <cell r="K97">
            <v>-76031</v>
          </cell>
          <cell r="L97">
            <v>2136159.3159485469</v>
          </cell>
          <cell r="M97">
            <v>5248.5486878342672</v>
          </cell>
          <cell r="N97">
            <v>2208617.7371978201</v>
          </cell>
          <cell r="O97">
            <v>5360.7226631015055</v>
          </cell>
          <cell r="P97">
            <v>2.1372379668926196E-2</v>
          </cell>
          <cell r="Q97">
            <v>0</v>
          </cell>
          <cell r="R97">
            <v>0</v>
          </cell>
          <cell r="S97">
            <v>5843.8607698976211</v>
          </cell>
          <cell r="T97">
            <v>5248.5486878342672</v>
          </cell>
          <cell r="U97">
            <v>5360.7226631015055</v>
          </cell>
          <cell r="V97">
            <v>112.17397526723835</v>
          </cell>
          <cell r="W97">
            <v>2.1372379668926196</v>
          </cell>
          <cell r="X97">
            <v>0</v>
          </cell>
          <cell r="Y97">
            <v>0</v>
          </cell>
          <cell r="Z97">
            <v>0</v>
          </cell>
        </row>
        <row r="98">
          <cell r="A98">
            <v>3732366</v>
          </cell>
          <cell r="B98">
            <v>0</v>
          </cell>
          <cell r="C98">
            <v>2366</v>
          </cell>
          <cell r="D98" t="str">
            <v>Pye Bank CofE Primary School</v>
          </cell>
          <cell r="E98">
            <v>423</v>
          </cell>
          <cell r="F98">
            <v>430</v>
          </cell>
          <cell r="G98">
            <v>7</v>
          </cell>
          <cell r="H98">
            <v>2261914.8752561812</v>
          </cell>
          <cell r="I98">
            <v>9882</v>
          </cell>
          <cell r="J98">
            <v>134400</v>
          </cell>
          <cell r="K98">
            <v>-78975</v>
          </cell>
          <cell r="L98">
            <v>2196607.8752561812</v>
          </cell>
          <cell r="M98">
            <v>5192.9264190453459</v>
          </cell>
          <cell r="N98">
            <v>2302287.4187872829</v>
          </cell>
          <cell r="O98">
            <v>5354.1567878774022</v>
          </cell>
          <cell r="P98">
            <v>3.1048074981523885E-2</v>
          </cell>
          <cell r="Q98">
            <v>0</v>
          </cell>
          <cell r="R98">
            <v>0</v>
          </cell>
          <cell r="S98">
            <v>5695.053532063449</v>
          </cell>
          <cell r="T98">
            <v>5192.9264190453459</v>
          </cell>
          <cell r="U98">
            <v>5354.1567878774022</v>
          </cell>
          <cell r="V98">
            <v>161.23036883205623</v>
          </cell>
          <cell r="W98">
            <v>3.1048074981523883</v>
          </cell>
          <cell r="X98">
            <v>0</v>
          </cell>
          <cell r="Y98">
            <v>0</v>
          </cell>
          <cell r="Z98">
            <v>0</v>
          </cell>
        </row>
        <row r="99">
          <cell r="A99">
            <v>3732363</v>
          </cell>
          <cell r="B99">
            <v>0</v>
          </cell>
          <cell r="C99">
            <v>2363</v>
          </cell>
          <cell r="D99" t="str">
            <v>Rainbow Forge Primary Academy</v>
          </cell>
          <cell r="E99">
            <v>297</v>
          </cell>
          <cell r="F99">
            <v>292</v>
          </cell>
          <cell r="G99">
            <v>-5</v>
          </cell>
          <cell r="H99">
            <v>1472246.8149170803</v>
          </cell>
          <cell r="I99">
            <v>4173</v>
          </cell>
          <cell r="J99">
            <v>134400</v>
          </cell>
          <cell r="K99">
            <v>-54413</v>
          </cell>
          <cell r="L99">
            <v>1388086.8149170803</v>
          </cell>
          <cell r="M99">
            <v>4673.6929795187889</v>
          </cell>
          <cell r="N99">
            <v>1367672.9642885162</v>
          </cell>
          <cell r="O99">
            <v>4683.811521536014</v>
          </cell>
          <cell r="P99">
            <v>2.1649992974649575E-3</v>
          </cell>
          <cell r="Q99">
            <v>2.8350007025350426E-3</v>
          </cell>
          <cell r="R99">
            <v>3868.9774810677077</v>
          </cell>
          <cell r="S99">
            <v>5173.8062389369306</v>
          </cell>
          <cell r="T99">
            <v>4673.6929795187889</v>
          </cell>
          <cell r="U99">
            <v>4697.061444416383</v>
          </cell>
          <cell r="V99">
            <v>23.368464897594095</v>
          </cell>
          <cell r="W99">
            <v>0.50000000000000322</v>
          </cell>
          <cell r="X99">
            <v>0</v>
          </cell>
          <cell r="Y99">
            <v>0</v>
          </cell>
          <cell r="Z99">
            <v>0</v>
          </cell>
        </row>
        <row r="100">
          <cell r="A100">
            <v>3732334</v>
          </cell>
          <cell r="B100">
            <v>0</v>
          </cell>
          <cell r="C100">
            <v>2334</v>
          </cell>
          <cell r="D100" t="str">
            <v>Reignhead Primary School</v>
          </cell>
          <cell r="E100">
            <v>244</v>
          </cell>
          <cell r="F100">
            <v>240</v>
          </cell>
          <cell r="G100">
            <v>-4</v>
          </cell>
          <cell r="H100">
            <v>1222904.6124759493</v>
          </cell>
          <cell r="I100">
            <v>31232</v>
          </cell>
          <cell r="J100">
            <v>134400</v>
          </cell>
          <cell r="K100">
            <v>-42282</v>
          </cell>
          <cell r="L100">
            <v>1099554.6124759493</v>
          </cell>
          <cell r="M100">
            <v>4506.37136260635</v>
          </cell>
          <cell r="N100">
            <v>1098446.9695622374</v>
          </cell>
          <cell r="O100">
            <v>4576.862373175989</v>
          </cell>
          <cell r="P100">
            <v>1.5642521420797667E-2</v>
          </cell>
          <cell r="Q100">
            <v>0</v>
          </cell>
          <cell r="R100">
            <v>0</v>
          </cell>
          <cell r="S100">
            <v>5282.9957065093222</v>
          </cell>
          <cell r="T100">
            <v>4506.37136260635</v>
          </cell>
          <cell r="U100">
            <v>4576.862373175989</v>
          </cell>
          <cell r="V100">
            <v>70.491010569639002</v>
          </cell>
          <cell r="W100">
            <v>1.5642521420797668</v>
          </cell>
          <cell r="X100">
            <v>0</v>
          </cell>
          <cell r="Y100">
            <v>0</v>
          </cell>
          <cell r="Z100">
            <v>0</v>
          </cell>
        </row>
        <row r="101">
          <cell r="A101">
            <v>3732338</v>
          </cell>
          <cell r="B101">
            <v>0</v>
          </cell>
          <cell r="C101">
            <v>2338</v>
          </cell>
          <cell r="D101" t="str">
            <v>Rivelin Primary School</v>
          </cell>
          <cell r="E101">
            <v>351</v>
          </cell>
          <cell r="F101">
            <v>375</v>
          </cell>
          <cell r="G101">
            <v>24</v>
          </cell>
          <cell r="H101">
            <v>1636634.1321575602</v>
          </cell>
          <cell r="I101">
            <v>23578</v>
          </cell>
          <cell r="J101">
            <v>134400</v>
          </cell>
          <cell r="K101">
            <v>-53247</v>
          </cell>
          <cell r="L101">
            <v>1531903.1321575602</v>
          </cell>
          <cell r="M101">
            <v>4364.3963879132771</v>
          </cell>
          <cell r="N101">
            <v>1692279.7255062957</v>
          </cell>
          <cell r="O101">
            <v>4512.7459346834548</v>
          </cell>
          <cell r="P101">
            <v>3.3990850872532057E-2</v>
          </cell>
          <cell r="Q101">
            <v>0</v>
          </cell>
          <cell r="R101">
            <v>0</v>
          </cell>
          <cell r="S101">
            <v>4943.451034683455</v>
          </cell>
          <cell r="T101">
            <v>4364.3963879132771</v>
          </cell>
          <cell r="U101">
            <v>4512.7459346834548</v>
          </cell>
          <cell r="V101">
            <v>148.34954677017777</v>
          </cell>
          <cell r="W101">
            <v>3.3990850872532055</v>
          </cell>
          <cell r="X101">
            <v>0</v>
          </cell>
          <cell r="Y101">
            <v>0</v>
          </cell>
          <cell r="Z101">
            <v>0</v>
          </cell>
        </row>
        <row r="102">
          <cell r="A102">
            <v>3732306</v>
          </cell>
          <cell r="B102">
            <v>0</v>
          </cell>
          <cell r="C102">
            <v>2306</v>
          </cell>
          <cell r="D102" t="str">
            <v>Royd Nursery and Infant School</v>
          </cell>
          <cell r="E102">
            <v>122</v>
          </cell>
          <cell r="F102">
            <v>127</v>
          </cell>
          <cell r="G102">
            <v>5</v>
          </cell>
          <cell r="H102">
            <v>649226.71242091618</v>
          </cell>
          <cell r="I102">
            <v>14596</v>
          </cell>
          <cell r="J102">
            <v>134400</v>
          </cell>
          <cell r="K102">
            <v>-22252</v>
          </cell>
          <cell r="L102">
            <v>522482.71242091618</v>
          </cell>
          <cell r="M102">
            <v>4282.6451837780014</v>
          </cell>
          <cell r="N102">
            <v>554625.19711736625</v>
          </cell>
          <cell r="O102">
            <v>4367.1275363572149</v>
          </cell>
          <cell r="P102">
            <v>1.9726675676803584E-2</v>
          </cell>
          <cell r="Q102">
            <v>0</v>
          </cell>
          <cell r="R102">
            <v>0</v>
          </cell>
          <cell r="S102">
            <v>5531.2220245461913</v>
          </cell>
          <cell r="T102">
            <v>4282.6451837780014</v>
          </cell>
          <cell r="U102">
            <v>4367.1275363572149</v>
          </cell>
          <cell r="V102">
            <v>84.482352579213511</v>
          </cell>
          <cell r="W102">
            <v>1.9726675676803584</v>
          </cell>
          <cell r="X102">
            <v>0</v>
          </cell>
          <cell r="Y102">
            <v>0</v>
          </cell>
          <cell r="Z102">
            <v>0</v>
          </cell>
        </row>
        <row r="103">
          <cell r="A103">
            <v>3733401</v>
          </cell>
          <cell r="B103">
            <v>0</v>
          </cell>
          <cell r="C103">
            <v>3401</v>
          </cell>
          <cell r="D103" t="str">
            <v>Sacred Heart School, A Catholic Voluntary Academy</v>
          </cell>
          <cell r="E103">
            <v>200</v>
          </cell>
          <cell r="F103">
            <v>201</v>
          </cell>
          <cell r="G103">
            <v>1</v>
          </cell>
          <cell r="H103">
            <v>960722.15196180344</v>
          </cell>
          <cell r="I103">
            <v>3661</v>
          </cell>
          <cell r="J103">
            <v>134400</v>
          </cell>
          <cell r="K103">
            <v>-32262</v>
          </cell>
          <cell r="L103">
            <v>854923.15196180344</v>
          </cell>
          <cell r="M103">
            <v>4274.6157598090176</v>
          </cell>
          <cell r="N103">
            <v>871177.2626151552</v>
          </cell>
          <cell r="O103">
            <v>4334.2152368913194</v>
          </cell>
          <cell r="P103">
            <v>1.394265132381502E-2</v>
          </cell>
          <cell r="Q103">
            <v>0</v>
          </cell>
          <cell r="R103">
            <v>0</v>
          </cell>
          <cell r="S103">
            <v>5023.8638936077377</v>
          </cell>
          <cell r="T103">
            <v>4274.6157598090176</v>
          </cell>
          <cell r="U103">
            <v>4334.2152368913194</v>
          </cell>
          <cell r="V103">
            <v>59.599477082301746</v>
          </cell>
          <cell r="W103">
            <v>1.3942651323815021</v>
          </cell>
          <cell r="X103">
            <v>0</v>
          </cell>
          <cell r="Y103">
            <v>0</v>
          </cell>
          <cell r="Z103">
            <v>0</v>
          </cell>
        </row>
        <row r="104">
          <cell r="A104">
            <v>3732369</v>
          </cell>
          <cell r="B104">
            <v>0</v>
          </cell>
          <cell r="C104">
            <v>2369</v>
          </cell>
          <cell r="D104" t="str">
            <v>Sharrow Nursery, Infant and Junior School</v>
          </cell>
          <cell r="E104">
            <v>417</v>
          </cell>
          <cell r="F104">
            <v>427</v>
          </cell>
          <cell r="G104">
            <v>10</v>
          </cell>
          <cell r="H104">
            <v>2159794.7465985669</v>
          </cell>
          <cell r="I104">
            <v>51712</v>
          </cell>
          <cell r="J104">
            <v>134400</v>
          </cell>
          <cell r="K104">
            <v>-71085</v>
          </cell>
          <cell r="L104">
            <v>2044767.7465985669</v>
          </cell>
          <cell r="M104">
            <v>4903.519776015748</v>
          </cell>
          <cell r="N104">
            <v>2150272.8111455478</v>
          </cell>
          <cell r="O104">
            <v>5035.7677076008149</v>
          </cell>
          <cell r="P104">
            <v>2.6970000657878898E-2</v>
          </cell>
          <cell r="Q104">
            <v>0</v>
          </cell>
          <cell r="R104">
            <v>0</v>
          </cell>
          <cell r="S104">
            <v>5489.6131408560841</v>
          </cell>
          <cell r="T104">
            <v>4903.519776015748</v>
          </cell>
          <cell r="U104">
            <v>5035.7677076008149</v>
          </cell>
          <cell r="V104">
            <v>132.24793158506691</v>
          </cell>
          <cell r="W104">
            <v>2.6970000657878899</v>
          </cell>
          <cell r="X104">
            <v>0</v>
          </cell>
          <cell r="Y104">
            <v>0</v>
          </cell>
          <cell r="Z104">
            <v>0</v>
          </cell>
        </row>
        <row r="105">
          <cell r="A105">
            <v>3732349</v>
          </cell>
          <cell r="B105">
            <v>0</v>
          </cell>
          <cell r="C105">
            <v>2349</v>
          </cell>
          <cell r="D105" t="str">
            <v>Shooter's Grove Primary School</v>
          </cell>
          <cell r="E105">
            <v>359</v>
          </cell>
          <cell r="F105">
            <v>356</v>
          </cell>
          <cell r="G105">
            <v>-3</v>
          </cell>
          <cell r="H105">
            <v>1662515.6581777567</v>
          </cell>
          <cell r="I105">
            <v>26880</v>
          </cell>
          <cell r="J105">
            <v>134400</v>
          </cell>
          <cell r="K105">
            <v>-56591</v>
          </cell>
          <cell r="L105">
            <v>1557826.6581777567</v>
          </cell>
          <cell r="M105">
            <v>4339.3500227792665</v>
          </cell>
          <cell r="N105">
            <v>1592258.0017422545</v>
          </cell>
          <cell r="O105">
            <v>4472.6348363546476</v>
          </cell>
          <cell r="P105">
            <v>3.0715386607604169E-2</v>
          </cell>
          <cell r="Q105">
            <v>0</v>
          </cell>
          <cell r="R105">
            <v>0</v>
          </cell>
          <cell r="S105">
            <v>4937.0537408490291</v>
          </cell>
          <cell r="T105">
            <v>4339.3500227792665</v>
          </cell>
          <cell r="U105">
            <v>4472.6348363546476</v>
          </cell>
          <cell r="V105">
            <v>133.28481357538112</v>
          </cell>
          <cell r="W105">
            <v>3.0715386607604169</v>
          </cell>
          <cell r="X105">
            <v>0</v>
          </cell>
          <cell r="Y105">
            <v>0</v>
          </cell>
          <cell r="Z105">
            <v>0</v>
          </cell>
        </row>
        <row r="106">
          <cell r="A106">
            <v>3732360</v>
          </cell>
          <cell r="B106">
            <v>0</v>
          </cell>
          <cell r="C106">
            <v>2360</v>
          </cell>
          <cell r="D106" t="str">
            <v>Shortbrook Primary School</v>
          </cell>
          <cell r="E106">
            <v>84</v>
          </cell>
          <cell r="F106">
            <v>85</v>
          </cell>
          <cell r="G106">
            <v>1</v>
          </cell>
          <cell r="H106">
            <v>638221.9627291091</v>
          </cell>
          <cell r="I106">
            <v>13972</v>
          </cell>
          <cell r="J106">
            <v>134400</v>
          </cell>
          <cell r="K106">
            <v>-20226</v>
          </cell>
          <cell r="L106">
            <v>510075.9627291091</v>
          </cell>
          <cell r="M106">
            <v>6072.332889632251</v>
          </cell>
          <cell r="N106">
            <v>435697.61674601305</v>
          </cell>
          <cell r="O106">
            <v>5125.8543146589773</v>
          </cell>
          <cell r="P106">
            <v>-0.15586737291515548</v>
          </cell>
          <cell r="Q106">
            <v>0.16086737291515549</v>
          </cell>
          <cell r="R106">
            <v>83031.42035082198</v>
          </cell>
          <cell r="S106">
            <v>7808.8592599627646</v>
          </cell>
          <cell r="T106">
            <v>6072.332889632251</v>
          </cell>
          <cell r="U106">
            <v>6102.6945540804118</v>
          </cell>
          <cell r="V106">
            <v>30.361664448160809</v>
          </cell>
          <cell r="W106">
            <v>0.49999999999999262</v>
          </cell>
          <cell r="X106">
            <v>0</v>
          </cell>
          <cell r="Y106">
            <v>0</v>
          </cell>
          <cell r="Z106">
            <v>0</v>
          </cell>
        </row>
        <row r="107">
          <cell r="A107">
            <v>3732009</v>
          </cell>
          <cell r="B107">
            <v>0</v>
          </cell>
          <cell r="C107">
            <v>2009</v>
          </cell>
          <cell r="D107" t="str">
            <v>Southey Green Primary School and Nurseries</v>
          </cell>
          <cell r="E107">
            <v>611</v>
          </cell>
          <cell r="F107">
            <v>620</v>
          </cell>
          <cell r="G107">
            <v>9</v>
          </cell>
          <cell r="H107">
            <v>3244492.3615581174</v>
          </cell>
          <cell r="I107">
            <v>10742</v>
          </cell>
          <cell r="J107">
            <v>134400</v>
          </cell>
          <cell r="K107">
            <v>-113515</v>
          </cell>
          <cell r="L107">
            <v>3212865.3615581174</v>
          </cell>
          <cell r="M107">
            <v>5258.3721138430728</v>
          </cell>
          <cell r="N107">
            <v>3380053.1029934119</v>
          </cell>
          <cell r="O107">
            <v>5451.6985532151803</v>
          </cell>
          <cell r="P107">
            <v>3.6765454248313949E-2</v>
          </cell>
          <cell r="Q107">
            <v>0</v>
          </cell>
          <cell r="R107">
            <v>0</v>
          </cell>
          <cell r="S107">
            <v>5690.2471661184063</v>
          </cell>
          <cell r="T107">
            <v>5258.3721138430728</v>
          </cell>
          <cell r="U107">
            <v>5451.6985532151803</v>
          </cell>
          <cell r="V107">
            <v>193.32643937210742</v>
          </cell>
          <cell r="W107">
            <v>3.6765454248313949</v>
          </cell>
          <cell r="X107">
            <v>0</v>
          </cell>
          <cell r="Y107">
            <v>0</v>
          </cell>
          <cell r="Z107">
            <v>0</v>
          </cell>
        </row>
        <row r="108">
          <cell r="A108">
            <v>3732329</v>
          </cell>
          <cell r="B108">
            <v>0</v>
          </cell>
          <cell r="C108">
            <v>2329</v>
          </cell>
          <cell r="D108" t="str">
            <v>Springfield Primary School</v>
          </cell>
          <cell r="E108">
            <v>208</v>
          </cell>
          <cell r="F108">
            <v>200</v>
          </cell>
          <cell r="G108">
            <v>-8</v>
          </cell>
          <cell r="H108">
            <v>1157280.108152166</v>
          </cell>
          <cell r="I108">
            <v>14097</v>
          </cell>
          <cell r="J108">
            <v>134400</v>
          </cell>
          <cell r="K108">
            <v>-38310</v>
          </cell>
          <cell r="L108">
            <v>1047093.108152166</v>
          </cell>
          <cell r="M108">
            <v>5034.1014815007984</v>
          </cell>
          <cell r="N108">
            <v>1017214.3804634323</v>
          </cell>
          <cell r="O108">
            <v>5086.0719023171614</v>
          </cell>
          <cell r="P108">
            <v>1.0323673650072952E-2</v>
          </cell>
          <cell r="Q108">
            <v>0</v>
          </cell>
          <cell r="R108">
            <v>0</v>
          </cell>
          <cell r="S108">
            <v>5839.1282148171613</v>
          </cell>
          <cell r="T108">
            <v>5034.1014815007984</v>
          </cell>
          <cell r="U108">
            <v>5086.0719023171614</v>
          </cell>
          <cell r="V108">
            <v>51.970420816363003</v>
          </cell>
          <cell r="W108">
            <v>1.0323673650072953</v>
          </cell>
          <cell r="X108">
            <v>0</v>
          </cell>
          <cell r="Y108">
            <v>0</v>
          </cell>
          <cell r="Z108">
            <v>0</v>
          </cell>
        </row>
        <row r="109">
          <cell r="A109">
            <v>3735202</v>
          </cell>
          <cell r="B109">
            <v>0</v>
          </cell>
          <cell r="C109">
            <v>5202</v>
          </cell>
          <cell r="D109" t="str">
            <v>St Ann's Catholic Primary School, A Voluntary Academy</v>
          </cell>
          <cell r="E109">
            <v>99</v>
          </cell>
          <cell r="F109">
            <v>101</v>
          </cell>
          <cell r="G109">
            <v>2</v>
          </cell>
          <cell r="H109">
            <v>543431.34080844873</v>
          </cell>
          <cell r="I109">
            <v>2253</v>
          </cell>
          <cell r="J109">
            <v>134400</v>
          </cell>
          <cell r="K109">
            <v>-17851</v>
          </cell>
          <cell r="L109">
            <v>424629.34080844873</v>
          </cell>
          <cell r="M109">
            <v>4289.1852606914017</v>
          </cell>
          <cell r="N109">
            <v>432030.70946337143</v>
          </cell>
          <cell r="O109">
            <v>4277.5317768650639</v>
          </cell>
          <cell r="P109">
            <v>-2.7169457876154626E-3</v>
          </cell>
          <cell r="Q109">
            <v>7.7169457876154627E-3</v>
          </cell>
          <cell r="R109">
            <v>3343.0404231092789</v>
          </cell>
          <cell r="S109">
            <v>5662.8688107572352</v>
          </cell>
          <cell r="T109">
            <v>4289.1852606914017</v>
          </cell>
          <cell r="U109">
            <v>4310.6311869948586</v>
          </cell>
          <cell r="V109">
            <v>21.445926303456872</v>
          </cell>
          <cell r="W109">
            <v>0.49999999999999678</v>
          </cell>
          <cell r="X109">
            <v>0</v>
          </cell>
          <cell r="Y109">
            <v>0</v>
          </cell>
          <cell r="Z109">
            <v>0</v>
          </cell>
        </row>
        <row r="110">
          <cell r="A110">
            <v>3733402</v>
          </cell>
          <cell r="B110">
            <v>0</v>
          </cell>
          <cell r="C110">
            <v>3402</v>
          </cell>
          <cell r="D110" t="str">
            <v>St Catherine's Catholic Primary School (Hallam)</v>
          </cell>
          <cell r="E110">
            <v>421</v>
          </cell>
          <cell r="F110">
            <v>427</v>
          </cell>
          <cell r="G110">
            <v>6</v>
          </cell>
          <cell r="H110">
            <v>2125304.6381752966</v>
          </cell>
          <cell r="I110">
            <v>8806</v>
          </cell>
          <cell r="J110">
            <v>134400</v>
          </cell>
          <cell r="K110">
            <v>-70937</v>
          </cell>
          <cell r="L110">
            <v>2053035.6381752966</v>
          </cell>
          <cell r="M110">
            <v>4876.5692118178067</v>
          </cell>
          <cell r="N110">
            <v>2160088.4279791196</v>
          </cell>
          <cell r="O110">
            <v>5058.755100653676</v>
          </cell>
          <cell r="P110">
            <v>3.7359438761652895E-2</v>
          </cell>
          <cell r="Q110">
            <v>0</v>
          </cell>
          <cell r="R110">
            <v>0</v>
          </cell>
          <cell r="S110">
            <v>5396.6511193890392</v>
          </cell>
          <cell r="T110">
            <v>4876.5692118178067</v>
          </cell>
          <cell r="U110">
            <v>5058.755100653676</v>
          </cell>
          <cell r="V110">
            <v>182.18588883586926</v>
          </cell>
          <cell r="W110">
            <v>3.7359438761652894</v>
          </cell>
          <cell r="X110">
            <v>0</v>
          </cell>
          <cell r="Y110">
            <v>0</v>
          </cell>
          <cell r="Z110">
            <v>0</v>
          </cell>
        </row>
        <row r="111">
          <cell r="A111">
            <v>3732017</v>
          </cell>
          <cell r="B111">
            <v>0</v>
          </cell>
          <cell r="C111">
            <v>2017</v>
          </cell>
          <cell r="D111" t="str">
            <v>St John Fisher Primary, A Catholic Voluntary Academy</v>
          </cell>
          <cell r="E111">
            <v>208</v>
          </cell>
          <cell r="F111">
            <v>209</v>
          </cell>
          <cell r="G111">
            <v>1</v>
          </cell>
          <cell r="H111">
            <v>995206.32385356061</v>
          </cell>
          <cell r="I111">
            <v>3251</v>
          </cell>
          <cell r="J111">
            <v>134400</v>
          </cell>
          <cell r="K111">
            <v>-32902</v>
          </cell>
          <cell r="L111">
            <v>890457.32385356061</v>
          </cell>
          <cell r="M111">
            <v>4281.0448262190412</v>
          </cell>
          <cell r="N111">
            <v>901121.53602982743</v>
          </cell>
          <cell r="O111">
            <v>4311.5862967934327</v>
          </cell>
          <cell r="P111">
            <v>7.13411604273373E-3</v>
          </cell>
          <cell r="Q111">
            <v>0</v>
          </cell>
          <cell r="R111">
            <v>0</v>
          </cell>
          <cell r="S111">
            <v>4972.5937130613756</v>
          </cell>
          <cell r="T111">
            <v>4281.0448262190412</v>
          </cell>
          <cell r="U111">
            <v>4311.5862967934327</v>
          </cell>
          <cell r="V111">
            <v>30.541470574391496</v>
          </cell>
          <cell r="W111">
            <v>0.71341160427337302</v>
          </cell>
          <cell r="X111">
            <v>0</v>
          </cell>
          <cell r="Y111">
            <v>0</v>
          </cell>
          <cell r="Z111">
            <v>0</v>
          </cell>
        </row>
        <row r="112">
          <cell r="A112">
            <v>3735203</v>
          </cell>
          <cell r="B112">
            <v>0</v>
          </cell>
          <cell r="C112">
            <v>5203</v>
          </cell>
          <cell r="D112" t="str">
            <v>St Joseph's Primary School</v>
          </cell>
          <cell r="E112">
            <v>207</v>
          </cell>
          <cell r="F112">
            <v>209</v>
          </cell>
          <cell r="G112">
            <v>2</v>
          </cell>
          <cell r="H112">
            <v>1018512.8404305532</v>
          </cell>
          <cell r="I112">
            <v>3046</v>
          </cell>
          <cell r="J112">
            <v>134400</v>
          </cell>
          <cell r="K112">
            <v>-32263</v>
          </cell>
          <cell r="L112">
            <v>913329.84043055319</v>
          </cell>
          <cell r="M112">
            <v>4412.221451355329</v>
          </cell>
          <cell r="N112">
            <v>919350.11562128598</v>
          </cell>
          <cell r="O112">
            <v>4398.8043809630908</v>
          </cell>
          <cell r="P112">
            <v>-3.0408878022468249E-3</v>
          </cell>
          <cell r="Q112">
            <v>8.0408878022468246E-3</v>
          </cell>
          <cell r="R112">
            <v>7414.9391286441032</v>
          </cell>
          <cell r="S112">
            <v>5094.1388265546893</v>
          </cell>
          <cell r="T112">
            <v>4412.221451355329</v>
          </cell>
          <cell r="U112">
            <v>4434.2825586121053</v>
          </cell>
          <cell r="V112">
            <v>22.061107256776268</v>
          </cell>
          <cell r="W112">
            <v>0.49999999999999145</v>
          </cell>
          <cell r="X112">
            <v>0</v>
          </cell>
          <cell r="Y112">
            <v>0</v>
          </cell>
          <cell r="Z112">
            <v>0</v>
          </cell>
        </row>
        <row r="113">
          <cell r="A113">
            <v>3733406</v>
          </cell>
          <cell r="B113">
            <v>0</v>
          </cell>
          <cell r="C113">
            <v>3406</v>
          </cell>
          <cell r="D113" t="str">
            <v>St Marie's School, A Catholic Voluntary Academy</v>
          </cell>
          <cell r="E113">
            <v>216</v>
          </cell>
          <cell r="F113">
            <v>213</v>
          </cell>
          <cell r="G113">
            <v>-3</v>
          </cell>
          <cell r="H113">
            <v>989245.30696521874</v>
          </cell>
          <cell r="I113">
            <v>4915</v>
          </cell>
          <cell r="J113">
            <v>134400</v>
          </cell>
          <cell r="K113">
            <v>-33022</v>
          </cell>
          <cell r="L113">
            <v>882952.30696521874</v>
          </cell>
          <cell r="M113">
            <v>4087.7421618760127</v>
          </cell>
          <cell r="N113">
            <v>872777.53838481428</v>
          </cell>
          <cell r="O113">
            <v>4097.5471285672029</v>
          </cell>
          <cell r="P113">
            <v>2.3986265040479822E-3</v>
          </cell>
          <cell r="Q113">
            <v>2.6013734959520179E-3</v>
          </cell>
          <cell r="R113">
            <v>2264.9874971744407</v>
          </cell>
          <cell r="S113">
            <v>4762.9639712769404</v>
          </cell>
          <cell r="T113">
            <v>4087.7421618760127</v>
          </cell>
          <cell r="U113">
            <v>4108.1808726853933</v>
          </cell>
          <cell r="V113">
            <v>20.438710809380609</v>
          </cell>
          <cell r="W113">
            <v>0.50000000000001332</v>
          </cell>
          <cell r="X113">
            <v>0</v>
          </cell>
          <cell r="Y113">
            <v>0</v>
          </cell>
          <cell r="Z113">
            <v>0</v>
          </cell>
        </row>
        <row r="114">
          <cell r="A114">
            <v>3732020</v>
          </cell>
          <cell r="B114">
            <v>0</v>
          </cell>
          <cell r="C114">
            <v>2020</v>
          </cell>
          <cell r="D114" t="str">
            <v>St Mary's Church of England Primary School</v>
          </cell>
          <cell r="E114">
            <v>204</v>
          </cell>
          <cell r="F114">
            <v>210</v>
          </cell>
          <cell r="G114">
            <v>6</v>
          </cell>
          <cell r="H114">
            <v>1045302.1394533865</v>
          </cell>
          <cell r="I114">
            <v>2458</v>
          </cell>
          <cell r="J114">
            <v>134400</v>
          </cell>
          <cell r="K114">
            <v>-35650</v>
          </cell>
          <cell r="L114">
            <v>944094.13945338654</v>
          </cell>
          <cell r="M114">
            <v>4627.9124483009145</v>
          </cell>
          <cell r="N114">
            <v>984319.94770161086</v>
          </cell>
          <cell r="O114">
            <v>4687.2378461981471</v>
          </cell>
          <cell r="P114">
            <v>1.2819040671137405E-2</v>
          </cell>
          <cell r="Q114">
            <v>0</v>
          </cell>
          <cell r="R114">
            <v>0</v>
          </cell>
          <cell r="S114">
            <v>5340.8032271505281</v>
          </cell>
          <cell r="T114">
            <v>4627.9124483009145</v>
          </cell>
          <cell r="U114">
            <v>4687.2378461981471</v>
          </cell>
          <cell r="V114">
            <v>59.325397897232506</v>
          </cell>
          <cell r="W114">
            <v>1.2819040671137405</v>
          </cell>
          <cell r="X114">
            <v>0</v>
          </cell>
          <cell r="Y114">
            <v>0</v>
          </cell>
          <cell r="Z114">
            <v>0</v>
          </cell>
        </row>
        <row r="115">
          <cell r="A115">
            <v>3733423</v>
          </cell>
          <cell r="B115">
            <v>0</v>
          </cell>
          <cell r="C115">
            <v>3423</v>
          </cell>
          <cell r="D115" t="str">
            <v>St Mary's Primary School, A Catholic Voluntary Academy</v>
          </cell>
          <cell r="E115">
            <v>176</v>
          </cell>
          <cell r="F115">
            <v>176</v>
          </cell>
          <cell r="G115">
            <v>0</v>
          </cell>
          <cell r="H115">
            <v>844270.09644787677</v>
          </cell>
          <cell r="I115">
            <v>3533</v>
          </cell>
          <cell r="J115">
            <v>134400</v>
          </cell>
          <cell r="K115">
            <v>-27742</v>
          </cell>
          <cell r="L115">
            <v>734079.09644787677</v>
          </cell>
          <cell r="M115">
            <v>4170.9039570902087</v>
          </cell>
          <cell r="N115">
            <v>715891.16004011466</v>
          </cell>
          <cell r="O115">
            <v>4067.5634093188332</v>
          </cell>
          <cell r="P115">
            <v>-2.4776534975279072E-2</v>
          </cell>
          <cell r="Q115">
            <v>2.9776534975279073E-2</v>
          </cell>
          <cell r="R115">
            <v>21858.33189000146</v>
          </cell>
          <cell r="S115">
            <v>4978.5091586938415</v>
          </cell>
          <cell r="T115">
            <v>4170.9039570902087</v>
          </cell>
          <cell r="U115">
            <v>4191.7584768756597</v>
          </cell>
          <cell r="V115">
            <v>20.854519785450975</v>
          </cell>
          <cell r="W115">
            <v>0.49999999999999833</v>
          </cell>
          <cell r="X115">
            <v>0</v>
          </cell>
          <cell r="Y115">
            <v>0</v>
          </cell>
          <cell r="Z115">
            <v>0</v>
          </cell>
        </row>
        <row r="116">
          <cell r="A116">
            <v>3735207</v>
          </cell>
          <cell r="B116">
            <v>0</v>
          </cell>
          <cell r="C116">
            <v>5207</v>
          </cell>
          <cell r="D116" t="str">
            <v>St Patrick's Catholic Voluntary Academy</v>
          </cell>
          <cell r="E116">
            <v>279</v>
          </cell>
          <cell r="F116">
            <v>279</v>
          </cell>
          <cell r="G116">
            <v>0</v>
          </cell>
          <cell r="H116">
            <v>1426200.4156466611</v>
          </cell>
          <cell r="I116">
            <v>4224</v>
          </cell>
          <cell r="J116">
            <v>134400</v>
          </cell>
          <cell r="K116">
            <v>-46759</v>
          </cell>
          <cell r="L116">
            <v>1334335.4156466611</v>
          </cell>
          <cell r="M116">
            <v>4782.5642137873156</v>
          </cell>
          <cell r="N116">
            <v>1378661.2668523809</v>
          </cell>
          <cell r="O116">
            <v>4941.4382324458102</v>
          </cell>
          <cell r="P116">
            <v>3.3219421957887768E-2</v>
          </cell>
          <cell r="Q116">
            <v>0</v>
          </cell>
          <cell r="R116">
            <v>0</v>
          </cell>
          <cell r="S116">
            <v>5440.5769779655229</v>
          </cell>
          <cell r="T116">
            <v>4782.5642137873156</v>
          </cell>
          <cell r="U116">
            <v>4941.4382324458102</v>
          </cell>
          <cell r="V116">
            <v>158.87401865849461</v>
          </cell>
          <cell r="W116">
            <v>3.3219421957887767</v>
          </cell>
          <cell r="X116">
            <v>0</v>
          </cell>
          <cell r="Y116">
            <v>0</v>
          </cell>
          <cell r="Z116">
            <v>0</v>
          </cell>
        </row>
        <row r="117">
          <cell r="A117">
            <v>3735208</v>
          </cell>
          <cell r="B117">
            <v>0</v>
          </cell>
          <cell r="C117">
            <v>5208</v>
          </cell>
          <cell r="D117" t="str">
            <v>St Theresa's Catholic Primary School</v>
          </cell>
          <cell r="E117">
            <v>207</v>
          </cell>
          <cell r="F117">
            <v>207</v>
          </cell>
          <cell r="G117">
            <v>0</v>
          </cell>
          <cell r="H117">
            <v>1111631.7056359109</v>
          </cell>
          <cell r="I117">
            <v>3328</v>
          </cell>
          <cell r="J117">
            <v>134400</v>
          </cell>
          <cell r="K117">
            <v>-36007</v>
          </cell>
          <cell r="L117">
            <v>1009910.7056359109</v>
          </cell>
          <cell r="M117">
            <v>4878.7956794005358</v>
          </cell>
          <cell r="N117">
            <v>1024830.2017804484</v>
          </cell>
          <cell r="O117">
            <v>4950.8705400021663</v>
          </cell>
          <cell r="P117">
            <v>1.4773084453187512E-2</v>
          </cell>
          <cell r="Q117">
            <v>0</v>
          </cell>
          <cell r="R117">
            <v>0</v>
          </cell>
          <cell r="S117">
            <v>5619.1087042533745</v>
          </cell>
          <cell r="T117">
            <v>4878.7956794005358</v>
          </cell>
          <cell r="U117">
            <v>4950.8705400021663</v>
          </cell>
          <cell r="V117">
            <v>72.074860601630462</v>
          </cell>
          <cell r="W117">
            <v>1.4773084453187513</v>
          </cell>
          <cell r="X117">
            <v>0</v>
          </cell>
          <cell r="Y117">
            <v>0</v>
          </cell>
          <cell r="Z117">
            <v>0</v>
          </cell>
        </row>
        <row r="118">
          <cell r="A118">
            <v>3733424</v>
          </cell>
          <cell r="B118">
            <v>0</v>
          </cell>
          <cell r="C118">
            <v>3424</v>
          </cell>
          <cell r="D118" t="str">
            <v>St Thomas More Catholic Primary, A Voluntary Academy</v>
          </cell>
          <cell r="E118">
            <v>208</v>
          </cell>
          <cell r="F118">
            <v>206</v>
          </cell>
          <cell r="G118">
            <v>-2</v>
          </cell>
          <cell r="H118">
            <v>1022030.4125349715</v>
          </cell>
          <cell r="I118">
            <v>2816</v>
          </cell>
          <cell r="J118">
            <v>134400</v>
          </cell>
          <cell r="K118">
            <v>-33422</v>
          </cell>
          <cell r="L118">
            <v>918236.41253497149</v>
          </cell>
          <cell r="M118">
            <v>4414.5981371873631</v>
          </cell>
          <cell r="N118">
            <v>939261.41428265674</v>
          </cell>
          <cell r="O118">
            <v>4559.5214285565862</v>
          </cell>
          <cell r="P118">
            <v>3.282819565124831E-2</v>
          </cell>
          <cell r="Q118">
            <v>0</v>
          </cell>
          <cell r="R118">
            <v>0</v>
          </cell>
          <cell r="S118">
            <v>5227.7179334109551</v>
          </cell>
          <cell r="T118">
            <v>4414.5981371873631</v>
          </cell>
          <cell r="U118">
            <v>4559.5214285565862</v>
          </cell>
          <cell r="V118">
            <v>144.92329136922308</v>
          </cell>
          <cell r="W118">
            <v>3.2828195651248309</v>
          </cell>
          <cell r="X118">
            <v>0</v>
          </cell>
          <cell r="Y118">
            <v>0</v>
          </cell>
          <cell r="Z118">
            <v>0</v>
          </cell>
        </row>
        <row r="119">
          <cell r="A119">
            <v>3733414</v>
          </cell>
          <cell r="B119">
            <v>0</v>
          </cell>
          <cell r="C119">
            <v>3414</v>
          </cell>
          <cell r="D119" t="str">
            <v>St Thomas of Canterbury School, a Catholic Voluntary Academy</v>
          </cell>
          <cell r="E119">
            <v>210</v>
          </cell>
          <cell r="F119">
            <v>203</v>
          </cell>
          <cell r="G119">
            <v>-7</v>
          </cell>
          <cell r="H119">
            <v>963653.92411019595</v>
          </cell>
          <cell r="I119">
            <v>3763</v>
          </cell>
          <cell r="J119">
            <v>134400</v>
          </cell>
          <cell r="K119">
            <v>-33036</v>
          </cell>
          <cell r="L119">
            <v>858526.92411019595</v>
          </cell>
          <cell r="M119">
            <v>4088.2234481437904</v>
          </cell>
          <cell r="N119">
            <v>839096.90275446605</v>
          </cell>
          <cell r="O119">
            <v>4133.4822795786504</v>
          </cell>
          <cell r="P119">
            <v>1.1070537608556896E-2</v>
          </cell>
          <cell r="Q119">
            <v>0</v>
          </cell>
          <cell r="R119">
            <v>0</v>
          </cell>
          <cell r="S119">
            <v>4816.8793239136257</v>
          </cell>
          <cell r="T119">
            <v>4088.2234481437904</v>
          </cell>
          <cell r="U119">
            <v>4133.4822795786504</v>
          </cell>
          <cell r="V119">
            <v>45.258831434859985</v>
          </cell>
          <cell r="W119">
            <v>1.1070537608556896</v>
          </cell>
          <cell r="X119">
            <v>0</v>
          </cell>
          <cell r="Y119">
            <v>0</v>
          </cell>
          <cell r="Z119">
            <v>0</v>
          </cell>
        </row>
        <row r="120">
          <cell r="A120">
            <v>3733412</v>
          </cell>
          <cell r="B120">
            <v>0</v>
          </cell>
          <cell r="C120">
            <v>3412</v>
          </cell>
          <cell r="D120" t="str">
            <v>St Wilfrid's Catholic Primary School</v>
          </cell>
          <cell r="E120">
            <v>297</v>
          </cell>
          <cell r="F120">
            <v>291</v>
          </cell>
          <cell r="G120">
            <v>-6</v>
          </cell>
          <cell r="H120">
            <v>1314535.1845570034</v>
          </cell>
          <cell r="I120">
            <v>4506</v>
          </cell>
          <cell r="J120">
            <v>134400</v>
          </cell>
          <cell r="K120">
            <v>-41517</v>
          </cell>
          <cell r="L120">
            <v>1217146.1845570034</v>
          </cell>
          <cell r="M120">
            <v>4098.1353015387322</v>
          </cell>
          <cell r="N120">
            <v>1207110.0000000005</v>
          </cell>
          <cell r="O120">
            <v>4148.1443298969089</v>
          </cell>
          <cell r="P120">
            <v>1.2202873911800749E-2</v>
          </cell>
          <cell r="Q120">
            <v>0</v>
          </cell>
          <cell r="R120">
            <v>0</v>
          </cell>
          <cell r="S120">
            <v>4627.862817869418</v>
          </cell>
          <cell r="T120">
            <v>4098.1353015387322</v>
          </cell>
          <cell r="U120">
            <v>4148.1443298969089</v>
          </cell>
          <cell r="V120">
            <v>50.009028358176693</v>
          </cell>
          <cell r="W120">
            <v>1.2202873911800749</v>
          </cell>
          <cell r="X120">
            <v>0</v>
          </cell>
          <cell r="Y120">
            <v>0</v>
          </cell>
          <cell r="Z120">
            <v>0</v>
          </cell>
        </row>
        <row r="121">
          <cell r="A121">
            <v>3732294</v>
          </cell>
          <cell r="B121">
            <v>0</v>
          </cell>
          <cell r="C121">
            <v>2294</v>
          </cell>
          <cell r="D121" t="str">
            <v>Stannington Infant School</v>
          </cell>
          <cell r="E121">
            <v>181</v>
          </cell>
          <cell r="F121">
            <v>174</v>
          </cell>
          <cell r="G121">
            <v>-7</v>
          </cell>
          <cell r="H121">
            <v>851023.72120982478</v>
          </cell>
          <cell r="I121">
            <v>1894</v>
          </cell>
          <cell r="J121">
            <v>134400</v>
          </cell>
          <cell r="K121">
            <v>-28337</v>
          </cell>
          <cell r="L121">
            <v>743066.72120982478</v>
          </cell>
          <cell r="M121">
            <v>4105.3410011592532</v>
          </cell>
          <cell r="N121">
            <v>705995.90956158505</v>
          </cell>
          <cell r="O121">
            <v>4057.4477561010635</v>
          </cell>
          <cell r="P121">
            <v>-1.1666082073246957E-2</v>
          </cell>
          <cell r="Q121">
            <v>1.6666082073246956E-2</v>
          </cell>
          <cell r="R121">
            <v>11905.071311133554</v>
          </cell>
          <cell r="S121">
            <v>4910.8352349006818</v>
          </cell>
          <cell r="T121">
            <v>4105.3410011592532</v>
          </cell>
          <cell r="U121">
            <v>4125.8677061650496</v>
          </cell>
          <cell r="V121">
            <v>20.52670500579643</v>
          </cell>
          <cell r="W121">
            <v>0.500000000000004</v>
          </cell>
          <cell r="X121">
            <v>0</v>
          </cell>
          <cell r="Y121">
            <v>0</v>
          </cell>
          <cell r="Z121">
            <v>0</v>
          </cell>
        </row>
        <row r="122">
          <cell r="A122">
            <v>3732303</v>
          </cell>
          <cell r="B122">
            <v>0</v>
          </cell>
          <cell r="C122">
            <v>2303</v>
          </cell>
          <cell r="D122" t="str">
            <v>Stocksbridge Junior School</v>
          </cell>
          <cell r="E122">
            <v>295</v>
          </cell>
          <cell r="F122">
            <v>278</v>
          </cell>
          <cell r="G122">
            <v>-17</v>
          </cell>
          <cell r="H122">
            <v>1419760.5570848831</v>
          </cell>
          <cell r="I122">
            <v>20584</v>
          </cell>
          <cell r="J122">
            <v>134400</v>
          </cell>
          <cell r="K122">
            <v>-48247</v>
          </cell>
          <cell r="L122">
            <v>1313023.5570848831</v>
          </cell>
          <cell r="M122">
            <v>4450.9273121521464</v>
          </cell>
          <cell r="N122">
            <v>1235600.6913151487</v>
          </cell>
          <cell r="O122">
            <v>4444.606803291902</v>
          </cell>
          <cell r="P122">
            <v>-1.4200431543754653E-3</v>
          </cell>
          <cell r="Q122">
            <v>6.4200431543754658E-3</v>
          </cell>
          <cell r="R122">
            <v>7943.8904270394396</v>
          </cell>
          <cell r="S122">
            <v>5041.4472364826916</v>
          </cell>
          <cell r="T122">
            <v>4450.9273121521464</v>
          </cell>
          <cell r="U122">
            <v>4473.1819487129069</v>
          </cell>
          <cell r="V122">
            <v>22.254636560760446</v>
          </cell>
          <cell r="W122">
            <v>0.49999999999999362</v>
          </cell>
          <cell r="X122">
            <v>0</v>
          </cell>
          <cell r="Y122">
            <v>0</v>
          </cell>
          <cell r="Z122">
            <v>0</v>
          </cell>
        </row>
        <row r="123">
          <cell r="A123">
            <v>3732302</v>
          </cell>
          <cell r="B123">
            <v>0</v>
          </cell>
          <cell r="C123">
            <v>2302</v>
          </cell>
          <cell r="D123" t="str">
            <v>Stocksbridge Nursery Infant School</v>
          </cell>
          <cell r="E123">
            <v>198</v>
          </cell>
          <cell r="F123">
            <v>198</v>
          </cell>
          <cell r="G123">
            <v>0</v>
          </cell>
          <cell r="H123">
            <v>1009554.8787507995</v>
          </cell>
          <cell r="I123">
            <v>16342</v>
          </cell>
          <cell r="J123">
            <v>134400</v>
          </cell>
          <cell r="K123">
            <v>-34000</v>
          </cell>
          <cell r="L123">
            <v>892812.87875079946</v>
          </cell>
          <cell r="M123">
            <v>4509.155953286866</v>
          </cell>
          <cell r="N123">
            <v>915353.99102825578</v>
          </cell>
          <cell r="O123">
            <v>4622.9999546881609</v>
          </cell>
          <cell r="P123">
            <v>2.5247297405695281E-2</v>
          </cell>
          <cell r="Q123">
            <v>0</v>
          </cell>
          <cell r="R123">
            <v>0</v>
          </cell>
          <cell r="S123">
            <v>5321.3523284255343</v>
          </cell>
          <cell r="T123">
            <v>4509.155953286866</v>
          </cell>
          <cell r="U123">
            <v>4622.9999546881609</v>
          </cell>
          <cell r="V123">
            <v>113.84400140129492</v>
          </cell>
          <cell r="W123">
            <v>2.5247297405695281</v>
          </cell>
          <cell r="X123">
            <v>0</v>
          </cell>
          <cell r="Y123">
            <v>0</v>
          </cell>
          <cell r="Z123">
            <v>0</v>
          </cell>
        </row>
        <row r="124">
          <cell r="A124">
            <v>3732350</v>
          </cell>
          <cell r="B124">
            <v>0</v>
          </cell>
          <cell r="C124">
            <v>2350</v>
          </cell>
          <cell r="D124" t="str">
            <v>Stradbroke Primary School</v>
          </cell>
          <cell r="E124">
            <v>411</v>
          </cell>
          <cell r="F124">
            <v>416</v>
          </cell>
          <cell r="G124">
            <v>5</v>
          </cell>
          <cell r="H124">
            <v>2143220.6135037858</v>
          </cell>
          <cell r="I124">
            <v>29184</v>
          </cell>
          <cell r="J124">
            <v>134400</v>
          </cell>
          <cell r="K124">
            <v>-74947</v>
          </cell>
          <cell r="L124">
            <v>2054583.6135037858</v>
          </cell>
          <cell r="M124">
            <v>4998.9868941697951</v>
          </cell>
          <cell r="N124">
            <v>2121280.749011199</v>
          </cell>
          <cell r="O124">
            <v>5099.2325697384595</v>
          </cell>
          <cell r="P124">
            <v>2.0053198316158552E-2</v>
          </cell>
          <cell r="Q124">
            <v>0</v>
          </cell>
          <cell r="R124">
            <v>0</v>
          </cell>
          <cell r="S124">
            <v>5503.0317283923059</v>
          </cell>
          <cell r="T124">
            <v>4998.9868941697951</v>
          </cell>
          <cell r="U124">
            <v>5099.2325697384595</v>
          </cell>
          <cell r="V124">
            <v>100.24567556866441</v>
          </cell>
          <cell r="W124">
            <v>2.0053198316158554</v>
          </cell>
          <cell r="X124">
            <v>0</v>
          </cell>
          <cell r="Y124">
            <v>0</v>
          </cell>
          <cell r="Z124">
            <v>0</v>
          </cell>
        </row>
        <row r="125">
          <cell r="A125">
            <v>3732230</v>
          </cell>
          <cell r="B125">
            <v>0</v>
          </cell>
          <cell r="C125">
            <v>2230</v>
          </cell>
          <cell r="D125" t="str">
            <v>Tinsley Meadows Primary School</v>
          </cell>
          <cell r="E125">
            <v>545</v>
          </cell>
          <cell r="F125">
            <v>529</v>
          </cell>
          <cell r="G125">
            <v>-16</v>
          </cell>
          <cell r="H125">
            <v>2795343.3164346418</v>
          </cell>
          <cell r="I125">
            <v>2790</v>
          </cell>
          <cell r="J125">
            <v>134400</v>
          </cell>
          <cell r="K125">
            <v>-94533</v>
          </cell>
          <cell r="L125">
            <v>2752686.3164346418</v>
          </cell>
          <cell r="M125">
            <v>5050.8005806140218</v>
          </cell>
          <cell r="N125">
            <v>2742095.7976446934</v>
          </cell>
          <cell r="O125">
            <v>5183.5459312754128</v>
          </cell>
          <cell r="P125">
            <v>2.6282041538304667E-2</v>
          </cell>
          <cell r="Q125">
            <v>0</v>
          </cell>
          <cell r="R125">
            <v>0</v>
          </cell>
          <cell r="S125">
            <v>5477.1719804247514</v>
          </cell>
          <cell r="T125">
            <v>5050.8005806140218</v>
          </cell>
          <cell r="U125">
            <v>5183.5459312754128</v>
          </cell>
          <cell r="V125">
            <v>132.74535066139106</v>
          </cell>
          <cell r="W125">
            <v>2.6282041538304668</v>
          </cell>
          <cell r="X125">
            <v>0</v>
          </cell>
          <cell r="Y125">
            <v>0</v>
          </cell>
          <cell r="Z125">
            <v>0</v>
          </cell>
        </row>
        <row r="126">
          <cell r="A126">
            <v>3735206</v>
          </cell>
          <cell r="B126">
            <v>0</v>
          </cell>
          <cell r="C126">
            <v>5206</v>
          </cell>
          <cell r="D126" t="str">
            <v>Totley All Saints Church of England Voluntary Aided Primary School</v>
          </cell>
          <cell r="E126">
            <v>211</v>
          </cell>
          <cell r="F126">
            <v>210</v>
          </cell>
          <cell r="G126">
            <v>-1</v>
          </cell>
          <cell r="H126">
            <v>959598.23500413459</v>
          </cell>
          <cell r="I126">
            <v>3277</v>
          </cell>
          <cell r="J126">
            <v>134400</v>
          </cell>
          <cell r="K126">
            <v>-31387</v>
          </cell>
          <cell r="L126">
            <v>853308.23500413459</v>
          </cell>
          <cell r="M126">
            <v>4044.1148578395005</v>
          </cell>
          <cell r="N126">
            <v>862953.80145178991</v>
          </cell>
          <cell r="O126">
            <v>4109.3038164370946</v>
          </cell>
          <cell r="P126">
            <v>1.6119462698055077E-2</v>
          </cell>
          <cell r="Q126">
            <v>0</v>
          </cell>
          <cell r="R126">
            <v>0</v>
          </cell>
          <cell r="S126">
            <v>4767.2754354847139</v>
          </cell>
          <cell r="T126">
            <v>4044.1148578395005</v>
          </cell>
          <cell r="U126">
            <v>4109.3038164370946</v>
          </cell>
          <cell r="V126">
            <v>65.188958597594137</v>
          </cell>
          <cell r="W126">
            <v>1.6119462698055076</v>
          </cell>
          <cell r="X126">
            <v>0</v>
          </cell>
          <cell r="Y126">
            <v>0</v>
          </cell>
          <cell r="Z126">
            <v>0</v>
          </cell>
        </row>
        <row r="127">
          <cell r="A127">
            <v>3732203</v>
          </cell>
          <cell r="B127">
            <v>0</v>
          </cell>
          <cell r="C127">
            <v>2203</v>
          </cell>
          <cell r="D127" t="str">
            <v>Totley Primary School</v>
          </cell>
          <cell r="E127">
            <v>423</v>
          </cell>
          <cell r="F127">
            <v>423</v>
          </cell>
          <cell r="G127">
            <v>0</v>
          </cell>
          <cell r="H127">
            <v>1866720</v>
          </cell>
          <cell r="I127">
            <v>3405</v>
          </cell>
          <cell r="J127">
            <v>134400</v>
          </cell>
          <cell r="K127">
            <v>-59423</v>
          </cell>
          <cell r="L127">
            <v>1788338</v>
          </cell>
          <cell r="M127">
            <v>4227.7494089834518</v>
          </cell>
          <cell r="N127">
            <v>1815630.0000000002</v>
          </cell>
          <cell r="O127">
            <v>4292.2695035461002</v>
          </cell>
          <cell r="P127">
            <v>1.526109717514266E-2</v>
          </cell>
          <cell r="Q127">
            <v>0</v>
          </cell>
          <cell r="R127">
            <v>0</v>
          </cell>
          <cell r="S127">
            <v>4619.3349881796694</v>
          </cell>
          <cell r="T127">
            <v>4227.7494089834518</v>
          </cell>
          <cell r="U127">
            <v>4292.2695035461002</v>
          </cell>
          <cell r="V127">
            <v>64.52009456264841</v>
          </cell>
          <cell r="W127">
            <v>1.5261097175142659</v>
          </cell>
          <cell r="X127">
            <v>0</v>
          </cell>
          <cell r="Y127">
            <v>0</v>
          </cell>
          <cell r="Z127">
            <v>0</v>
          </cell>
        </row>
        <row r="128">
          <cell r="A128">
            <v>3732351</v>
          </cell>
          <cell r="B128">
            <v>0</v>
          </cell>
          <cell r="C128">
            <v>2351</v>
          </cell>
          <cell r="D128" t="str">
            <v>Walkley Primary School</v>
          </cell>
          <cell r="E128">
            <v>377</v>
          </cell>
          <cell r="F128">
            <v>386</v>
          </cell>
          <cell r="G128">
            <v>9</v>
          </cell>
          <cell r="H128">
            <v>1813615.016514915</v>
          </cell>
          <cell r="I128">
            <v>46080</v>
          </cell>
          <cell r="J128">
            <v>134400</v>
          </cell>
          <cell r="K128">
            <v>-59669</v>
          </cell>
          <cell r="L128">
            <v>1692804.016514915</v>
          </cell>
          <cell r="M128">
            <v>4490.1963302782897</v>
          </cell>
          <cell r="N128">
            <v>1748178.1510191693</v>
          </cell>
          <cell r="O128">
            <v>4528.9589404641692</v>
          </cell>
          <cell r="P128">
            <v>8.632720561570004E-3</v>
          </cell>
          <cell r="Q128">
            <v>0</v>
          </cell>
          <cell r="R128">
            <v>0</v>
          </cell>
          <cell r="S128">
            <v>5033.0781114486254</v>
          </cell>
          <cell r="T128">
            <v>4490.1963302782897</v>
          </cell>
          <cell r="U128">
            <v>4528.9589404641692</v>
          </cell>
          <cell r="V128">
            <v>38.762610185879566</v>
          </cell>
          <cell r="W128">
            <v>0.86327205615700042</v>
          </cell>
          <cell r="X128">
            <v>0</v>
          </cell>
          <cell r="Y128">
            <v>0</v>
          </cell>
          <cell r="Z128">
            <v>0</v>
          </cell>
        </row>
        <row r="129">
          <cell r="A129">
            <v>3733432</v>
          </cell>
          <cell r="B129">
            <v>0</v>
          </cell>
          <cell r="C129">
            <v>3432</v>
          </cell>
          <cell r="D129" t="str">
            <v>Watercliffe Meadow Community Primary School</v>
          </cell>
          <cell r="E129">
            <v>417</v>
          </cell>
          <cell r="F129">
            <v>412</v>
          </cell>
          <cell r="G129">
            <v>-5</v>
          </cell>
          <cell r="H129">
            <v>2249533.1606082534</v>
          </cell>
          <cell r="I129">
            <v>45568</v>
          </cell>
          <cell r="J129">
            <v>134400</v>
          </cell>
          <cell r="K129">
            <v>-78261</v>
          </cell>
          <cell r="L129">
            <v>2147826.1606082534</v>
          </cell>
          <cell r="M129">
            <v>5150.6622556552838</v>
          </cell>
          <cell r="N129">
            <v>2173965.2442922075</v>
          </cell>
          <cell r="O129">
            <v>5276.6146706121544</v>
          </cell>
          <cell r="P129">
            <v>2.4453635028889413E-2</v>
          </cell>
          <cell r="Q129">
            <v>0</v>
          </cell>
          <cell r="R129">
            <v>0</v>
          </cell>
          <cell r="S129">
            <v>5743.2554473111832</v>
          </cell>
          <cell r="T129">
            <v>5150.6622556552838</v>
          </cell>
          <cell r="U129">
            <v>5276.6146706121544</v>
          </cell>
          <cell r="V129">
            <v>125.9524149568706</v>
          </cell>
          <cell r="W129">
            <v>2.4453635028889411</v>
          </cell>
          <cell r="X129">
            <v>0</v>
          </cell>
          <cell r="Y129">
            <v>0</v>
          </cell>
          <cell r="Z129">
            <v>0</v>
          </cell>
        </row>
        <row r="130">
          <cell r="A130">
            <v>3732319</v>
          </cell>
          <cell r="B130">
            <v>0</v>
          </cell>
          <cell r="C130">
            <v>2319</v>
          </cell>
          <cell r="D130" t="str">
            <v>Waterthorpe Infant School</v>
          </cell>
          <cell r="E130">
            <v>134</v>
          </cell>
          <cell r="F130">
            <v>124</v>
          </cell>
          <cell r="G130">
            <v>-10</v>
          </cell>
          <cell r="H130">
            <v>746530.93296202982</v>
          </cell>
          <cell r="I130">
            <v>17408</v>
          </cell>
          <cell r="J130">
            <v>134400</v>
          </cell>
          <cell r="K130">
            <v>-25344</v>
          </cell>
          <cell r="L130">
            <v>620066.93296202982</v>
          </cell>
          <cell r="M130">
            <v>4627.3651713584313</v>
          </cell>
          <cell r="N130">
            <v>606782.62021148193</v>
          </cell>
          <cell r="O130">
            <v>4893.4082275119508</v>
          </cell>
          <cell r="P130">
            <v>5.7493421483184703E-2</v>
          </cell>
          <cell r="Q130">
            <v>0</v>
          </cell>
          <cell r="R130">
            <v>0</v>
          </cell>
          <cell r="S130">
            <v>6110.4404855764669</v>
          </cell>
          <cell r="T130">
            <v>4627.3651713584313</v>
          </cell>
          <cell r="U130">
            <v>4893.4082275119508</v>
          </cell>
          <cell r="V130">
            <v>266.0430561535195</v>
          </cell>
          <cell r="W130">
            <v>5.7493421483184708</v>
          </cell>
          <cell r="X130">
            <v>0</v>
          </cell>
          <cell r="Y130">
            <v>0</v>
          </cell>
          <cell r="Z130">
            <v>0</v>
          </cell>
        </row>
        <row r="131">
          <cell r="A131">
            <v>3732352</v>
          </cell>
          <cell r="B131">
            <v>0</v>
          </cell>
          <cell r="C131">
            <v>2352</v>
          </cell>
          <cell r="D131" t="str">
            <v>Westways Primary School</v>
          </cell>
          <cell r="E131">
            <v>580</v>
          </cell>
          <cell r="F131">
            <v>582</v>
          </cell>
          <cell r="G131">
            <v>2</v>
          </cell>
          <cell r="H131">
            <v>2586644.0000000009</v>
          </cell>
          <cell r="I131">
            <v>31744</v>
          </cell>
          <cell r="J131">
            <v>134400</v>
          </cell>
          <cell r="K131">
            <v>-83618</v>
          </cell>
          <cell r="L131">
            <v>2504118.0000000009</v>
          </cell>
          <cell r="M131">
            <v>4317.4448275862087</v>
          </cell>
          <cell r="N131">
            <v>2548619.9999999995</v>
          </cell>
          <cell r="O131">
            <v>4379.0721649484531</v>
          </cell>
          <cell r="P131">
            <v>1.4274030085683547E-2</v>
          </cell>
          <cell r="Q131">
            <v>0</v>
          </cell>
          <cell r="R131">
            <v>0</v>
          </cell>
          <cell r="S131">
            <v>4673.0750859106529</v>
          </cell>
          <cell r="T131">
            <v>4317.4448275862087</v>
          </cell>
          <cell r="U131">
            <v>4379.0721649484531</v>
          </cell>
          <cell r="V131">
            <v>61.627337362244361</v>
          </cell>
          <cell r="W131">
            <v>1.4274030085683547</v>
          </cell>
          <cell r="X131">
            <v>0</v>
          </cell>
          <cell r="Y131">
            <v>0</v>
          </cell>
          <cell r="Z131">
            <v>0</v>
          </cell>
        </row>
        <row r="132">
          <cell r="A132">
            <v>3732311</v>
          </cell>
          <cell r="B132">
            <v>0</v>
          </cell>
          <cell r="C132">
            <v>2311</v>
          </cell>
          <cell r="D132" t="str">
            <v>Wharncliffe Side Primary School</v>
          </cell>
          <cell r="E132">
            <v>142</v>
          </cell>
          <cell r="F132">
            <v>131</v>
          </cell>
          <cell r="G132">
            <v>-11</v>
          </cell>
          <cell r="H132">
            <v>758069.71207127406</v>
          </cell>
          <cell r="I132">
            <v>6762.3831775700855</v>
          </cell>
          <cell r="J132">
            <v>134400</v>
          </cell>
          <cell r="K132">
            <v>-25880</v>
          </cell>
          <cell r="L132">
            <v>642787.32889370399</v>
          </cell>
          <cell r="M132">
            <v>4526.6713302373519</v>
          </cell>
          <cell r="N132">
            <v>616460.05978986749</v>
          </cell>
          <cell r="O132">
            <v>4705.8019831287593</v>
          </cell>
          <cell r="P132">
            <v>3.9572268411635456E-2</v>
          </cell>
          <cell r="Q132">
            <v>0</v>
          </cell>
          <cell r="R132">
            <v>0</v>
          </cell>
          <cell r="S132">
            <v>5780.64307608731</v>
          </cell>
          <cell r="T132">
            <v>4526.6713302373519</v>
          </cell>
          <cell r="U132">
            <v>4705.8019831287593</v>
          </cell>
          <cell r="V132">
            <v>179.13065289140741</v>
          </cell>
          <cell r="W132">
            <v>3.9572268411635454</v>
          </cell>
          <cell r="X132">
            <v>0</v>
          </cell>
          <cell r="Y132">
            <v>0</v>
          </cell>
          <cell r="Z132">
            <v>0</v>
          </cell>
        </row>
        <row r="133">
          <cell r="A133">
            <v>3732040</v>
          </cell>
          <cell r="B133">
            <v>0</v>
          </cell>
          <cell r="C133">
            <v>2040</v>
          </cell>
          <cell r="D133" t="str">
            <v>Whiteways Primary School</v>
          </cell>
          <cell r="E133">
            <v>406</v>
          </cell>
          <cell r="F133">
            <v>386</v>
          </cell>
          <cell r="G133">
            <v>-20</v>
          </cell>
          <cell r="H133">
            <v>2319332.2464535562</v>
          </cell>
          <cell r="I133">
            <v>7270</v>
          </cell>
          <cell r="J133">
            <v>134400</v>
          </cell>
          <cell r="K133">
            <v>-76536</v>
          </cell>
          <cell r="L133">
            <v>2254198.2464535562</v>
          </cell>
          <cell r="M133">
            <v>5552.2124296885622</v>
          </cell>
          <cell r="N133">
            <v>2157829.8532994404</v>
          </cell>
          <cell r="O133">
            <v>5590.2327805684981</v>
          </cell>
          <cell r="P133">
            <v>6.8477838990156515E-3</v>
          </cell>
          <cell r="Q133">
            <v>0</v>
          </cell>
          <cell r="R133">
            <v>0</v>
          </cell>
          <cell r="S133">
            <v>5959.5094645063218</v>
          </cell>
          <cell r="T133">
            <v>5552.2124296885622</v>
          </cell>
          <cell r="U133">
            <v>5590.2327805684981</v>
          </cell>
          <cell r="V133">
            <v>38.020350879935904</v>
          </cell>
          <cell r="W133">
            <v>0.68477838990156514</v>
          </cell>
          <cell r="X133">
            <v>0</v>
          </cell>
          <cell r="Y133">
            <v>0</v>
          </cell>
          <cell r="Z133">
            <v>0</v>
          </cell>
        </row>
        <row r="134">
          <cell r="A134">
            <v>3732027</v>
          </cell>
          <cell r="B134">
            <v>0</v>
          </cell>
          <cell r="C134">
            <v>2027</v>
          </cell>
          <cell r="D134" t="str">
            <v>Wincobank Nursery and Infant Academy</v>
          </cell>
          <cell r="E134">
            <v>137</v>
          </cell>
          <cell r="F134">
            <v>123</v>
          </cell>
          <cell r="G134">
            <v>-14</v>
          </cell>
          <cell r="H134">
            <v>792642.46650172584</v>
          </cell>
          <cell r="I134">
            <v>2406</v>
          </cell>
          <cell r="J134">
            <v>134400</v>
          </cell>
          <cell r="K134">
            <v>-28301</v>
          </cell>
          <cell r="L134">
            <v>684137.46650172584</v>
          </cell>
          <cell r="M134">
            <v>4993.7041350490936</v>
          </cell>
          <cell r="N134">
            <v>579097.88167296944</v>
          </cell>
          <cell r="O134">
            <v>4708.1128591298329</v>
          </cell>
          <cell r="P134">
            <v>-5.7190267624145689E-2</v>
          </cell>
          <cell r="Q134">
            <v>6.2190267624145687E-2</v>
          </cell>
          <cell r="R134">
            <v>38198.854981124248</v>
          </cell>
          <cell r="S134">
            <v>6133.938509382876</v>
          </cell>
          <cell r="T134">
            <v>4993.7041350490936</v>
          </cell>
          <cell r="U134">
            <v>5018.6726557243392</v>
          </cell>
          <cell r="V134">
            <v>24.9685206752456</v>
          </cell>
          <cell r="W134">
            <v>0.50000000000000266</v>
          </cell>
          <cell r="X134">
            <v>0</v>
          </cell>
          <cell r="Y134">
            <v>0</v>
          </cell>
          <cell r="Z134">
            <v>0</v>
          </cell>
        </row>
        <row r="135">
          <cell r="A135">
            <v>3732361</v>
          </cell>
          <cell r="B135">
            <v>0</v>
          </cell>
          <cell r="C135">
            <v>2361</v>
          </cell>
          <cell r="D135" t="str">
            <v>Windmill Hill Primary School</v>
          </cell>
          <cell r="E135">
            <v>315</v>
          </cell>
          <cell r="F135">
            <v>301</v>
          </cell>
          <cell r="G135">
            <v>-14</v>
          </cell>
          <cell r="H135">
            <v>1408979.0866359989</v>
          </cell>
          <cell r="I135">
            <v>4429</v>
          </cell>
          <cell r="J135">
            <v>134400</v>
          </cell>
          <cell r="K135">
            <v>-47611</v>
          </cell>
          <cell r="L135">
            <v>1317761.0866359989</v>
          </cell>
          <cell r="M135">
            <v>4183.3685290031708</v>
          </cell>
          <cell r="N135">
            <v>1284521.5787318654</v>
          </cell>
          <cell r="O135">
            <v>4267.5135506042043</v>
          </cell>
          <cell r="P135">
            <v>2.0114178566305721E-2</v>
          </cell>
          <cell r="Q135">
            <v>0</v>
          </cell>
          <cell r="R135">
            <v>0</v>
          </cell>
          <cell r="S135">
            <v>4730.3547466174932</v>
          </cell>
          <cell r="T135">
            <v>4183.3685290031708</v>
          </cell>
          <cell r="U135">
            <v>4267.5135506042043</v>
          </cell>
          <cell r="V135">
            <v>84.145021601033477</v>
          </cell>
          <cell r="W135">
            <v>2.011417856630572</v>
          </cell>
          <cell r="X135">
            <v>0</v>
          </cell>
          <cell r="Y135">
            <v>0</v>
          </cell>
          <cell r="Z135">
            <v>0</v>
          </cell>
        </row>
        <row r="136">
          <cell r="A136">
            <v>3732043</v>
          </cell>
          <cell r="B136">
            <v>0</v>
          </cell>
          <cell r="C136">
            <v>2043</v>
          </cell>
          <cell r="D136" t="str">
            <v>Wisewood Community Primary School</v>
          </cell>
          <cell r="E136">
            <v>156</v>
          </cell>
          <cell r="F136">
            <v>165</v>
          </cell>
          <cell r="G136">
            <v>9</v>
          </cell>
          <cell r="H136">
            <v>858796.86817749753</v>
          </cell>
          <cell r="I136">
            <v>2509</v>
          </cell>
          <cell r="J136">
            <v>134400</v>
          </cell>
          <cell r="K136">
            <v>-32330</v>
          </cell>
          <cell r="L136">
            <v>754217.86817749753</v>
          </cell>
          <cell r="M136">
            <v>4834.7299242147274</v>
          </cell>
          <cell r="N136">
            <v>808716.28540289181</v>
          </cell>
          <cell r="O136">
            <v>4901.3108206235866</v>
          </cell>
          <cell r="P136">
            <v>1.3771378640074394E-2</v>
          </cell>
          <cell r="Q136">
            <v>0</v>
          </cell>
          <cell r="R136">
            <v>0</v>
          </cell>
          <cell r="S136">
            <v>5733.3942751690411</v>
          </cell>
          <cell r="T136">
            <v>4834.7299242147274</v>
          </cell>
          <cell r="U136">
            <v>4901.3108206235866</v>
          </cell>
          <cell r="V136">
            <v>66.580896408859189</v>
          </cell>
          <cell r="W136">
            <v>1.3771378640074394</v>
          </cell>
          <cell r="X136">
            <v>0</v>
          </cell>
          <cell r="Y136">
            <v>0</v>
          </cell>
          <cell r="Z136">
            <v>0</v>
          </cell>
        </row>
        <row r="137">
          <cell r="A137">
            <v>3732139</v>
          </cell>
          <cell r="B137">
            <v>0</v>
          </cell>
          <cell r="C137">
            <v>2139</v>
          </cell>
          <cell r="D137" t="str">
            <v>Woodhouse West Primary School</v>
          </cell>
          <cell r="E137">
            <v>360</v>
          </cell>
          <cell r="F137">
            <v>361</v>
          </cell>
          <cell r="G137">
            <v>1</v>
          </cell>
          <cell r="H137">
            <v>1882121.1672276908</v>
          </cell>
          <cell r="I137">
            <v>5171</v>
          </cell>
          <cell r="J137">
            <v>134400</v>
          </cell>
          <cell r="K137">
            <v>-66902</v>
          </cell>
          <cell r="L137">
            <v>1809452.1672276908</v>
          </cell>
          <cell r="M137">
            <v>5026.2560200769185</v>
          </cell>
          <cell r="N137">
            <v>1897576.9605616746</v>
          </cell>
          <cell r="O137">
            <v>5256.4458741320623</v>
          </cell>
          <cell r="P137">
            <v>4.5797478905903626E-2</v>
          </cell>
          <cell r="Q137">
            <v>0</v>
          </cell>
          <cell r="R137">
            <v>0</v>
          </cell>
          <cell r="S137">
            <v>5645.9041289797078</v>
          </cell>
          <cell r="T137">
            <v>5026.2560200769185</v>
          </cell>
          <cell r="U137">
            <v>5256.4458741320623</v>
          </cell>
          <cell r="V137">
            <v>230.18985405514377</v>
          </cell>
          <cell r="W137">
            <v>4.5797478905903626</v>
          </cell>
          <cell r="X137">
            <v>0</v>
          </cell>
          <cell r="Y137">
            <v>0</v>
          </cell>
          <cell r="Z137">
            <v>0</v>
          </cell>
        </row>
        <row r="138">
          <cell r="A138">
            <v>3732034</v>
          </cell>
          <cell r="B138">
            <v>0</v>
          </cell>
          <cell r="C138">
            <v>2034</v>
          </cell>
          <cell r="D138" t="str">
            <v>Woodlands Primary School</v>
          </cell>
          <cell r="E138">
            <v>395</v>
          </cell>
          <cell r="F138">
            <v>403</v>
          </cell>
          <cell r="G138">
            <v>8</v>
          </cell>
          <cell r="H138">
            <v>2166415.4733020924</v>
          </cell>
          <cell r="I138">
            <v>10240</v>
          </cell>
          <cell r="J138">
            <v>134400</v>
          </cell>
          <cell r="K138">
            <v>-79387</v>
          </cell>
          <cell r="L138">
            <v>2101162.4733020924</v>
          </cell>
          <cell r="M138">
            <v>5319.3986665875755</v>
          </cell>
          <cell r="N138">
            <v>2194930.8831273532</v>
          </cell>
          <cell r="O138">
            <v>5446.4786181820182</v>
          </cell>
          <cell r="P138">
            <v>2.3889909284796139E-2</v>
          </cell>
          <cell r="Q138">
            <v>0</v>
          </cell>
          <cell r="R138">
            <v>0</v>
          </cell>
          <cell r="S138">
            <v>5810.9768812093125</v>
          </cell>
          <cell r="T138">
            <v>5319.3986665875755</v>
          </cell>
          <cell r="U138">
            <v>5446.4786181820182</v>
          </cell>
          <cell r="V138">
            <v>127.07995159444272</v>
          </cell>
          <cell r="W138">
            <v>2.3889909284796138</v>
          </cell>
          <cell r="X138">
            <v>0</v>
          </cell>
          <cell r="Y138">
            <v>0</v>
          </cell>
          <cell r="Z138">
            <v>0</v>
          </cell>
        </row>
        <row r="139">
          <cell r="A139">
            <v>3732324</v>
          </cell>
          <cell r="B139">
            <v>0</v>
          </cell>
          <cell r="C139">
            <v>2324</v>
          </cell>
          <cell r="D139" t="str">
            <v>Woodseats Primary School</v>
          </cell>
          <cell r="E139">
            <v>363</v>
          </cell>
          <cell r="F139">
            <v>369</v>
          </cell>
          <cell r="G139">
            <v>6</v>
          </cell>
          <cell r="H139">
            <v>1709405.823537943</v>
          </cell>
          <cell r="I139">
            <v>4838</v>
          </cell>
          <cell r="J139">
            <v>134400</v>
          </cell>
          <cell r="K139">
            <v>-60603</v>
          </cell>
          <cell r="L139">
            <v>1630770.823537943</v>
          </cell>
          <cell r="M139">
            <v>4492.4816075425424</v>
          </cell>
          <cell r="N139">
            <v>1711430.578553326</v>
          </cell>
          <cell r="O139">
            <v>4638.0232481119947</v>
          </cell>
          <cell r="P139">
            <v>3.2396713728354211E-2</v>
          </cell>
          <cell r="Q139">
            <v>0</v>
          </cell>
          <cell r="R139">
            <v>0</v>
          </cell>
          <cell r="S139">
            <v>5017.917638355897</v>
          </cell>
          <cell r="T139">
            <v>4492.4816075425424</v>
          </cell>
          <cell r="U139">
            <v>4638.0232481119947</v>
          </cell>
          <cell r="V139">
            <v>145.54164056945228</v>
          </cell>
          <cell r="W139">
            <v>3.2396713728354212</v>
          </cell>
          <cell r="X139">
            <v>0</v>
          </cell>
          <cell r="Y139">
            <v>0</v>
          </cell>
          <cell r="Z139">
            <v>0</v>
          </cell>
        </row>
        <row r="140">
          <cell r="A140">
            <v>3732327</v>
          </cell>
          <cell r="B140">
            <v>0</v>
          </cell>
          <cell r="C140">
            <v>2327</v>
          </cell>
          <cell r="D140" t="str">
            <v>Woodthorpe Primary School</v>
          </cell>
          <cell r="E140">
            <v>406</v>
          </cell>
          <cell r="F140">
            <v>398</v>
          </cell>
          <cell r="G140">
            <v>-8</v>
          </cell>
          <cell r="H140">
            <v>2175368.9502295079</v>
          </cell>
          <cell r="I140">
            <v>9421</v>
          </cell>
          <cell r="J140">
            <v>134400</v>
          </cell>
          <cell r="K140">
            <v>-79552</v>
          </cell>
          <cell r="L140">
            <v>2111099.9502295079</v>
          </cell>
          <cell r="M140">
            <v>5199.7535719938614</v>
          </cell>
          <cell r="N140">
            <v>2116101.428372473</v>
          </cell>
          <cell r="O140">
            <v>5316.8377597298313</v>
          </cell>
          <cell r="P140">
            <v>2.2517257042062779E-2</v>
          </cell>
          <cell r="Q140">
            <v>0</v>
          </cell>
          <cell r="R140">
            <v>0</v>
          </cell>
          <cell r="S140">
            <v>5684.6287145037004</v>
          </cell>
          <cell r="T140">
            <v>5199.7535719938614</v>
          </cell>
          <cell r="U140">
            <v>5316.8377597298313</v>
          </cell>
          <cell r="V140">
            <v>117.08418773596986</v>
          </cell>
          <cell r="W140">
            <v>2.2517257042062777</v>
          </cell>
          <cell r="X140">
            <v>0</v>
          </cell>
          <cell r="Y140">
            <v>0</v>
          </cell>
          <cell r="Z140">
            <v>0</v>
          </cell>
        </row>
        <row r="141">
          <cell r="A141">
            <v>3732321</v>
          </cell>
          <cell r="B141">
            <v>0</v>
          </cell>
          <cell r="C141">
            <v>2321</v>
          </cell>
          <cell r="D141" t="str">
            <v>Wybourn Community Primary &amp; Nursery School</v>
          </cell>
          <cell r="E141">
            <v>424</v>
          </cell>
          <cell r="F141">
            <v>420</v>
          </cell>
          <cell r="G141">
            <v>-4</v>
          </cell>
          <cell r="H141">
            <v>2384204.2360101808</v>
          </cell>
          <cell r="I141">
            <v>7859</v>
          </cell>
          <cell r="J141">
            <v>134400</v>
          </cell>
          <cell r="K141">
            <v>-85854</v>
          </cell>
          <cell r="L141">
            <v>2327799.2360101808</v>
          </cell>
          <cell r="M141">
            <v>5490.0925377598605</v>
          </cell>
          <cell r="N141">
            <v>2421340.4718625029</v>
          </cell>
          <cell r="O141">
            <v>5765.0963615773881</v>
          </cell>
          <cell r="P141">
            <v>5.0090926869829806E-2</v>
          </cell>
          <cell r="Q141">
            <v>0</v>
          </cell>
          <cell r="R141">
            <v>0</v>
          </cell>
          <cell r="S141">
            <v>6102.283004434531</v>
          </cell>
          <cell r="T141">
            <v>5490.0925377598605</v>
          </cell>
          <cell r="U141">
            <v>5765.0963615773881</v>
          </cell>
          <cell r="V141">
            <v>275.00382381752752</v>
          </cell>
          <cell r="W141">
            <v>5.0090926869829806</v>
          </cell>
          <cell r="X141">
            <v>0</v>
          </cell>
          <cell r="Y141">
            <v>0</v>
          </cell>
          <cell r="Z141">
            <v>0</v>
          </cell>
        </row>
        <row r="142">
          <cell r="A142">
            <v>0</v>
          </cell>
          <cell r="B142">
            <v>0</v>
          </cell>
          <cell r="C142" t="str">
            <v/>
          </cell>
          <cell r="D142">
            <v>0</v>
          </cell>
        </row>
        <row r="143">
          <cell r="A143">
            <v>0</v>
          </cell>
          <cell r="B143">
            <v>0</v>
          </cell>
          <cell r="C143" t="str">
            <v/>
          </cell>
          <cell r="D143" t="str">
            <v>Total Primary</v>
          </cell>
          <cell r="E143">
            <v>43411</v>
          </cell>
          <cell r="F143">
            <v>43254</v>
          </cell>
          <cell r="G143">
            <v>-157</v>
          </cell>
          <cell r="H143">
            <v>217052428.3488228</v>
          </cell>
          <cell r="I143">
            <v>2503716.5130524067</v>
          </cell>
          <cell r="J143">
            <v>17875200</v>
          </cell>
          <cell r="K143">
            <v>-7300051</v>
          </cell>
          <cell r="L143">
            <v>203973562.8357704</v>
          </cell>
          <cell r="M143">
            <v>4698.6607734392301</v>
          </cell>
          <cell r="N143">
            <v>206620573.74745548</v>
          </cell>
          <cell r="O143">
            <v>4776.9125109228162</v>
          </cell>
          <cell r="R143">
            <v>565243.77319286217</v>
          </cell>
          <cell r="S143">
            <v>0</v>
          </cell>
          <cell r="T143">
            <v>4698.6607734392301</v>
          </cell>
          <cell r="U143">
            <v>4789.9805225100181</v>
          </cell>
          <cell r="V143">
            <v>91.319749070788021</v>
          </cell>
          <cell r="W143">
            <v>1.9435271766585875</v>
          </cell>
          <cell r="Y143">
            <v>0</v>
          </cell>
          <cell r="Z143">
            <v>0</v>
          </cell>
        </row>
        <row r="144">
          <cell r="D144">
            <v>0</v>
          </cell>
        </row>
        <row r="145">
          <cell r="D145" t="str">
            <v>Secondary</v>
          </cell>
        </row>
        <row r="146">
          <cell r="A146">
            <v>0</v>
          </cell>
          <cell r="B146">
            <v>0</v>
          </cell>
          <cell r="C146" t="str">
            <v/>
          </cell>
          <cell r="D146">
            <v>0</v>
          </cell>
          <cell r="Y146">
            <v>5995</v>
          </cell>
        </row>
        <row r="147">
          <cell r="A147">
            <v>3735401</v>
          </cell>
          <cell r="B147">
            <v>0</v>
          </cell>
          <cell r="C147">
            <v>5401</v>
          </cell>
          <cell r="D147" t="str">
            <v>All Saints' Catholic High School</v>
          </cell>
          <cell r="E147">
            <v>1034</v>
          </cell>
          <cell r="F147">
            <v>1040</v>
          </cell>
          <cell r="G147">
            <v>6</v>
          </cell>
          <cell r="H147">
            <v>6543720.9065458486</v>
          </cell>
          <cell r="I147">
            <v>34816</v>
          </cell>
          <cell r="J147">
            <v>134400</v>
          </cell>
          <cell r="K147">
            <v>-229564</v>
          </cell>
          <cell r="L147">
            <v>6604068.9065458486</v>
          </cell>
          <cell r="M147">
            <v>6386.913836117842</v>
          </cell>
          <cell r="N147">
            <v>6897870.7259578677</v>
          </cell>
          <cell r="O147">
            <v>6632.5680057287191</v>
          </cell>
          <cell r="P147">
            <v>3.8462107977989102E-2</v>
          </cell>
          <cell r="Q147">
            <v>0</v>
          </cell>
          <cell r="R147">
            <v>0</v>
          </cell>
          <cell r="S147">
            <v>6801.4295441902577</v>
          </cell>
          <cell r="T147">
            <v>6386.913836117842</v>
          </cell>
          <cell r="U147">
            <v>6632.5680057287191</v>
          </cell>
          <cell r="V147">
            <v>245.65416961087703</v>
          </cell>
          <cell r="W147">
            <v>3.8462107977989102</v>
          </cell>
          <cell r="X147">
            <v>0</v>
          </cell>
          <cell r="Y147">
            <v>0</v>
          </cell>
          <cell r="Z147">
            <v>0</v>
          </cell>
        </row>
        <row r="148">
          <cell r="A148">
            <v>3734017</v>
          </cell>
          <cell r="B148">
            <v>0</v>
          </cell>
          <cell r="C148">
            <v>4017</v>
          </cell>
          <cell r="D148" t="str">
            <v>Bradfield School</v>
          </cell>
          <cell r="E148">
            <v>1065</v>
          </cell>
          <cell r="F148">
            <v>1086</v>
          </cell>
          <cell r="G148">
            <v>21</v>
          </cell>
          <cell r="H148">
            <v>6716932.9623664878</v>
          </cell>
          <cell r="I148">
            <v>619856.18322680285</v>
          </cell>
          <cell r="J148">
            <v>134400</v>
          </cell>
          <cell r="K148">
            <v>-220032</v>
          </cell>
          <cell r="L148">
            <v>6182708.7791396845</v>
          </cell>
          <cell r="M148">
            <v>5805.3603559997036</v>
          </cell>
          <cell r="N148">
            <v>6480410.6828113748</v>
          </cell>
          <cell r="O148">
            <v>5967.2289896973989</v>
          </cell>
          <cell r="P148">
            <v>2.7882616025792065E-2</v>
          </cell>
          <cell r="Q148">
            <v>0</v>
          </cell>
          <cell r="R148">
            <v>0</v>
          </cell>
          <cell r="S148">
            <v>6653.5668430371306</v>
          </cell>
          <cell r="T148">
            <v>5805.3603559997036</v>
          </cell>
          <cell r="U148">
            <v>5967.2289896973989</v>
          </cell>
          <cell r="V148">
            <v>161.86863369769526</v>
          </cell>
          <cell r="W148">
            <v>2.7882616025792064</v>
          </cell>
          <cell r="X148">
            <v>0</v>
          </cell>
          <cell r="Y148">
            <v>0</v>
          </cell>
          <cell r="Z148">
            <v>0</v>
          </cell>
        </row>
        <row r="149">
          <cell r="A149">
            <v>3734000</v>
          </cell>
          <cell r="B149">
            <v>0</v>
          </cell>
          <cell r="C149">
            <v>4000</v>
          </cell>
          <cell r="D149" t="str">
            <v>Chaucer School</v>
          </cell>
          <cell r="E149">
            <v>842</v>
          </cell>
          <cell r="F149">
            <v>822</v>
          </cell>
          <cell r="G149">
            <v>-20</v>
          </cell>
          <cell r="H149">
            <v>6037925.7554882066</v>
          </cell>
          <cell r="I149">
            <v>17408</v>
          </cell>
          <cell r="J149">
            <v>134400</v>
          </cell>
          <cell r="K149">
            <v>-229726</v>
          </cell>
          <cell r="L149">
            <v>6115843.7554882066</v>
          </cell>
          <cell r="M149">
            <v>7263.472393691457</v>
          </cell>
          <cell r="N149">
            <v>6301957.8964305548</v>
          </cell>
          <cell r="O149">
            <v>7666.6154457792636</v>
          </cell>
          <cell r="P149">
            <v>5.5502799520233383E-2</v>
          </cell>
          <cell r="Q149">
            <v>0</v>
          </cell>
          <cell r="R149">
            <v>0</v>
          </cell>
          <cell r="S149">
            <v>7857.6911148790205</v>
          </cell>
          <cell r="T149">
            <v>7263.472393691457</v>
          </cell>
          <cell r="U149">
            <v>7666.6154457792636</v>
          </cell>
          <cell r="V149">
            <v>403.14305208780661</v>
          </cell>
          <cell r="W149">
            <v>5.5502799520233381</v>
          </cell>
          <cell r="X149">
            <v>0</v>
          </cell>
          <cell r="Y149">
            <v>0</v>
          </cell>
          <cell r="Z149">
            <v>0</v>
          </cell>
        </row>
        <row r="150">
          <cell r="A150">
            <v>3734012</v>
          </cell>
          <cell r="B150">
            <v>0</v>
          </cell>
          <cell r="C150">
            <v>4012</v>
          </cell>
          <cell r="D150" t="str">
            <v>Ecclesfield School</v>
          </cell>
          <cell r="E150">
            <v>1701</v>
          </cell>
          <cell r="F150">
            <v>1718</v>
          </cell>
          <cell r="G150">
            <v>17</v>
          </cell>
          <cell r="H150">
            <v>11397642.438226825</v>
          </cell>
          <cell r="I150">
            <v>900436.73366055824</v>
          </cell>
          <cell r="J150">
            <v>134400</v>
          </cell>
          <cell r="K150">
            <v>-379472</v>
          </cell>
          <cell r="L150">
            <v>10742277.704566266</v>
          </cell>
          <cell r="M150">
            <v>6315.2720191453654</v>
          </cell>
          <cell r="N150">
            <v>11216850.429643057</v>
          </cell>
          <cell r="O150">
            <v>6529.0165481042241</v>
          </cell>
          <cell r="P150">
            <v>3.384565673669656E-2</v>
          </cell>
          <cell r="Q150">
            <v>0</v>
          </cell>
          <cell r="R150">
            <v>0</v>
          </cell>
          <cell r="S150">
            <v>7135.0629100729739</v>
          </cell>
          <cell r="T150">
            <v>6315.2720191453654</v>
          </cell>
          <cell r="U150">
            <v>6529.0165481042241</v>
          </cell>
          <cell r="V150">
            <v>213.74452895885861</v>
          </cell>
          <cell r="W150">
            <v>3.3845656736696559</v>
          </cell>
          <cell r="X150">
            <v>0</v>
          </cell>
          <cell r="Y150">
            <v>0</v>
          </cell>
          <cell r="Z150">
            <v>0</v>
          </cell>
        </row>
        <row r="151">
          <cell r="A151">
            <v>3734280</v>
          </cell>
          <cell r="B151">
            <v>0</v>
          </cell>
          <cell r="C151">
            <v>4280</v>
          </cell>
          <cell r="D151" t="str">
            <v>Fir Vale School</v>
          </cell>
          <cell r="E151">
            <v>1025</v>
          </cell>
          <cell r="F151">
            <v>1026</v>
          </cell>
          <cell r="G151">
            <v>1</v>
          </cell>
          <cell r="H151">
            <v>8301945.9299370944</v>
          </cell>
          <cell r="I151">
            <v>546318.63844918995</v>
          </cell>
          <cell r="J151">
            <v>134400</v>
          </cell>
          <cell r="K151">
            <v>-292258</v>
          </cell>
          <cell r="L151">
            <v>7913485.2914879043</v>
          </cell>
          <cell r="M151">
            <v>7720.4734551101501</v>
          </cell>
          <cell r="N151">
            <v>8297221.9342997223</v>
          </cell>
          <cell r="O151">
            <v>8086.9609496098656</v>
          </cell>
          <cell r="P151">
            <v>4.7469562149344467E-2</v>
          </cell>
          <cell r="Q151">
            <v>0</v>
          </cell>
          <cell r="R151">
            <v>0</v>
          </cell>
          <cell r="S151">
            <v>8748.8075235300439</v>
          </cell>
          <cell r="T151">
            <v>7720.4734551101501</v>
          </cell>
          <cell r="U151">
            <v>8086.9609496098656</v>
          </cell>
          <cell r="V151">
            <v>366.48749449971547</v>
          </cell>
          <cell r="W151">
            <v>4.7469562149344471</v>
          </cell>
          <cell r="X151">
            <v>0</v>
          </cell>
          <cell r="Y151">
            <v>0</v>
          </cell>
          <cell r="Z151">
            <v>0</v>
          </cell>
        </row>
        <row r="152">
          <cell r="A152">
            <v>3734003</v>
          </cell>
          <cell r="B152">
            <v>0</v>
          </cell>
          <cell r="C152">
            <v>4003</v>
          </cell>
          <cell r="D152" t="str">
            <v>Firth Park Academy</v>
          </cell>
          <cell r="E152">
            <v>1166</v>
          </cell>
          <cell r="F152">
            <v>1177</v>
          </cell>
          <cell r="G152">
            <v>11</v>
          </cell>
          <cell r="H152">
            <v>8200062.7032523453</v>
          </cell>
          <cell r="I152">
            <v>20275</v>
          </cell>
          <cell r="J152">
            <v>134400</v>
          </cell>
          <cell r="K152">
            <v>-306728</v>
          </cell>
          <cell r="L152">
            <v>8352115.7032523453</v>
          </cell>
          <cell r="M152">
            <v>7163.0494882095581</v>
          </cell>
          <cell r="N152">
            <v>8848275.3664853629</v>
          </cell>
          <cell r="O152">
            <v>7517.6511185092295</v>
          </cell>
          <cell r="P152">
            <v>4.9504283180417601E-2</v>
          </cell>
          <cell r="Q152">
            <v>0</v>
          </cell>
          <cell r="R152">
            <v>0</v>
          </cell>
          <cell r="S152">
            <v>7654.2337523240121</v>
          </cell>
          <cell r="T152">
            <v>7163.0494882095581</v>
          </cell>
          <cell r="U152">
            <v>7517.6511185092295</v>
          </cell>
          <cell r="V152">
            <v>354.60163029967134</v>
          </cell>
          <cell r="W152">
            <v>4.9504283180417596</v>
          </cell>
          <cell r="X152">
            <v>0</v>
          </cell>
          <cell r="Y152">
            <v>0</v>
          </cell>
          <cell r="Z152">
            <v>0</v>
          </cell>
        </row>
        <row r="153">
          <cell r="A153">
            <v>3734007</v>
          </cell>
          <cell r="B153">
            <v>0</v>
          </cell>
          <cell r="C153">
            <v>4007</v>
          </cell>
          <cell r="D153" t="str">
            <v>Forge Valley School</v>
          </cell>
          <cell r="E153">
            <v>1243</v>
          </cell>
          <cell r="F153">
            <v>1275</v>
          </cell>
          <cell r="G153">
            <v>32</v>
          </cell>
          <cell r="H153">
            <v>7468809.2115293164</v>
          </cell>
          <cell r="I153">
            <v>35072</v>
          </cell>
          <cell r="J153">
            <v>134400</v>
          </cell>
          <cell r="K153">
            <v>-275724</v>
          </cell>
          <cell r="L153">
            <v>7575061.2115293164</v>
          </cell>
          <cell r="M153">
            <v>6094.1763568216547</v>
          </cell>
          <cell r="N153">
            <v>8033119.5864657154</v>
          </cell>
          <cell r="O153">
            <v>6300.485950169189</v>
          </cell>
          <cell r="P153">
            <v>3.38535646603986E-2</v>
          </cell>
          <cell r="Q153">
            <v>0</v>
          </cell>
          <cell r="R153">
            <v>0</v>
          </cell>
          <cell r="S153">
            <v>6441.8098325221299</v>
          </cell>
          <cell r="T153">
            <v>6094.1763568216547</v>
          </cell>
          <cell r="U153">
            <v>6300.485950169189</v>
          </cell>
          <cell r="V153">
            <v>206.30959334753425</v>
          </cell>
          <cell r="W153">
            <v>3.3853564660398598</v>
          </cell>
          <cell r="X153">
            <v>0</v>
          </cell>
          <cell r="Y153">
            <v>0</v>
          </cell>
          <cell r="Z153">
            <v>0</v>
          </cell>
        </row>
        <row r="154">
          <cell r="A154">
            <v>3734278</v>
          </cell>
          <cell r="B154">
            <v>0</v>
          </cell>
          <cell r="C154">
            <v>4278</v>
          </cell>
          <cell r="D154" t="str">
            <v>Handsworth Grange Community Sports College</v>
          </cell>
          <cell r="E154">
            <v>1015</v>
          </cell>
          <cell r="F154">
            <v>992</v>
          </cell>
          <cell r="G154">
            <v>-23</v>
          </cell>
          <cell r="H154">
            <v>6382726.7906334186</v>
          </cell>
          <cell r="I154">
            <v>26112</v>
          </cell>
          <cell r="J154">
            <v>134400</v>
          </cell>
          <cell r="K154">
            <v>-234598</v>
          </cell>
          <cell r="L154">
            <v>6456812.7906334186</v>
          </cell>
          <cell r="M154">
            <v>6361.3919119541069</v>
          </cell>
          <cell r="N154">
            <v>6501362.6634175749</v>
          </cell>
          <cell r="O154">
            <v>6553.793007477394</v>
          </cell>
          <cell r="P154">
            <v>3.0245125310033733E-2</v>
          </cell>
          <cell r="Q154">
            <v>0</v>
          </cell>
          <cell r="R154">
            <v>0</v>
          </cell>
          <cell r="S154">
            <v>6721.0188139290067</v>
          </cell>
          <cell r="T154">
            <v>6361.3919119541069</v>
          </cell>
          <cell r="U154">
            <v>6553.793007477394</v>
          </cell>
          <cell r="V154">
            <v>192.40109552328704</v>
          </cell>
          <cell r="W154">
            <v>3.0245125310033734</v>
          </cell>
          <cell r="X154">
            <v>0</v>
          </cell>
          <cell r="Y154">
            <v>0</v>
          </cell>
          <cell r="Z154">
            <v>0</v>
          </cell>
        </row>
        <row r="155">
          <cell r="A155">
            <v>3734257</v>
          </cell>
          <cell r="B155">
            <v>0</v>
          </cell>
          <cell r="C155">
            <v>4257</v>
          </cell>
          <cell r="D155" t="str">
            <v>High Storrs School</v>
          </cell>
          <cell r="E155">
            <v>1214</v>
          </cell>
          <cell r="F155">
            <v>1208</v>
          </cell>
          <cell r="G155">
            <v>-6</v>
          </cell>
          <cell r="H155">
            <v>6975129.9999999991</v>
          </cell>
          <cell r="I155">
            <v>37120</v>
          </cell>
          <cell r="J155">
            <v>134400</v>
          </cell>
          <cell r="K155">
            <v>-234310</v>
          </cell>
          <cell r="L155">
            <v>7037919.9999999991</v>
          </cell>
          <cell r="M155">
            <v>5797.2981878088958</v>
          </cell>
          <cell r="N155">
            <v>7107559.9999999981</v>
          </cell>
          <cell r="O155">
            <v>5883.7417218543033</v>
          </cell>
          <cell r="P155">
            <v>1.4911003582184031E-2</v>
          </cell>
          <cell r="Q155">
            <v>0</v>
          </cell>
          <cell r="R155">
            <v>0</v>
          </cell>
          <cell r="S155">
            <v>6035.0411837748325</v>
          </cell>
          <cell r="T155">
            <v>5797.2981878088958</v>
          </cell>
          <cell r="U155">
            <v>5883.7417218543033</v>
          </cell>
          <cell r="V155">
            <v>86.443534045407432</v>
          </cell>
          <cell r="W155">
            <v>1.491100358218403</v>
          </cell>
          <cell r="X155">
            <v>0</v>
          </cell>
          <cell r="Y155">
            <v>0</v>
          </cell>
          <cell r="Z155">
            <v>0</v>
          </cell>
        </row>
        <row r="156">
          <cell r="A156">
            <v>3734230</v>
          </cell>
          <cell r="B156">
            <v>0</v>
          </cell>
          <cell r="C156">
            <v>4230</v>
          </cell>
          <cell r="D156" t="str">
            <v>King Ecgbert School</v>
          </cell>
          <cell r="E156">
            <v>1030</v>
          </cell>
          <cell r="F156">
            <v>1069</v>
          </cell>
          <cell r="G156">
            <v>39</v>
          </cell>
          <cell r="H156">
            <v>6871403.4393724622</v>
          </cell>
          <cell r="I156">
            <v>843787.29877510283</v>
          </cell>
          <cell r="J156">
            <v>134400</v>
          </cell>
          <cell r="K156">
            <v>-217512</v>
          </cell>
          <cell r="L156">
            <v>6110728.1405973593</v>
          </cell>
          <cell r="M156">
            <v>5932.7457675702517</v>
          </cell>
          <cell r="N156">
            <v>6493256.3349696463</v>
          </cell>
          <cell r="O156">
            <v>6074.14063140285</v>
          </cell>
          <cell r="P156">
            <v>2.3832955156362003E-2</v>
          </cell>
          <cell r="Q156">
            <v>0</v>
          </cell>
          <cell r="R156">
            <v>0</v>
          </cell>
          <cell r="S156">
            <v>7008.7695078667275</v>
          </cell>
          <cell r="T156">
            <v>5932.7457675702517</v>
          </cell>
          <cell r="U156">
            <v>6074.14063140285</v>
          </cell>
          <cell r="V156">
            <v>141.39486383259828</v>
          </cell>
          <cell r="W156">
            <v>2.3832955156362003</v>
          </cell>
          <cell r="X156">
            <v>0</v>
          </cell>
          <cell r="Y156">
            <v>0</v>
          </cell>
          <cell r="Z156">
            <v>0</v>
          </cell>
        </row>
        <row r="157">
          <cell r="A157">
            <v>3734259</v>
          </cell>
          <cell r="B157">
            <v>0</v>
          </cell>
          <cell r="C157">
            <v>4259</v>
          </cell>
          <cell r="D157" t="str">
            <v>King Edward VII School</v>
          </cell>
          <cell r="E157">
            <v>1141</v>
          </cell>
          <cell r="F157">
            <v>1145</v>
          </cell>
          <cell r="G157">
            <v>4</v>
          </cell>
          <cell r="H157">
            <v>8248019.7090242468</v>
          </cell>
          <cell r="I157">
            <v>843604.2287517325</v>
          </cell>
          <cell r="J157">
            <v>134400</v>
          </cell>
          <cell r="K157">
            <v>-258540</v>
          </cell>
          <cell r="L157">
            <v>7528555.4802725147</v>
          </cell>
          <cell r="M157">
            <v>6598.208133455315</v>
          </cell>
          <cell r="N157">
            <v>7460299.5676608328</v>
          </cell>
          <cell r="O157">
            <v>6515.5454739395918</v>
          </cell>
          <cell r="P157">
            <v>-1.252804668233992E-2</v>
          </cell>
          <cell r="Q157">
            <v>1.7528046682339919E-2</v>
          </cell>
          <cell r="R157">
            <v>132423.48670953466</v>
          </cell>
          <cell r="S157">
            <v>7500.8789068738624</v>
          </cell>
          <cell r="T157">
            <v>6598.208133455315</v>
          </cell>
          <cell r="U157">
            <v>6631.199174122592</v>
          </cell>
          <cell r="V157">
            <v>32.991040667277048</v>
          </cell>
          <cell r="W157">
            <v>0.50000000000000722</v>
          </cell>
          <cell r="X157">
            <v>0</v>
          </cell>
          <cell r="Y157">
            <v>0</v>
          </cell>
          <cell r="Z157">
            <v>0</v>
          </cell>
        </row>
        <row r="158">
          <cell r="A158">
            <v>3734279</v>
          </cell>
          <cell r="B158">
            <v>0</v>
          </cell>
          <cell r="C158">
            <v>4279</v>
          </cell>
          <cell r="D158" t="str">
            <v>Meadowhead School Academy Trust</v>
          </cell>
          <cell r="E158">
            <v>1640</v>
          </cell>
          <cell r="F158">
            <v>1636</v>
          </cell>
          <cell r="G158">
            <v>-4</v>
          </cell>
          <cell r="H158">
            <v>11103161.157099808</v>
          </cell>
          <cell r="I158">
            <v>933941.93450369127</v>
          </cell>
          <cell r="J158">
            <v>134400</v>
          </cell>
          <cell r="K158">
            <v>-375824</v>
          </cell>
          <cell r="L158">
            <v>10410643.222596116</v>
          </cell>
          <cell r="M158">
            <v>6347.9531845098272</v>
          </cell>
          <cell r="N158">
            <v>10813313.861217387</v>
          </cell>
          <cell r="O158">
            <v>6609.6050496438793</v>
          </cell>
          <cell r="P158">
            <v>4.1218304157083378E-2</v>
          </cell>
          <cell r="Q158">
            <v>0</v>
          </cell>
          <cell r="R158">
            <v>0</v>
          </cell>
          <cell r="S158">
            <v>7256.8093758516779</v>
          </cell>
          <cell r="T158">
            <v>6347.9531845098272</v>
          </cell>
          <cell r="U158">
            <v>6609.6050496438793</v>
          </cell>
          <cell r="V158">
            <v>261.65186513405206</v>
          </cell>
          <cell r="W158">
            <v>4.1218304157083381</v>
          </cell>
          <cell r="X158">
            <v>0</v>
          </cell>
          <cell r="Y158">
            <v>0</v>
          </cell>
          <cell r="Z158">
            <v>0</v>
          </cell>
        </row>
        <row r="159">
          <cell r="A159">
            <v>3734015</v>
          </cell>
          <cell r="B159">
            <v>0</v>
          </cell>
          <cell r="C159">
            <v>4015</v>
          </cell>
          <cell r="D159" t="str">
            <v>Mercia School</v>
          </cell>
          <cell r="E159">
            <v>786</v>
          </cell>
          <cell r="F159">
            <v>844</v>
          </cell>
          <cell r="G159">
            <v>58</v>
          </cell>
          <cell r="H159">
            <v>4636463.6174861956</v>
          </cell>
          <cell r="I159">
            <v>8243</v>
          </cell>
          <cell r="J159">
            <v>134400</v>
          </cell>
          <cell r="K159">
            <v>-167482</v>
          </cell>
          <cell r="L159">
            <v>4661302.6174861956</v>
          </cell>
          <cell r="M159">
            <v>5930.4104548170426</v>
          </cell>
          <cell r="N159">
            <v>5162968.9325154684</v>
          </cell>
          <cell r="O159">
            <v>6117.2617683832568</v>
          </cell>
          <cell r="P159">
            <v>3.1507315554261874E-2</v>
          </cell>
          <cell r="Q159">
            <v>0</v>
          </cell>
          <cell r="R159">
            <v>0</v>
          </cell>
          <cell r="S159">
            <v>6290.587680705532</v>
          </cell>
          <cell r="T159">
            <v>5930.4104548170426</v>
          </cell>
          <cell r="U159">
            <v>6117.2617683832568</v>
          </cell>
          <cell r="V159">
            <v>186.85131356621423</v>
          </cell>
          <cell r="W159">
            <v>3.1507315554261872</v>
          </cell>
          <cell r="X159">
            <v>0</v>
          </cell>
          <cell r="Y159">
            <v>0</v>
          </cell>
          <cell r="Z159">
            <v>0</v>
          </cell>
        </row>
        <row r="160">
          <cell r="A160">
            <v>3734008</v>
          </cell>
          <cell r="B160">
            <v>0</v>
          </cell>
          <cell r="C160">
            <v>4008</v>
          </cell>
          <cell r="D160" t="str">
            <v>Newfield Secondary School</v>
          </cell>
          <cell r="E160">
            <v>1055</v>
          </cell>
          <cell r="F160">
            <v>1041</v>
          </cell>
          <cell r="G160">
            <v>-14</v>
          </cell>
          <cell r="H160">
            <v>7653124.1295238249</v>
          </cell>
          <cell r="I160">
            <v>869645.90783821221</v>
          </cell>
          <cell r="J160">
            <v>134400</v>
          </cell>
          <cell r="K160">
            <v>-254718</v>
          </cell>
          <cell r="L160">
            <v>6903796.2216856126</v>
          </cell>
          <cell r="M160">
            <v>6543.8826745835195</v>
          </cell>
          <cell r="N160">
            <v>6987961.8620237987</v>
          </cell>
          <cell r="O160">
            <v>6712.7395408489901</v>
          </cell>
          <cell r="P160">
            <v>2.580377348776618E-2</v>
          </cell>
          <cell r="Q160">
            <v>0</v>
          </cell>
          <cell r="R160">
            <v>0</v>
          </cell>
          <cell r="S160">
            <v>7699.0383110629855</v>
          </cell>
          <cell r="T160">
            <v>6543.8826745835195</v>
          </cell>
          <cell r="U160">
            <v>6712.7395408489901</v>
          </cell>
          <cell r="V160">
            <v>168.85686626547067</v>
          </cell>
          <cell r="W160">
            <v>2.5803773487766182</v>
          </cell>
          <cell r="X160">
            <v>0</v>
          </cell>
          <cell r="Y160">
            <v>0</v>
          </cell>
          <cell r="Z160">
            <v>0</v>
          </cell>
        </row>
        <row r="161">
          <cell r="A161">
            <v>3735400</v>
          </cell>
          <cell r="B161">
            <v>0</v>
          </cell>
          <cell r="C161">
            <v>5400</v>
          </cell>
          <cell r="D161" t="str">
            <v>Notre Dame High School</v>
          </cell>
          <cell r="E161">
            <v>1067</v>
          </cell>
          <cell r="F161">
            <v>1065</v>
          </cell>
          <cell r="G161">
            <v>-2</v>
          </cell>
          <cell r="H161">
            <v>6268988.5988470754</v>
          </cell>
          <cell r="I161">
            <v>23142</v>
          </cell>
          <cell r="J161">
            <v>134400</v>
          </cell>
          <cell r="K161">
            <v>-218348</v>
          </cell>
          <cell r="L161">
            <v>6329794.5988470754</v>
          </cell>
          <cell r="M161">
            <v>5932.3285837367157</v>
          </cell>
          <cell r="N161">
            <v>6514845.7258087015</v>
          </cell>
          <cell r="O161">
            <v>6117.2260336231939</v>
          </cell>
          <cell r="P161">
            <v>3.1167769498366707E-2</v>
          </cell>
          <cell r="Q161">
            <v>0</v>
          </cell>
          <cell r="R161">
            <v>0</v>
          </cell>
          <cell r="S161">
            <v>6270.5856580363397</v>
          </cell>
          <cell r="T161">
            <v>5932.3285837367157</v>
          </cell>
          <cell r="U161">
            <v>6117.2260336231939</v>
          </cell>
          <cell r="V161">
            <v>184.89744988647817</v>
          </cell>
          <cell r="W161">
            <v>3.1167769498366709</v>
          </cell>
          <cell r="X161">
            <v>0</v>
          </cell>
          <cell r="Y161">
            <v>0</v>
          </cell>
          <cell r="Z161">
            <v>0</v>
          </cell>
        </row>
        <row r="162">
          <cell r="A162">
            <v>3734006</v>
          </cell>
          <cell r="B162">
            <v>0</v>
          </cell>
          <cell r="C162">
            <v>4006</v>
          </cell>
          <cell r="D162" t="str">
            <v>Outwood Academy City</v>
          </cell>
          <cell r="E162">
            <v>1126</v>
          </cell>
          <cell r="F162">
            <v>1177</v>
          </cell>
          <cell r="G162">
            <v>51</v>
          </cell>
          <cell r="H162">
            <v>7405295.4853804</v>
          </cell>
          <cell r="I162">
            <v>30464</v>
          </cell>
          <cell r="J162">
            <v>134400</v>
          </cell>
          <cell r="K162">
            <v>-279488</v>
          </cell>
          <cell r="L162">
            <v>7519919.4853804</v>
          </cell>
          <cell r="M162">
            <v>6678.4364879044406</v>
          </cell>
          <cell r="N162">
            <v>8197966.1675276011</v>
          </cell>
          <cell r="O162">
            <v>6965.1369307796103</v>
          </cell>
          <cell r="P162">
            <v>4.2929275945713247E-2</v>
          </cell>
          <cell r="Q162">
            <v>0</v>
          </cell>
          <cell r="R162">
            <v>0</v>
          </cell>
          <cell r="S162">
            <v>7113.1294116632125</v>
          </cell>
          <cell r="T162">
            <v>6678.4364879044406</v>
          </cell>
          <cell r="U162">
            <v>6965.1369307796103</v>
          </cell>
          <cell r="V162">
            <v>286.70044287516976</v>
          </cell>
          <cell r="W162">
            <v>4.2929275945713243</v>
          </cell>
          <cell r="X162">
            <v>0</v>
          </cell>
          <cell r="Y162">
            <v>0</v>
          </cell>
          <cell r="Z162">
            <v>0</v>
          </cell>
        </row>
        <row r="163">
          <cell r="A163">
            <v>3736907</v>
          </cell>
          <cell r="B163">
            <v>0</v>
          </cell>
          <cell r="C163">
            <v>6907</v>
          </cell>
          <cell r="D163" t="str">
            <v>Parkwood E-ACT Academy</v>
          </cell>
          <cell r="E163">
            <v>793</v>
          </cell>
          <cell r="F163">
            <v>813</v>
          </cell>
          <cell r="G163">
            <v>20</v>
          </cell>
          <cell r="H163">
            <v>5698898.0507333744</v>
          </cell>
          <cell r="I163">
            <v>27904</v>
          </cell>
          <cell r="J163">
            <v>134400</v>
          </cell>
          <cell r="K163">
            <v>-207190</v>
          </cell>
          <cell r="L163">
            <v>5743784.0507333744</v>
          </cell>
          <cell r="M163">
            <v>7243.107251870586</v>
          </cell>
          <cell r="N163">
            <v>6158458.8315672548</v>
          </cell>
          <cell r="O163">
            <v>7574.9801126288494</v>
          </cell>
          <cell r="P163">
            <v>4.5819128340610284E-2</v>
          </cell>
          <cell r="Q163">
            <v>0</v>
          </cell>
          <cell r="R163">
            <v>0</v>
          </cell>
          <cell r="S163">
            <v>7784.947086798592</v>
          </cell>
          <cell r="T163">
            <v>7243.107251870586</v>
          </cell>
          <cell r="U163">
            <v>7574.9801126288494</v>
          </cell>
          <cell r="V163">
            <v>331.87286075826341</v>
          </cell>
          <cell r="W163">
            <v>4.5819128340610282</v>
          </cell>
          <cell r="X163">
            <v>0</v>
          </cell>
          <cell r="Y163">
            <v>0</v>
          </cell>
          <cell r="Z163">
            <v>0</v>
          </cell>
        </row>
        <row r="164">
          <cell r="A164">
            <v>3736905</v>
          </cell>
          <cell r="B164">
            <v>0</v>
          </cell>
          <cell r="C164">
            <v>6905</v>
          </cell>
          <cell r="D164" t="str">
            <v>Sheffield Park Academy</v>
          </cell>
          <cell r="E164">
            <v>1029</v>
          </cell>
          <cell r="F164">
            <v>1060</v>
          </cell>
          <cell r="G164">
            <v>31</v>
          </cell>
          <cell r="H164">
            <v>7251630.405465873</v>
          </cell>
          <cell r="I164">
            <v>32000</v>
          </cell>
          <cell r="J164">
            <v>134400</v>
          </cell>
          <cell r="K164">
            <v>-274476</v>
          </cell>
          <cell r="L164">
            <v>7359706.405465873</v>
          </cell>
          <cell r="M164">
            <v>7152.2899955936573</v>
          </cell>
          <cell r="N164">
            <v>7972043.8465339253</v>
          </cell>
          <cell r="O164">
            <v>7520.7960816357781</v>
          </cell>
          <cell r="P164">
            <v>5.1522811053403596E-2</v>
          </cell>
          <cell r="Q164">
            <v>0</v>
          </cell>
          <cell r="R164">
            <v>0</v>
          </cell>
          <cell r="S164">
            <v>7686.947260881062</v>
          </cell>
          <cell r="T164">
            <v>7152.2899955936573</v>
          </cell>
          <cell r="U164">
            <v>7520.7960816357781</v>
          </cell>
          <cell r="V164">
            <v>368.50608604212084</v>
          </cell>
          <cell r="W164">
            <v>5.1522811053403599</v>
          </cell>
          <cell r="X164">
            <v>0</v>
          </cell>
          <cell r="Y164">
            <v>0</v>
          </cell>
          <cell r="Z164">
            <v>0</v>
          </cell>
        </row>
        <row r="165">
          <cell r="A165">
            <v>3736906</v>
          </cell>
          <cell r="B165">
            <v>0</v>
          </cell>
          <cell r="C165">
            <v>6906</v>
          </cell>
          <cell r="D165" t="str">
            <v>Sheffield Springs Academy</v>
          </cell>
          <cell r="E165">
            <v>981</v>
          </cell>
          <cell r="F165">
            <v>1054</v>
          </cell>
          <cell r="G165">
            <v>73</v>
          </cell>
          <cell r="H165">
            <v>7169245.4957010895</v>
          </cell>
          <cell r="I165">
            <v>28672</v>
          </cell>
          <cell r="J165">
            <v>134400</v>
          </cell>
          <cell r="K165">
            <v>-271590</v>
          </cell>
          <cell r="L165">
            <v>7277763.4957010895</v>
          </cell>
          <cell r="M165">
            <v>7418.7191597360752</v>
          </cell>
          <cell r="N165">
            <v>8041179.3422423387</v>
          </cell>
          <cell r="O165">
            <v>7629.2024119946291</v>
          </cell>
          <cell r="P165">
            <v>2.8371912688233088E-2</v>
          </cell>
          <cell r="Q165">
            <v>0</v>
          </cell>
          <cell r="R165">
            <v>0</v>
          </cell>
          <cell r="S165">
            <v>7789.9917858086701</v>
          </cell>
          <cell r="T165">
            <v>7418.7191597360752</v>
          </cell>
          <cell r="U165">
            <v>7629.2024119946291</v>
          </cell>
          <cell r="V165">
            <v>210.48325225855388</v>
          </cell>
          <cell r="W165">
            <v>2.8371912688233087</v>
          </cell>
          <cell r="X165">
            <v>0</v>
          </cell>
          <cell r="Y165">
            <v>0</v>
          </cell>
          <cell r="Z165">
            <v>0</v>
          </cell>
        </row>
        <row r="166">
          <cell r="A166">
            <v>3734229</v>
          </cell>
          <cell r="B166">
            <v>0</v>
          </cell>
          <cell r="C166">
            <v>4229</v>
          </cell>
          <cell r="D166" t="str">
            <v>Silverdale School</v>
          </cell>
          <cell r="E166">
            <v>1021</v>
          </cell>
          <cell r="F166">
            <v>1020</v>
          </cell>
          <cell r="G166">
            <v>-1</v>
          </cell>
          <cell r="H166">
            <v>7137522.5652794866</v>
          </cell>
          <cell r="I166">
            <v>1298196.8617573183</v>
          </cell>
          <cell r="J166">
            <v>134400</v>
          </cell>
          <cell r="K166">
            <v>-206768</v>
          </cell>
          <cell r="L166">
            <v>5911693.7035221681</v>
          </cell>
          <cell r="M166">
            <v>5790.1015705408108</v>
          </cell>
          <cell r="N166">
            <v>6011874.9686802421</v>
          </cell>
          <cell r="O166">
            <v>5893.9950673335707</v>
          </cell>
          <cell r="P166">
            <v>1.7943294349334862E-2</v>
          </cell>
          <cell r="Q166">
            <v>0</v>
          </cell>
          <cell r="R166">
            <v>0</v>
          </cell>
          <cell r="S166">
            <v>7329.9553170288182</v>
          </cell>
          <cell r="T166">
            <v>5790.1015705408108</v>
          </cell>
          <cell r="U166">
            <v>5893.9950673335707</v>
          </cell>
          <cell r="V166">
            <v>103.89349679275983</v>
          </cell>
          <cell r="W166">
            <v>1.7943294349334862</v>
          </cell>
          <cell r="X166">
            <v>0</v>
          </cell>
          <cell r="Y166">
            <v>0</v>
          </cell>
          <cell r="Z166">
            <v>0</v>
          </cell>
        </row>
        <row r="167">
          <cell r="A167">
            <v>3734271</v>
          </cell>
          <cell r="B167">
            <v>0</v>
          </cell>
          <cell r="C167">
            <v>4271</v>
          </cell>
          <cell r="D167" t="str">
            <v>Stocksbridge High School</v>
          </cell>
          <cell r="E167">
            <v>793</v>
          </cell>
          <cell r="F167">
            <v>799</v>
          </cell>
          <cell r="G167">
            <v>6</v>
          </cell>
          <cell r="H167">
            <v>4854152.1307613347</v>
          </cell>
          <cell r="I167">
            <v>22118</v>
          </cell>
          <cell r="J167">
            <v>134400</v>
          </cell>
          <cell r="K167">
            <v>-183582</v>
          </cell>
          <cell r="L167">
            <v>4881216.1307613347</v>
          </cell>
          <cell r="M167">
            <v>6155.3797361429188</v>
          </cell>
          <cell r="N167">
            <v>5086337.1587731102</v>
          </cell>
          <cell r="O167">
            <v>6365.878796962591</v>
          </cell>
          <cell r="P167">
            <v>3.4197575103883847E-2</v>
          </cell>
          <cell r="Q167">
            <v>0</v>
          </cell>
          <cell r="R167">
            <v>0</v>
          </cell>
          <cell r="S167">
            <v>6568.0515128574598</v>
          </cell>
          <cell r="T167">
            <v>6155.3797361429188</v>
          </cell>
          <cell r="U167">
            <v>6365.878796962591</v>
          </cell>
          <cell r="V167">
            <v>210.4990608196722</v>
          </cell>
          <cell r="W167">
            <v>3.4197575103883846</v>
          </cell>
          <cell r="X167">
            <v>0</v>
          </cell>
          <cell r="Y167">
            <v>0</v>
          </cell>
          <cell r="Z167">
            <v>0</v>
          </cell>
        </row>
        <row r="168">
          <cell r="A168">
            <v>3734234</v>
          </cell>
          <cell r="B168">
            <v>0</v>
          </cell>
          <cell r="C168">
            <v>4234</v>
          </cell>
          <cell r="D168" t="str">
            <v>Tapton School</v>
          </cell>
          <cell r="E168">
            <v>1357</v>
          </cell>
          <cell r="F168">
            <v>1334</v>
          </cell>
          <cell r="G168">
            <v>-23</v>
          </cell>
          <cell r="H168">
            <v>8496757.2638700753</v>
          </cell>
          <cell r="I168">
            <v>729955.05207370815</v>
          </cell>
          <cell r="J168">
            <v>134400</v>
          </cell>
          <cell r="K168">
            <v>-279264</v>
          </cell>
          <cell r="L168">
            <v>7911666.2117963675</v>
          </cell>
          <cell r="M168">
            <v>5830.2624994814796</v>
          </cell>
          <cell r="N168">
            <v>8006698.0888195736</v>
          </cell>
          <cell r="O168">
            <v>6002.0225553370119</v>
          </cell>
          <cell r="P168">
            <v>2.9460089639327211E-2</v>
          </cell>
          <cell r="Q168">
            <v>0</v>
          </cell>
          <cell r="R168">
            <v>0</v>
          </cell>
          <cell r="S168">
            <v>6642.4087950967842</v>
          </cell>
          <cell r="T168">
            <v>5830.2624994814796</v>
          </cell>
          <cell r="U168">
            <v>6002.0225553370119</v>
          </cell>
          <cell r="V168">
            <v>171.7600558555323</v>
          </cell>
          <cell r="W168">
            <v>2.9460089639327212</v>
          </cell>
          <cell r="X168">
            <v>0</v>
          </cell>
          <cell r="Y168">
            <v>0</v>
          </cell>
          <cell r="Z168">
            <v>0</v>
          </cell>
        </row>
        <row r="169">
          <cell r="A169">
            <v>3734276</v>
          </cell>
          <cell r="B169">
            <v>0</v>
          </cell>
          <cell r="C169">
            <v>4276</v>
          </cell>
          <cell r="D169" t="str">
            <v>The Birley Academy</v>
          </cell>
          <cell r="E169">
            <v>1076</v>
          </cell>
          <cell r="F169">
            <v>1075</v>
          </cell>
          <cell r="G169">
            <v>-1</v>
          </cell>
          <cell r="H169">
            <v>6863502.0052034706</v>
          </cell>
          <cell r="I169">
            <v>37150</v>
          </cell>
          <cell r="J169">
            <v>134400</v>
          </cell>
          <cell r="K169">
            <v>-252448</v>
          </cell>
          <cell r="L169">
            <v>6944400.0052034706</v>
          </cell>
          <cell r="M169">
            <v>6453.9033505608459</v>
          </cell>
          <cell r="N169">
            <v>7181326.4288800247</v>
          </cell>
          <cell r="O169">
            <v>6680.3036547721158</v>
          </cell>
          <cell r="P169">
            <v>3.507959321882248E-2</v>
          </cell>
          <cell r="Q169">
            <v>0</v>
          </cell>
          <cell r="R169">
            <v>0</v>
          </cell>
          <cell r="S169">
            <v>6831.6473958883953</v>
          </cell>
          <cell r="T169">
            <v>6453.9033505608459</v>
          </cell>
          <cell r="U169">
            <v>6680.3036547721158</v>
          </cell>
          <cell r="V169">
            <v>226.40030421126994</v>
          </cell>
          <cell r="W169">
            <v>3.507959321882248</v>
          </cell>
          <cell r="X169">
            <v>0</v>
          </cell>
          <cell r="Y169">
            <v>0</v>
          </cell>
          <cell r="Z169">
            <v>0</v>
          </cell>
        </row>
        <row r="170">
          <cell r="A170">
            <v>3734004</v>
          </cell>
          <cell r="B170">
            <v>0</v>
          </cell>
          <cell r="C170">
            <v>4004</v>
          </cell>
          <cell r="D170" t="str">
            <v>UTC Sheffield City Centre</v>
          </cell>
          <cell r="E170">
            <v>312</v>
          </cell>
          <cell r="F170">
            <v>301</v>
          </cell>
          <cell r="G170">
            <v>-11</v>
          </cell>
          <cell r="H170">
            <v>2057068.0610769331</v>
          </cell>
          <cell r="I170">
            <v>28442</v>
          </cell>
          <cell r="J170">
            <v>134400</v>
          </cell>
          <cell r="K170">
            <v>-74270</v>
          </cell>
          <cell r="L170">
            <v>1968496.0610769331</v>
          </cell>
          <cell r="M170">
            <v>6309.2822470414521</v>
          </cell>
          <cell r="N170">
            <v>1982930.4335364234</v>
          </cell>
          <cell r="O170">
            <v>6587.8087492904433</v>
          </cell>
          <cell r="P170">
            <v>4.4145513125458571E-2</v>
          </cell>
          <cell r="Q170">
            <v>0</v>
          </cell>
          <cell r="R170">
            <v>0</v>
          </cell>
          <cell r="S170">
            <v>7141.4831678950941</v>
          </cell>
          <cell r="T170">
            <v>6309.2822470414521</v>
          </cell>
          <cell r="U170">
            <v>6587.8087492904433</v>
          </cell>
          <cell r="V170">
            <v>278.52650224899116</v>
          </cell>
          <cell r="W170">
            <v>4.4145513125458571</v>
          </cell>
          <cell r="X170">
            <v>0</v>
          </cell>
          <cell r="Y170">
            <v>0</v>
          </cell>
          <cell r="Z170">
            <v>0</v>
          </cell>
        </row>
        <row r="171">
          <cell r="A171">
            <v>3734010</v>
          </cell>
          <cell r="B171">
            <v>0</v>
          </cell>
          <cell r="C171">
            <v>4010</v>
          </cell>
          <cell r="D171" t="str">
            <v>UTC Sheffield Olympic Legacy Park</v>
          </cell>
          <cell r="E171">
            <v>301</v>
          </cell>
          <cell r="F171">
            <v>298</v>
          </cell>
          <cell r="G171">
            <v>-3</v>
          </cell>
          <cell r="H171">
            <v>2037540.4729476881</v>
          </cell>
          <cell r="I171">
            <v>27392</v>
          </cell>
          <cell r="J171">
            <v>134400</v>
          </cell>
          <cell r="K171">
            <v>-72876</v>
          </cell>
          <cell r="L171">
            <v>1948624.4729476881</v>
          </cell>
          <cell r="M171">
            <v>6473.8354582979673</v>
          </cell>
          <cell r="N171">
            <v>2002472.3642598451</v>
          </cell>
          <cell r="O171">
            <v>6719.7059203350509</v>
          </cell>
          <cell r="P171">
            <v>3.7979102746878476E-2</v>
          </cell>
          <cell r="Q171">
            <v>0</v>
          </cell>
          <cell r="R171">
            <v>0</v>
          </cell>
          <cell r="S171">
            <v>7280.6723632880712</v>
          </cell>
          <cell r="T171">
            <v>6473.8354582979673</v>
          </cell>
          <cell r="U171">
            <v>6719.7059203350509</v>
          </cell>
          <cell r="V171">
            <v>245.8704620370836</v>
          </cell>
          <cell r="W171">
            <v>3.7979102746878475</v>
          </cell>
          <cell r="X171">
            <v>0</v>
          </cell>
          <cell r="Y171">
            <v>0</v>
          </cell>
          <cell r="Z171">
            <v>0</v>
          </cell>
        </row>
        <row r="172">
          <cell r="A172">
            <v>3734013</v>
          </cell>
          <cell r="B172">
            <v>0</v>
          </cell>
          <cell r="C172">
            <v>4013</v>
          </cell>
          <cell r="D172" t="str">
            <v>Westfield School</v>
          </cell>
          <cell r="E172">
            <v>1245</v>
          </cell>
          <cell r="F172">
            <v>1311</v>
          </cell>
          <cell r="G172">
            <v>66</v>
          </cell>
          <cell r="H172">
            <v>8229676.8943074979</v>
          </cell>
          <cell r="I172">
            <v>719330.70027871686</v>
          </cell>
          <cell r="J172">
            <v>134400</v>
          </cell>
          <cell r="K172">
            <v>-275192</v>
          </cell>
          <cell r="L172">
            <v>7651138.1940287808</v>
          </cell>
          <cell r="M172">
            <v>6145.4925253243218</v>
          </cell>
          <cell r="N172">
            <v>8234613.7504606349</v>
          </cell>
          <cell r="O172">
            <v>6281.1699088181804</v>
          </cell>
          <cell r="P172">
            <v>2.2077544303367013E-2</v>
          </cell>
          <cell r="Q172">
            <v>0</v>
          </cell>
          <cell r="R172">
            <v>0</v>
          </cell>
          <cell r="S172">
            <v>6952.0233652929137</v>
          </cell>
          <cell r="T172">
            <v>6145.4925253243218</v>
          </cell>
          <cell r="U172">
            <v>6281.1699088181804</v>
          </cell>
          <cell r="V172">
            <v>135.67738349385854</v>
          </cell>
          <cell r="W172">
            <v>2.2077544303367014</v>
          </cell>
          <cell r="X172">
            <v>0</v>
          </cell>
          <cell r="Y172">
            <v>0</v>
          </cell>
          <cell r="Z172">
            <v>0</v>
          </cell>
        </row>
        <row r="173">
          <cell r="A173">
            <v>3734016</v>
          </cell>
          <cell r="B173">
            <v>0</v>
          </cell>
          <cell r="C173">
            <v>4016</v>
          </cell>
          <cell r="D173" t="str">
            <v>Yewlands Academy</v>
          </cell>
          <cell r="E173">
            <v>901</v>
          </cell>
          <cell r="F173">
            <v>944</v>
          </cell>
          <cell r="G173">
            <v>43</v>
          </cell>
          <cell r="H173">
            <v>5961256.2164553273</v>
          </cell>
          <cell r="I173">
            <v>25948</v>
          </cell>
          <cell r="J173">
            <v>134400</v>
          </cell>
          <cell r="K173">
            <v>-221504</v>
          </cell>
          <cell r="L173">
            <v>6022412.2164553273</v>
          </cell>
          <cell r="M173">
            <v>6684.1423046119062</v>
          </cell>
          <cell r="N173">
            <v>6575755.1821090849</v>
          </cell>
          <cell r="O173">
            <v>6965.8423539291152</v>
          </cell>
          <cell r="P173">
            <v>4.214453201016418E-2</v>
          </cell>
          <cell r="Q173">
            <v>0</v>
          </cell>
          <cell r="R173">
            <v>0</v>
          </cell>
          <cell r="S173">
            <v>7145.3677776579289</v>
          </cell>
          <cell r="T173">
            <v>6684.1423046119062</v>
          </cell>
          <cell r="U173">
            <v>6965.8423539291152</v>
          </cell>
          <cell r="V173">
            <v>281.70004931720905</v>
          </cell>
          <cell r="W173">
            <v>4.2144532010164184</v>
          </cell>
          <cell r="X173">
            <v>0</v>
          </cell>
          <cell r="Y173">
            <v>0</v>
          </cell>
          <cell r="Z173">
            <v>0</v>
          </cell>
        </row>
        <row r="175">
          <cell r="E175">
            <v>27959</v>
          </cell>
          <cell r="F175">
            <v>28330</v>
          </cell>
          <cell r="G175">
            <v>371</v>
          </cell>
          <cell r="H175">
            <v>185968602.3965157</v>
          </cell>
          <cell r="I175">
            <v>8767351.5393150337</v>
          </cell>
          <cell r="J175">
            <v>3628800</v>
          </cell>
          <cell r="K175">
            <v>-6493484</v>
          </cell>
          <cell r="L175">
            <v>180065934.85720071</v>
          </cell>
          <cell r="M175">
            <v>174527.88939063789</v>
          </cell>
          <cell r="N175">
            <v>188568932.13309708</v>
          </cell>
          <cell r="O175">
            <v>180471.42277858831</v>
          </cell>
          <cell r="P175">
            <v>0.90434916283978684</v>
          </cell>
          <cell r="Q175">
            <v>1.7528046682339919E-2</v>
          </cell>
          <cell r="R175">
            <v>132423.48670953466</v>
          </cell>
          <cell r="S175">
            <v>192341.95619881354</v>
          </cell>
          <cell r="T175">
            <v>174527.88939063789</v>
          </cell>
          <cell r="U175">
            <v>180587.07647877131</v>
          </cell>
          <cell r="V175">
            <v>6059.187088133428</v>
          </cell>
          <cell r="W175">
            <v>92.187720952212658</v>
          </cell>
          <cell r="X175">
            <v>0</v>
          </cell>
          <cell r="Y175">
            <v>0</v>
          </cell>
          <cell r="Z175">
            <v>-0.39934916283978683</v>
          </cell>
        </row>
        <row r="176">
          <cell r="A176">
            <v>0</v>
          </cell>
          <cell r="B176">
            <v>0</v>
          </cell>
          <cell r="C176" t="str">
            <v/>
          </cell>
          <cell r="D176" t="str">
            <v>Middle Deemed Secondary</v>
          </cell>
          <cell r="Y176">
            <v>5187.083333333333</v>
          </cell>
        </row>
        <row r="178">
          <cell r="A178">
            <v>3734014</v>
          </cell>
          <cell r="B178">
            <v>0</v>
          </cell>
          <cell r="C178">
            <v>4014</v>
          </cell>
          <cell r="D178" t="str">
            <v>Astrea Academy Sheffield</v>
          </cell>
          <cell r="E178">
            <v>979</v>
          </cell>
          <cell r="F178">
            <v>999</v>
          </cell>
          <cell r="G178">
            <v>20</v>
          </cell>
          <cell r="H178">
            <v>6448585.0980060901</v>
          </cell>
          <cell r="I178">
            <v>7424</v>
          </cell>
          <cell r="J178">
            <v>134400</v>
          </cell>
          <cell r="K178">
            <v>-240550.5</v>
          </cell>
          <cell r="L178">
            <v>6547311.5980060901</v>
          </cell>
          <cell r="M178">
            <v>6687.7544412728193</v>
          </cell>
          <cell r="N178">
            <v>6939082.5590061378</v>
          </cell>
          <cell r="O178">
            <v>6946.0285875937316</v>
          </cell>
          <cell r="P178">
            <v>3.8618963747681687E-2</v>
          </cell>
          <cell r="Q178">
            <v>0</v>
          </cell>
          <cell r="R178">
            <v>0</v>
          </cell>
          <cell r="S178">
            <v>7090.2519609671053</v>
          </cell>
          <cell r="T178" t="str">
            <v>Not applicable until school is full</v>
          </cell>
          <cell r="Y178">
            <v>0</v>
          </cell>
          <cell r="Z178">
            <v>0</v>
          </cell>
        </row>
        <row r="179">
          <cell r="A179">
            <v>3734225</v>
          </cell>
          <cell r="B179">
            <v>0</v>
          </cell>
          <cell r="C179">
            <v>4225</v>
          </cell>
          <cell r="D179" t="str">
            <v>Hinde House 2-16 Academy</v>
          </cell>
          <cell r="E179">
            <v>1322</v>
          </cell>
          <cell r="F179">
            <v>1345</v>
          </cell>
          <cell r="G179">
            <v>23</v>
          </cell>
          <cell r="H179">
            <v>9427845.1797199771</v>
          </cell>
          <cell r="I179">
            <v>970866.94665864506</v>
          </cell>
          <cell r="J179">
            <v>134400</v>
          </cell>
          <cell r="K179">
            <v>-303353</v>
          </cell>
          <cell r="L179">
            <v>8625931.2330613323</v>
          </cell>
          <cell r="M179">
            <v>6524.9101611659098</v>
          </cell>
          <cell r="N179">
            <v>8976074.7407633904</v>
          </cell>
          <cell r="O179">
            <v>6673.6615172962011</v>
          </cell>
          <cell r="P179">
            <v>2.2797456586545778E-2</v>
          </cell>
          <cell r="Q179">
            <v>0</v>
          </cell>
          <cell r="R179">
            <v>0</v>
          </cell>
          <cell r="S179">
            <v>7498.5815314672482</v>
          </cell>
          <cell r="T179">
            <v>6524.9101611659098</v>
          </cell>
          <cell r="U179">
            <v>6673.6615172962011</v>
          </cell>
          <cell r="V179">
            <v>148.75135613029124</v>
          </cell>
          <cell r="W179">
            <v>2.2797456586545777</v>
          </cell>
          <cell r="X179">
            <v>0</v>
          </cell>
          <cell r="Y179">
            <v>0</v>
          </cell>
          <cell r="Z179">
            <v>0</v>
          </cell>
        </row>
        <row r="180">
          <cell r="A180">
            <v>3734005</v>
          </cell>
          <cell r="B180">
            <v>0</v>
          </cell>
          <cell r="C180">
            <v>4005</v>
          </cell>
          <cell r="D180" t="str">
            <v>Oasis Academy Don Valley</v>
          </cell>
          <cell r="E180">
            <v>1061</v>
          </cell>
          <cell r="F180">
            <v>1081</v>
          </cell>
          <cell r="G180">
            <v>20</v>
          </cell>
          <cell r="H180">
            <v>6558089.9769353857</v>
          </cell>
          <cell r="I180">
            <v>29952</v>
          </cell>
          <cell r="J180">
            <v>134400</v>
          </cell>
          <cell r="K180">
            <v>-241238</v>
          </cell>
          <cell r="L180">
            <v>6634975.9769353857</v>
          </cell>
          <cell r="M180">
            <v>6253.5117595997981</v>
          </cell>
          <cell r="N180">
            <v>6920666.9081282904</v>
          </cell>
          <cell r="O180">
            <v>6402.0970472972158</v>
          </cell>
          <cell r="P180">
            <v>2.3760295560222407E-2</v>
          </cell>
          <cell r="Q180">
            <v>0</v>
          </cell>
          <cell r="R180">
            <v>0</v>
          </cell>
          <cell r="S180">
            <v>6545.8454284258005</v>
          </cell>
          <cell r="T180">
            <v>6253.5117595997981</v>
          </cell>
          <cell r="U180">
            <v>6402.0970472972158</v>
          </cell>
          <cell r="V180">
            <v>148.5852876974177</v>
          </cell>
          <cell r="W180">
            <v>2.3760295560222406</v>
          </cell>
          <cell r="X180">
            <v>0</v>
          </cell>
          <cell r="Y180">
            <v>0</v>
          </cell>
          <cell r="Z180">
            <v>0</v>
          </cell>
        </row>
        <row r="181">
          <cell r="A181">
            <v>0</v>
          </cell>
          <cell r="B181">
            <v>0</v>
          </cell>
          <cell r="C181" t="str">
            <v/>
          </cell>
          <cell r="D181">
            <v>0</v>
          </cell>
        </row>
        <row r="182">
          <cell r="A182">
            <v>0</v>
          </cell>
          <cell r="B182">
            <v>0</v>
          </cell>
          <cell r="C182">
            <v>0</v>
          </cell>
          <cell r="D182" t="str">
            <v>Total Middle Deemed Secondary</v>
          </cell>
          <cell r="E182">
            <v>3362</v>
          </cell>
          <cell r="F182">
            <v>3425</v>
          </cell>
          <cell r="G182">
            <v>63</v>
          </cell>
          <cell r="H182">
            <v>22434520.254661452</v>
          </cell>
          <cell r="I182">
            <v>1008242.9466586451</v>
          </cell>
          <cell r="J182">
            <v>403200</v>
          </cell>
          <cell r="K182">
            <v>-785141.5</v>
          </cell>
          <cell r="L182">
            <v>21808218.808002807</v>
          </cell>
          <cell r="M182">
            <v>6486.6801927432498</v>
          </cell>
          <cell r="N182">
            <v>22835824.20789782</v>
          </cell>
          <cell r="O182">
            <v>6667.3939293132316</v>
          </cell>
          <cell r="R182">
            <v>0</v>
          </cell>
        </row>
        <row r="183">
          <cell r="A183">
            <v>0</v>
          </cell>
          <cell r="B183">
            <v>0</v>
          </cell>
          <cell r="C183">
            <v>0</v>
          </cell>
          <cell r="D183">
            <v>0</v>
          </cell>
        </row>
        <row r="184">
          <cell r="A184">
            <v>0</v>
          </cell>
          <cell r="B184">
            <v>0</v>
          </cell>
          <cell r="C184">
            <v>0</v>
          </cell>
          <cell r="D184" t="str">
            <v>Total All Schools</v>
          </cell>
          <cell r="E184">
            <v>74732</v>
          </cell>
          <cell r="F184">
            <v>75009</v>
          </cell>
          <cell r="G184">
            <v>277</v>
          </cell>
          <cell r="H184">
            <v>425455550.99999994</v>
          </cell>
          <cell r="I184">
            <v>12279310.999026086</v>
          </cell>
          <cell r="J184">
            <v>21907200</v>
          </cell>
          <cell r="K184">
            <v>-14578676.5</v>
          </cell>
          <cell r="L184">
            <v>405847716.50097394</v>
          </cell>
          <cell r="M184">
            <v>5430.7086188108697</v>
          </cell>
          <cell r="N184">
            <v>418025330.08845037</v>
          </cell>
          <cell r="O184">
            <v>5573.002307569097</v>
          </cell>
          <cell r="R184">
            <v>697667.25990239682</v>
          </cell>
          <cell r="T184">
            <v>5430.7086188108697</v>
          </cell>
          <cell r="U184">
            <v>5582.3034215674488</v>
          </cell>
          <cell r="V184">
            <v>151.59480275657916</v>
          </cell>
          <cell r="W184">
            <v>2.7914368712673259</v>
          </cell>
          <cell r="Y184">
            <v>0</v>
          </cell>
          <cell r="Z184">
            <v>0</v>
          </cell>
        </row>
        <row r="185">
          <cell r="F185">
            <v>0</v>
          </cell>
          <cell r="G185">
            <v>3.7065781726703419E-3</v>
          </cell>
          <cell r="H185">
            <v>0</v>
          </cell>
          <cell r="I185">
            <v>-28299.864578571171</v>
          </cell>
          <cell r="K185">
            <v>29157353</v>
          </cell>
        </row>
        <row r="186">
          <cell r="Y186">
            <v>697667.25990239682</v>
          </cell>
        </row>
        <row r="187">
          <cell r="C187">
            <v>4998</v>
          </cell>
          <cell r="D187" t="str">
            <v>Astrea 3-16 - Pri</v>
          </cell>
          <cell r="E187">
            <v>243</v>
          </cell>
          <cell r="F187">
            <v>261</v>
          </cell>
          <cell r="G187">
            <v>18</v>
          </cell>
        </row>
        <row r="188">
          <cell r="C188">
            <v>4998</v>
          </cell>
          <cell r="D188" t="str">
            <v>Astrea 3-16 - Sec</v>
          </cell>
          <cell r="E188">
            <v>736</v>
          </cell>
          <cell r="F188">
            <v>738</v>
          </cell>
          <cell r="G188">
            <v>2</v>
          </cell>
        </row>
        <row r="189">
          <cell r="E189">
            <v>979</v>
          </cell>
          <cell r="F189">
            <v>999</v>
          </cell>
          <cell r="G189">
            <v>20</v>
          </cell>
        </row>
        <row r="191">
          <cell r="D191" t="str">
            <v>Hinde House 3-16 - Pri</v>
          </cell>
          <cell r="E191">
            <v>419</v>
          </cell>
          <cell r="F191">
            <v>415</v>
          </cell>
          <cell r="G191">
            <v>-4</v>
          </cell>
        </row>
        <row r="192">
          <cell r="D192" t="str">
            <v>Hinde House 3-16 - Sec</v>
          </cell>
          <cell r="E192">
            <v>903</v>
          </cell>
          <cell r="F192">
            <v>930</v>
          </cell>
          <cell r="G192">
            <v>27</v>
          </cell>
        </row>
        <row r="193">
          <cell r="E193">
            <v>1322</v>
          </cell>
          <cell r="F193">
            <v>1345</v>
          </cell>
          <cell r="G193">
            <v>23</v>
          </cell>
        </row>
        <row r="195">
          <cell r="C195">
            <v>4005</v>
          </cell>
          <cell r="D195" t="str">
            <v>Oasis Academy Don Valley - Pri</v>
          </cell>
          <cell r="E195">
            <v>414</v>
          </cell>
          <cell r="F195">
            <v>410</v>
          </cell>
          <cell r="G195">
            <v>-4</v>
          </cell>
        </row>
        <row r="196">
          <cell r="C196">
            <v>4005</v>
          </cell>
          <cell r="D196" t="str">
            <v>Oasis Academy Don Valley - Sec</v>
          </cell>
          <cell r="E196">
            <v>647</v>
          </cell>
          <cell r="F196">
            <v>671</v>
          </cell>
          <cell r="G196">
            <v>24</v>
          </cell>
        </row>
        <row r="197">
          <cell r="E197">
            <v>1061</v>
          </cell>
          <cell r="F197">
            <v>1081</v>
          </cell>
          <cell r="G197">
            <v>20</v>
          </cell>
          <cell r="V197" t="str">
            <v>Maximum Loss (£/pupil)</v>
          </cell>
          <cell r="W197">
            <v>0.49999999999998301</v>
          </cell>
        </row>
        <row r="198">
          <cell r="V198" t="str">
            <v>Maximum Gain (£/pupil)</v>
          </cell>
          <cell r="W198" t="e">
            <v>#REF!</v>
          </cell>
        </row>
        <row r="200">
          <cell r="D200" t="str">
            <v>Assumed Change in DSG</v>
          </cell>
          <cell r="E200" t="str">
            <v>Pupils</v>
          </cell>
          <cell r="H200" t="str">
            <v>17-18 £/pupil</v>
          </cell>
          <cell r="K200" t="str">
            <v>ISB Check</v>
          </cell>
        </row>
        <row r="201">
          <cell r="D201" t="str">
            <v>Primary</v>
          </cell>
          <cell r="E201">
            <v>44244</v>
          </cell>
          <cell r="F201">
            <v>44340</v>
          </cell>
          <cell r="G201">
            <v>96</v>
          </cell>
          <cell r="H201">
            <v>3987.7750141793267</v>
          </cell>
        </row>
        <row r="202">
          <cell r="D202" t="str">
            <v>Secondary</v>
          </cell>
          <cell r="E202">
            <v>29509</v>
          </cell>
          <cell r="F202">
            <v>30669</v>
          </cell>
          <cell r="G202">
            <v>1160</v>
          </cell>
          <cell r="H202">
            <v>4961.1452690565784</v>
          </cell>
          <cell r="K202">
            <v>306000397.09040082</v>
          </cell>
          <cell r="L202" t="str">
            <v>2017-18 ISB</v>
          </cell>
        </row>
        <row r="203">
          <cell r="E203">
            <v>73753</v>
          </cell>
          <cell r="F203">
            <v>75009</v>
          </cell>
          <cell r="G203">
            <v>1256</v>
          </cell>
          <cell r="K203">
            <v>0</v>
          </cell>
          <cell r="L203" t="str">
            <v>Demography</v>
          </cell>
        </row>
        <row r="204">
          <cell r="K204">
            <v>306000397.09040082</v>
          </cell>
          <cell r="L204" t="str">
            <v>Sub-total</v>
          </cell>
        </row>
        <row r="205">
          <cell r="E205" t="str">
            <v>2017-18</v>
          </cell>
          <cell r="F205" t="str">
            <v>2018-19</v>
          </cell>
          <cell r="G205">
            <v>0</v>
          </cell>
          <cell r="L205" t="str">
            <v>Top Sliced Growth</v>
          </cell>
        </row>
        <row r="206">
          <cell r="K206">
            <v>306000397.09040082</v>
          </cell>
          <cell r="L206" t="str">
            <v>Total ISB Minimum</v>
          </cell>
        </row>
        <row r="207">
          <cell r="F207" t="str">
            <v>Primary</v>
          </cell>
          <cell r="G207">
            <v>2.1697857336588013E-3</v>
          </cell>
          <cell r="K207">
            <v>306000397.09040082</v>
          </cell>
          <cell r="L207" t="str">
            <v>Actual ISB</v>
          </cell>
        </row>
        <row r="208">
          <cell r="F208" t="str">
            <v>Secondary</v>
          </cell>
          <cell r="G208">
            <v>3.9310041004439321E-2</v>
          </cell>
          <cell r="K208">
            <v>0</v>
          </cell>
        </row>
        <row r="209">
          <cell r="F209" t="str">
            <v>Total</v>
          </cell>
          <cell r="G209">
            <v>1.7029815736309031E-2</v>
          </cell>
        </row>
      </sheetData>
      <sheetData sheetId="32"/>
      <sheetData sheetId="33"/>
      <sheetData sheetId="34"/>
      <sheetData sheetId="35"/>
      <sheetData sheetId="36">
        <row r="5">
          <cell r="E5">
            <v>3582</v>
          </cell>
        </row>
        <row r="6">
          <cell r="E6">
            <v>5022</v>
          </cell>
        </row>
        <row r="7">
          <cell r="E7">
            <v>5661</v>
          </cell>
        </row>
        <row r="8">
          <cell r="E8">
            <v>441</v>
          </cell>
        </row>
        <row r="9">
          <cell r="E9">
            <v>490</v>
          </cell>
        </row>
        <row r="10">
          <cell r="E10">
            <v>738</v>
          </cell>
        </row>
        <row r="11">
          <cell r="E11">
            <v>1200</v>
          </cell>
        </row>
        <row r="12">
          <cell r="E12">
            <v>228.1850784428903</v>
          </cell>
        </row>
        <row r="13">
          <cell r="E13">
            <v>276.735095132867</v>
          </cell>
        </row>
        <row r="14">
          <cell r="E14">
            <v>432.09514854079231</v>
          </cell>
        </row>
        <row r="15">
          <cell r="E15">
            <v>470.93516189277364</v>
          </cell>
        </row>
        <row r="16">
          <cell r="E16">
            <v>500.06517190675959</v>
          </cell>
        </row>
        <row r="17">
          <cell r="E17">
            <v>660.28022698368261</v>
          </cell>
        </row>
        <row r="18">
          <cell r="E18">
            <v>338.31419600629351</v>
          </cell>
        </row>
        <row r="19">
          <cell r="E19">
            <v>447.76878883185907</v>
          </cell>
        </row>
        <row r="20">
          <cell r="E20">
            <v>626.87630436460267</v>
          </cell>
        </row>
        <row r="21">
          <cell r="E21">
            <v>686.57880954218388</v>
          </cell>
        </row>
        <row r="22">
          <cell r="E22">
            <v>736.33089719016823</v>
          </cell>
        </row>
        <row r="23">
          <cell r="E23">
            <v>940.31445654690413</v>
          </cell>
        </row>
        <row r="24">
          <cell r="E24">
            <v>960</v>
          </cell>
        </row>
        <row r="25">
          <cell r="E25">
            <v>1380</v>
          </cell>
        </row>
        <row r="27">
          <cell r="E27">
            <v>1170</v>
          </cell>
        </row>
        <row r="28">
          <cell r="E28">
            <v>1775</v>
          </cell>
        </row>
        <row r="29">
          <cell r="E29">
            <v>590</v>
          </cell>
        </row>
        <row r="30">
          <cell r="E30">
            <v>1585</v>
          </cell>
        </row>
      </sheetData>
      <sheetData sheetId="37">
        <row r="1">
          <cell r="D1" t="str">
            <v>Indicative School Budget Shares - 2024-25</v>
          </cell>
          <cell r="Z1">
            <v>45349.499330787039</v>
          </cell>
        </row>
        <row r="2">
          <cell r="D2">
            <v>1</v>
          </cell>
          <cell r="E2">
            <v>2</v>
          </cell>
          <cell r="F2">
            <v>3</v>
          </cell>
          <cell r="G2">
            <v>4</v>
          </cell>
          <cell r="H2">
            <v>5</v>
          </cell>
          <cell r="I2">
            <v>6</v>
          </cell>
          <cell r="J2">
            <v>7</v>
          </cell>
          <cell r="K2">
            <v>8</v>
          </cell>
          <cell r="L2">
            <v>9</v>
          </cell>
          <cell r="M2">
            <v>10</v>
          </cell>
          <cell r="N2">
            <v>11</v>
          </cell>
          <cell r="O2">
            <v>12</v>
          </cell>
          <cell r="P2">
            <v>13</v>
          </cell>
          <cell r="Q2">
            <v>14</v>
          </cell>
          <cell r="R2">
            <v>15</v>
          </cell>
          <cell r="S2">
            <v>16</v>
          </cell>
          <cell r="T2">
            <v>17</v>
          </cell>
          <cell r="U2">
            <v>18</v>
          </cell>
          <cell r="V2">
            <v>19</v>
          </cell>
          <cell r="W2">
            <v>20</v>
          </cell>
          <cell r="X2">
            <v>21</v>
          </cell>
          <cell r="Y2">
            <v>22</v>
          </cell>
          <cell r="Z2">
            <v>23</v>
          </cell>
        </row>
        <row r="3">
          <cell r="G3" t="str">
            <v>PUPIL LED FUNDING</v>
          </cell>
          <cell r="N3" t="str">
            <v>Primary</v>
          </cell>
        </row>
        <row r="4">
          <cell r="H4" t="str">
            <v>Deprivation</v>
          </cell>
          <cell r="N4">
            <v>134400</v>
          </cell>
          <cell r="Z4" t="str">
            <v>***check for negative rates values</v>
          </cell>
        </row>
        <row r="5">
          <cell r="D5" t="str">
            <v>DfE</v>
          </cell>
          <cell r="E5" t="str">
            <v>School</v>
          </cell>
          <cell r="F5" t="str">
            <v xml:space="preserve">Pupil No. </v>
          </cell>
          <cell r="G5" t="str">
            <v>Basic per pupil funding</v>
          </cell>
          <cell r="H5" t="str">
            <v xml:space="preserve">FSM </v>
          </cell>
          <cell r="I5" t="str">
            <v>FSM-Ever6</v>
          </cell>
          <cell r="J5" t="str">
            <v>IDACI</v>
          </cell>
          <cell r="K5" t="str">
            <v>Low Prior Attainment</v>
          </cell>
          <cell r="L5" t="str">
            <v>EAL</v>
          </cell>
          <cell r="M5" t="str">
            <v>Total Pupil Led Funding</v>
          </cell>
          <cell r="N5" t="str">
            <v>Lump Sum</v>
          </cell>
          <cell r="O5" t="str">
            <v>Mobility</v>
          </cell>
          <cell r="P5" t="str">
            <v>Minimum Funding Level Value</v>
          </cell>
          <cell r="Q5" t="str">
            <v>Minimum Funding Level</v>
          </cell>
          <cell r="R5" t="str">
            <v>Gains Cap Value</v>
          </cell>
          <cell r="S5" t="str">
            <v>Gains Cap</v>
          </cell>
          <cell r="T5" t="str">
            <v>MFG Value</v>
          </cell>
          <cell r="U5" t="str">
            <v>MFG</v>
          </cell>
          <cell r="V5" t="str">
            <v>PFI</v>
          </cell>
          <cell r="W5" t="str">
            <v>Split Sites</v>
          </cell>
          <cell r="X5" t="str">
            <v>Sparsity</v>
          </cell>
          <cell r="Y5" t="str">
            <v>APT NNDR NFF Rates 24-25</v>
          </cell>
          <cell r="Z5" t="str">
            <v>TOTAL Budget Share</v>
          </cell>
        </row>
        <row r="6">
          <cell r="F6" t="str">
            <v>FTE</v>
          </cell>
          <cell r="G6" t="str">
            <v>£</v>
          </cell>
          <cell r="H6" t="str">
            <v>£</v>
          </cell>
          <cell r="J6" t="str">
            <v>£</v>
          </cell>
          <cell r="K6" t="str">
            <v>£</v>
          </cell>
          <cell r="L6" t="str">
            <v>£</v>
          </cell>
          <cell r="M6" t="str">
            <v>£</v>
          </cell>
          <cell r="N6" t="str">
            <v>£</v>
          </cell>
          <cell r="O6" t="str">
            <v>£</v>
          </cell>
          <cell r="Q6" t="str">
            <v>£</v>
          </cell>
          <cell r="S6" t="str">
            <v>£</v>
          </cell>
          <cell r="U6" t="str">
            <v>£</v>
          </cell>
          <cell r="V6" t="str">
            <v>£</v>
          </cell>
          <cell r="W6" t="str">
            <v>£</v>
          </cell>
          <cell r="X6" t="str">
            <v>£</v>
          </cell>
          <cell r="Y6" t="str">
            <v>£</v>
          </cell>
          <cell r="Z6" t="str">
            <v>£</v>
          </cell>
        </row>
        <row r="7">
          <cell r="D7">
            <v>4</v>
          </cell>
          <cell r="E7">
            <v>5</v>
          </cell>
          <cell r="F7">
            <v>6</v>
          </cell>
          <cell r="G7">
            <v>7</v>
          </cell>
          <cell r="H7">
            <v>8</v>
          </cell>
          <cell r="I7">
            <v>9</v>
          </cell>
          <cell r="J7">
            <v>10</v>
          </cell>
          <cell r="K7">
            <v>11</v>
          </cell>
          <cell r="L7">
            <v>12</v>
          </cell>
          <cell r="M7">
            <v>13</v>
          </cell>
          <cell r="N7">
            <v>14</v>
          </cell>
          <cell r="O7">
            <v>15</v>
          </cell>
          <cell r="P7">
            <v>16</v>
          </cell>
          <cell r="Q7">
            <v>17</v>
          </cell>
          <cell r="R7">
            <v>18</v>
          </cell>
          <cell r="S7">
            <v>19</v>
          </cell>
          <cell r="T7">
            <v>20</v>
          </cell>
          <cell r="U7">
            <v>21</v>
          </cell>
          <cell r="V7">
            <v>22</v>
          </cell>
          <cell r="W7">
            <v>23</v>
          </cell>
          <cell r="X7">
            <v>24</v>
          </cell>
          <cell r="Y7">
            <v>25</v>
          </cell>
          <cell r="Z7">
            <v>26</v>
          </cell>
        </row>
        <row r="9">
          <cell r="D9">
            <v>2001</v>
          </cell>
          <cell r="E9" t="str">
            <v>Abbey Lane Primary School</v>
          </cell>
          <cell r="F9">
            <v>542</v>
          </cell>
          <cell r="G9">
            <v>1941444</v>
          </cell>
          <cell r="H9">
            <v>35279.999999999971</v>
          </cell>
          <cell r="I9">
            <v>59039.999999999949</v>
          </cell>
          <cell r="J9">
            <v>57104.529630750585</v>
          </cell>
          <cell r="K9">
            <v>141949.70380595533</v>
          </cell>
          <cell r="L9">
            <v>19279.875259875265</v>
          </cell>
          <cell r="M9">
            <v>2254098.1086965813</v>
          </cell>
          <cell r="N9">
            <v>134400</v>
          </cell>
          <cell r="O9">
            <v>0</v>
          </cell>
          <cell r="P9">
            <v>110121.89130341916</v>
          </cell>
          <cell r="Q9">
            <v>110121.89130341916</v>
          </cell>
          <cell r="R9">
            <v>0</v>
          </cell>
          <cell r="S9">
            <v>0</v>
          </cell>
          <cell r="T9">
            <v>0</v>
          </cell>
          <cell r="U9">
            <v>0</v>
          </cell>
          <cell r="V9">
            <v>0</v>
          </cell>
          <cell r="W9">
            <v>0</v>
          </cell>
          <cell r="X9">
            <v>0</v>
          </cell>
          <cell r="Y9">
            <v>52067.6</v>
          </cell>
          <cell r="Z9">
            <v>2550687.6</v>
          </cell>
        </row>
        <row r="10">
          <cell r="D10">
            <v>2046</v>
          </cell>
          <cell r="E10" t="str">
            <v>Abbeyfield Primary Academy</v>
          </cell>
          <cell r="F10">
            <v>383</v>
          </cell>
          <cell r="G10">
            <v>1371906</v>
          </cell>
          <cell r="H10">
            <v>76293.000000000044</v>
          </cell>
          <cell r="I10">
            <v>129149.99999999991</v>
          </cell>
          <cell r="J10">
            <v>139090.9428151139</v>
          </cell>
          <cell r="K10">
            <v>139902.88732394361</v>
          </cell>
          <cell r="L10">
            <v>85854.86322188456</v>
          </cell>
          <cell r="M10">
            <v>1942197.693360942</v>
          </cell>
          <cell r="N10">
            <v>134400</v>
          </cell>
          <cell r="O10">
            <v>34727.472251309016</v>
          </cell>
          <cell r="P10">
            <v>0</v>
          </cell>
          <cell r="Q10">
            <v>0</v>
          </cell>
          <cell r="R10">
            <v>0</v>
          </cell>
          <cell r="S10">
            <v>0</v>
          </cell>
          <cell r="T10">
            <v>0</v>
          </cell>
          <cell r="U10">
            <v>0</v>
          </cell>
          <cell r="V10">
            <v>0</v>
          </cell>
          <cell r="W10">
            <v>0</v>
          </cell>
          <cell r="X10">
            <v>0</v>
          </cell>
          <cell r="Y10">
            <v>6195.2</v>
          </cell>
          <cell r="Z10">
            <v>2117520.3656122512</v>
          </cell>
        </row>
        <row r="11">
          <cell r="D11">
            <v>2048</v>
          </cell>
          <cell r="E11" t="str">
            <v>Acres Hill Community Primary School</v>
          </cell>
          <cell r="F11">
            <v>204</v>
          </cell>
          <cell r="G11">
            <v>730728</v>
          </cell>
          <cell r="H11">
            <v>41895.000000000007</v>
          </cell>
          <cell r="I11">
            <v>70848.000000000058</v>
          </cell>
          <cell r="J11">
            <v>75660.346009659595</v>
          </cell>
          <cell r="K11">
            <v>112024.13793103443</v>
          </cell>
          <cell r="L11">
            <v>36776.666666666722</v>
          </cell>
          <cell r="M11">
            <v>1067932.1506073608</v>
          </cell>
          <cell r="N11">
            <v>134400</v>
          </cell>
          <cell r="O11">
            <v>11289.599999999919</v>
          </cell>
          <cell r="P11">
            <v>0</v>
          </cell>
          <cell r="Q11">
            <v>0</v>
          </cell>
          <cell r="R11">
            <v>0</v>
          </cell>
          <cell r="S11">
            <v>0</v>
          </cell>
          <cell r="T11">
            <v>0</v>
          </cell>
          <cell r="U11">
            <v>0</v>
          </cell>
          <cell r="V11">
            <v>0</v>
          </cell>
          <cell r="W11">
            <v>0</v>
          </cell>
          <cell r="X11">
            <v>0</v>
          </cell>
          <cell r="Y11">
            <v>4582.3999999999996</v>
          </cell>
          <cell r="Z11">
            <v>1218204.1506073608</v>
          </cell>
        </row>
        <row r="12">
          <cell r="D12">
            <v>2342</v>
          </cell>
          <cell r="E12" t="str">
            <v>Angram Bank Primary School</v>
          </cell>
          <cell r="F12">
            <v>185</v>
          </cell>
          <cell r="G12">
            <v>662670</v>
          </cell>
          <cell r="H12">
            <v>36603.000000000029</v>
          </cell>
          <cell r="I12">
            <v>61254.000000000051</v>
          </cell>
          <cell r="J12">
            <v>56614.17446218172</v>
          </cell>
          <cell r="K12">
            <v>60319.763421292097</v>
          </cell>
          <cell r="L12">
            <v>690.82278481012634</v>
          </cell>
          <cell r="M12">
            <v>878151.76066828391</v>
          </cell>
          <cell r="N12">
            <v>134400</v>
          </cell>
          <cell r="O12">
            <v>0</v>
          </cell>
          <cell r="P12">
            <v>0</v>
          </cell>
          <cell r="Q12">
            <v>0</v>
          </cell>
          <cell r="R12">
            <v>0</v>
          </cell>
          <cell r="S12">
            <v>0</v>
          </cell>
          <cell r="T12">
            <v>0</v>
          </cell>
          <cell r="U12">
            <v>0</v>
          </cell>
          <cell r="V12">
            <v>0</v>
          </cell>
          <cell r="W12">
            <v>0</v>
          </cell>
          <cell r="X12">
            <v>0</v>
          </cell>
          <cell r="Y12">
            <v>19200</v>
          </cell>
          <cell r="Z12">
            <v>1031751.7606682839</v>
          </cell>
        </row>
        <row r="13">
          <cell r="D13">
            <v>2343</v>
          </cell>
          <cell r="E13" t="str">
            <v>Anns Grove Primary School</v>
          </cell>
          <cell r="F13">
            <v>354</v>
          </cell>
          <cell r="G13">
            <v>1268028</v>
          </cell>
          <cell r="H13">
            <v>56448.000000000036</v>
          </cell>
          <cell r="I13">
            <v>95202</v>
          </cell>
          <cell r="J13">
            <v>115650.99475719337</v>
          </cell>
          <cell r="K13">
            <v>132829.13921815204</v>
          </cell>
          <cell r="L13">
            <v>55224.000000000015</v>
          </cell>
          <cell r="M13">
            <v>1723382.1339753454</v>
          </cell>
          <cell r="N13">
            <v>134400</v>
          </cell>
          <cell r="O13">
            <v>0</v>
          </cell>
          <cell r="P13">
            <v>0</v>
          </cell>
          <cell r="Q13">
            <v>0</v>
          </cell>
          <cell r="R13">
            <v>0</v>
          </cell>
          <cell r="S13">
            <v>0</v>
          </cell>
          <cell r="T13">
            <v>0</v>
          </cell>
          <cell r="U13">
            <v>0</v>
          </cell>
          <cell r="V13">
            <v>0</v>
          </cell>
          <cell r="W13">
            <v>0</v>
          </cell>
          <cell r="X13">
            <v>0</v>
          </cell>
          <cell r="Y13">
            <v>46862.58</v>
          </cell>
          <cell r="Z13">
            <v>1904644.7139753455</v>
          </cell>
        </row>
        <row r="14">
          <cell r="D14">
            <v>3429</v>
          </cell>
          <cell r="E14" t="str">
            <v>Arbourthorne Community Primary School</v>
          </cell>
          <cell r="F14">
            <v>417</v>
          </cell>
          <cell r="G14">
            <v>1493694</v>
          </cell>
          <cell r="H14">
            <v>119069.99999999996</v>
          </cell>
          <cell r="I14">
            <v>199997.99999999988</v>
          </cell>
          <cell r="J14">
            <v>215503.81408346849</v>
          </cell>
          <cell r="K14">
            <v>294352.05081669695</v>
          </cell>
          <cell r="L14">
            <v>36321.977715877467</v>
          </cell>
          <cell r="M14">
            <v>2358939.8426160426</v>
          </cell>
          <cell r="N14">
            <v>134400</v>
          </cell>
          <cell r="O14">
            <v>5740.7999999999829</v>
          </cell>
          <cell r="P14">
            <v>0</v>
          </cell>
          <cell r="Q14">
            <v>0</v>
          </cell>
          <cell r="R14">
            <v>0</v>
          </cell>
          <cell r="S14">
            <v>0</v>
          </cell>
          <cell r="T14">
            <v>0</v>
          </cell>
          <cell r="U14">
            <v>0</v>
          </cell>
          <cell r="V14">
            <v>0</v>
          </cell>
          <cell r="W14">
            <v>0</v>
          </cell>
          <cell r="X14">
            <v>0</v>
          </cell>
          <cell r="Y14">
            <v>60928</v>
          </cell>
          <cell r="Z14">
            <v>2560008.6426160424</v>
          </cell>
        </row>
        <row r="15">
          <cell r="D15">
            <v>2340</v>
          </cell>
          <cell r="E15" t="str">
            <v>Athelstan Primary School</v>
          </cell>
          <cell r="F15">
            <v>618</v>
          </cell>
          <cell r="G15">
            <v>2213676</v>
          </cell>
          <cell r="H15">
            <v>91287.000000000116</v>
          </cell>
          <cell r="I15">
            <v>154979.99999999983</v>
          </cell>
          <cell r="J15">
            <v>162375.53081962693</v>
          </cell>
          <cell r="K15">
            <v>190713.41670547202</v>
          </cell>
          <cell r="L15">
            <v>31075.568181818169</v>
          </cell>
          <cell r="M15">
            <v>2844107.5157069173</v>
          </cell>
          <cell r="N15">
            <v>134400</v>
          </cell>
          <cell r="O15">
            <v>0</v>
          </cell>
          <cell r="P15">
            <v>0</v>
          </cell>
          <cell r="Q15">
            <v>0</v>
          </cell>
          <cell r="R15">
            <v>0</v>
          </cell>
          <cell r="S15">
            <v>0</v>
          </cell>
          <cell r="T15">
            <v>0</v>
          </cell>
          <cell r="U15">
            <v>0</v>
          </cell>
          <cell r="V15">
            <v>0</v>
          </cell>
          <cell r="W15">
            <v>0</v>
          </cell>
          <cell r="X15">
            <v>0</v>
          </cell>
          <cell r="Y15">
            <v>37896.400000000001</v>
          </cell>
          <cell r="Z15">
            <v>3016403.9157069176</v>
          </cell>
        </row>
        <row r="16">
          <cell r="D16">
            <v>2281</v>
          </cell>
          <cell r="E16" t="str">
            <v>Ballifield Primary School</v>
          </cell>
          <cell r="F16">
            <v>414</v>
          </cell>
          <cell r="G16">
            <v>1482948</v>
          </cell>
          <cell r="H16">
            <v>31752.000000000025</v>
          </cell>
          <cell r="I16">
            <v>53136.000000000044</v>
          </cell>
          <cell r="J16">
            <v>50399.772325864767</v>
          </cell>
          <cell r="K16">
            <v>173152.78890600923</v>
          </cell>
          <cell r="L16">
            <v>10350</v>
          </cell>
          <cell r="M16">
            <v>1801738.5612318739</v>
          </cell>
          <cell r="N16">
            <v>134400</v>
          </cell>
          <cell r="O16">
            <v>0</v>
          </cell>
          <cell r="P16">
            <v>0</v>
          </cell>
          <cell r="Q16">
            <v>0</v>
          </cell>
          <cell r="R16">
            <v>0</v>
          </cell>
          <cell r="S16">
            <v>0</v>
          </cell>
          <cell r="T16">
            <v>0</v>
          </cell>
          <cell r="U16">
            <v>0</v>
          </cell>
          <cell r="V16">
            <v>0</v>
          </cell>
          <cell r="W16">
            <v>0</v>
          </cell>
          <cell r="X16">
            <v>0</v>
          </cell>
          <cell r="Y16">
            <v>28672</v>
          </cell>
          <cell r="Z16">
            <v>1964810.5612318739</v>
          </cell>
        </row>
        <row r="17">
          <cell r="D17">
            <v>2052</v>
          </cell>
          <cell r="E17" t="str">
            <v>Bankwood Community Primary School</v>
          </cell>
          <cell r="F17">
            <v>381</v>
          </cell>
          <cell r="G17">
            <v>1364742</v>
          </cell>
          <cell r="H17">
            <v>112896.00000000004</v>
          </cell>
          <cell r="I17">
            <v>188928.00000000009</v>
          </cell>
          <cell r="J17">
            <v>227403.11654249748</v>
          </cell>
          <cell r="K17">
            <v>212597.99999999991</v>
          </cell>
          <cell r="L17">
            <v>49344.146341463369</v>
          </cell>
          <cell r="M17">
            <v>2155911.2628839607</v>
          </cell>
          <cell r="N17">
            <v>134400</v>
          </cell>
          <cell r="O17">
            <v>21254.399999999838</v>
          </cell>
          <cell r="P17">
            <v>0</v>
          </cell>
          <cell r="Q17">
            <v>0</v>
          </cell>
          <cell r="R17">
            <v>0</v>
          </cell>
          <cell r="S17">
            <v>0</v>
          </cell>
          <cell r="T17">
            <v>0</v>
          </cell>
          <cell r="U17">
            <v>0</v>
          </cell>
          <cell r="V17">
            <v>0</v>
          </cell>
          <cell r="W17">
            <v>0</v>
          </cell>
          <cell r="X17">
            <v>0</v>
          </cell>
          <cell r="Y17">
            <v>28774.69</v>
          </cell>
          <cell r="Z17">
            <v>2340340.3528839606</v>
          </cell>
        </row>
        <row r="18">
          <cell r="D18">
            <v>2274</v>
          </cell>
          <cell r="E18" t="str">
            <v>Beck Primary School</v>
          </cell>
          <cell r="F18">
            <v>622</v>
          </cell>
          <cell r="G18">
            <v>2228004</v>
          </cell>
          <cell r="H18">
            <v>145529.99999999994</v>
          </cell>
          <cell r="I18">
            <v>245753.99999999997</v>
          </cell>
          <cell r="J18">
            <v>320609.74521559878</v>
          </cell>
          <cell r="K18">
            <v>311856.33809307084</v>
          </cell>
          <cell r="L18">
            <v>41156.635514018555</v>
          </cell>
          <cell r="M18">
            <v>3292910.7188226883</v>
          </cell>
          <cell r="N18">
            <v>134400</v>
          </cell>
          <cell r="O18">
            <v>0</v>
          </cell>
          <cell r="P18">
            <v>0</v>
          </cell>
          <cell r="Q18">
            <v>0</v>
          </cell>
          <cell r="R18">
            <v>0</v>
          </cell>
          <cell r="S18">
            <v>0</v>
          </cell>
          <cell r="T18">
            <v>0</v>
          </cell>
          <cell r="U18">
            <v>0</v>
          </cell>
          <cell r="V18">
            <v>0</v>
          </cell>
          <cell r="W18">
            <v>0</v>
          </cell>
          <cell r="X18">
            <v>0</v>
          </cell>
          <cell r="Y18">
            <v>12083.2</v>
          </cell>
          <cell r="Z18">
            <v>3439393.9188226885</v>
          </cell>
        </row>
        <row r="19">
          <cell r="D19">
            <v>2241</v>
          </cell>
          <cell r="E19" t="str">
            <v>Beighton Nursery Infant School</v>
          </cell>
          <cell r="F19">
            <v>224</v>
          </cell>
          <cell r="G19">
            <v>802368</v>
          </cell>
          <cell r="H19">
            <v>17640.00000000004</v>
          </cell>
          <cell r="I19">
            <v>29520.000000000069</v>
          </cell>
          <cell r="J19">
            <v>19347.181650955717</v>
          </cell>
          <cell r="K19">
            <v>59404.800000000025</v>
          </cell>
          <cell r="L19">
            <v>6126.6225165562873</v>
          </cell>
          <cell r="M19">
            <v>934406.60416751215</v>
          </cell>
          <cell r="N19">
            <v>134400</v>
          </cell>
          <cell r="O19">
            <v>0</v>
          </cell>
          <cell r="P19">
            <v>0</v>
          </cell>
          <cell r="Q19">
            <v>0</v>
          </cell>
          <cell r="R19">
            <v>0</v>
          </cell>
          <cell r="S19">
            <v>0</v>
          </cell>
          <cell r="T19">
            <v>11708.846954035253</v>
          </cell>
          <cell r="U19">
            <v>11708.846954035253</v>
          </cell>
          <cell r="V19">
            <v>0</v>
          </cell>
          <cell r="W19">
            <v>0</v>
          </cell>
          <cell r="X19">
            <v>0</v>
          </cell>
          <cell r="Y19">
            <v>23958.237499999999</v>
          </cell>
          <cell r="Z19">
            <v>1104473.6886215475</v>
          </cell>
        </row>
        <row r="20">
          <cell r="D20">
            <v>2353</v>
          </cell>
          <cell r="E20" t="str">
            <v>Birley Primary Academy</v>
          </cell>
          <cell r="F20">
            <v>527</v>
          </cell>
          <cell r="G20">
            <v>1887714</v>
          </cell>
          <cell r="H20">
            <v>65709.000000000044</v>
          </cell>
          <cell r="I20">
            <v>111438</v>
          </cell>
          <cell r="J20">
            <v>79982.562010711408</v>
          </cell>
          <cell r="K20">
            <v>160457.72213571766</v>
          </cell>
          <cell r="L20">
            <v>6629.6375266524574</v>
          </cell>
          <cell r="M20">
            <v>2311930.9216730813</v>
          </cell>
          <cell r="N20">
            <v>134400</v>
          </cell>
          <cell r="O20">
            <v>0</v>
          </cell>
          <cell r="P20">
            <v>0</v>
          </cell>
          <cell r="Q20">
            <v>0</v>
          </cell>
          <cell r="R20">
            <v>0</v>
          </cell>
          <cell r="S20">
            <v>0</v>
          </cell>
          <cell r="T20">
            <v>0</v>
          </cell>
          <cell r="U20">
            <v>0</v>
          </cell>
          <cell r="V20">
            <v>0</v>
          </cell>
          <cell r="W20">
            <v>0</v>
          </cell>
          <cell r="X20">
            <v>0</v>
          </cell>
          <cell r="Y20">
            <v>5241.4782999999998</v>
          </cell>
          <cell r="Z20">
            <v>2451572.399973081</v>
          </cell>
        </row>
        <row r="21">
          <cell r="D21">
            <v>2323</v>
          </cell>
          <cell r="E21" t="str">
            <v>Birley Spa Primary Academy</v>
          </cell>
          <cell r="F21">
            <v>318</v>
          </cell>
          <cell r="G21">
            <v>1139076</v>
          </cell>
          <cell r="H21">
            <v>52037.999999999985</v>
          </cell>
          <cell r="I21">
            <v>90035.999999999913</v>
          </cell>
          <cell r="J21">
            <v>104902.02106203263</v>
          </cell>
          <cell r="K21">
            <v>114985.08761165208</v>
          </cell>
          <cell r="L21">
            <v>4006.1209964412838</v>
          </cell>
          <cell r="M21">
            <v>1505043.2296701258</v>
          </cell>
          <cell r="N21">
            <v>134400</v>
          </cell>
          <cell r="O21">
            <v>6643.200000000008</v>
          </cell>
          <cell r="P21">
            <v>0</v>
          </cell>
          <cell r="Q21">
            <v>0</v>
          </cell>
          <cell r="R21">
            <v>0</v>
          </cell>
          <cell r="S21">
            <v>0</v>
          </cell>
          <cell r="T21">
            <v>0</v>
          </cell>
          <cell r="U21">
            <v>0</v>
          </cell>
          <cell r="V21">
            <v>0</v>
          </cell>
          <cell r="W21">
            <v>0</v>
          </cell>
          <cell r="X21">
            <v>0</v>
          </cell>
          <cell r="Y21">
            <v>10188.799999999999</v>
          </cell>
          <cell r="Z21">
            <v>1656275.2296701258</v>
          </cell>
        </row>
        <row r="22">
          <cell r="D22">
            <v>2328</v>
          </cell>
          <cell r="E22" t="str">
            <v>Bradfield Dungworth Primary School</v>
          </cell>
          <cell r="F22">
            <v>133</v>
          </cell>
          <cell r="G22">
            <v>476406</v>
          </cell>
          <cell r="H22">
            <v>3968.9999999999986</v>
          </cell>
          <cell r="I22">
            <v>6641.9999999999973</v>
          </cell>
          <cell r="J22">
            <v>2107.070724344986</v>
          </cell>
          <cell r="K22">
            <v>32535.862068965544</v>
          </cell>
          <cell r="L22">
            <v>1318.8235294117621</v>
          </cell>
          <cell r="M22">
            <v>522978.7563227223</v>
          </cell>
          <cell r="N22">
            <v>134400</v>
          </cell>
          <cell r="O22">
            <v>0</v>
          </cell>
          <cell r="P22">
            <v>0</v>
          </cell>
          <cell r="Q22">
            <v>0</v>
          </cell>
          <cell r="R22">
            <v>0</v>
          </cell>
          <cell r="S22">
            <v>0</v>
          </cell>
          <cell r="T22">
            <v>1383.2548002698486</v>
          </cell>
          <cell r="U22">
            <v>1383.2548002698486</v>
          </cell>
          <cell r="V22">
            <v>0</v>
          </cell>
          <cell r="W22">
            <v>0</v>
          </cell>
          <cell r="X22">
            <v>12807.476635514015</v>
          </cell>
          <cell r="Y22">
            <v>3534.75</v>
          </cell>
          <cell r="Z22">
            <v>675104.23775850621</v>
          </cell>
        </row>
        <row r="23">
          <cell r="D23">
            <v>2233</v>
          </cell>
          <cell r="E23" t="str">
            <v>Bradway Primary School</v>
          </cell>
          <cell r="F23">
            <v>407</v>
          </cell>
          <cell r="G23">
            <v>1457874</v>
          </cell>
          <cell r="H23">
            <v>29105.999999999967</v>
          </cell>
          <cell r="I23">
            <v>50183.999999999971</v>
          </cell>
          <cell r="J23">
            <v>45467.090630163228</v>
          </cell>
          <cell r="K23">
            <v>118587.09571347616</v>
          </cell>
          <cell r="L23">
            <v>8893.7037037036953</v>
          </cell>
          <cell r="M23">
            <v>1710111.890047343</v>
          </cell>
          <cell r="N23">
            <v>134400</v>
          </cell>
          <cell r="O23">
            <v>0</v>
          </cell>
          <cell r="P23">
            <v>31758.109952656654</v>
          </cell>
          <cell r="Q23">
            <v>31758.109952656654</v>
          </cell>
          <cell r="R23">
            <v>0</v>
          </cell>
          <cell r="S23">
            <v>0</v>
          </cell>
          <cell r="T23">
            <v>0</v>
          </cell>
          <cell r="U23">
            <v>0</v>
          </cell>
          <cell r="V23">
            <v>0</v>
          </cell>
          <cell r="W23">
            <v>0</v>
          </cell>
          <cell r="X23">
            <v>0</v>
          </cell>
          <cell r="Y23">
            <v>26880</v>
          </cell>
          <cell r="Z23">
            <v>1903149.9999999995</v>
          </cell>
        </row>
        <row r="24">
          <cell r="D24">
            <v>2014</v>
          </cell>
          <cell r="E24" t="str">
            <v>Brightside Nursery and Infant School</v>
          </cell>
          <cell r="F24">
            <v>174</v>
          </cell>
          <cell r="G24">
            <v>623268</v>
          </cell>
          <cell r="H24">
            <v>26019.000000000004</v>
          </cell>
          <cell r="I24">
            <v>43542.000000000007</v>
          </cell>
          <cell r="J24">
            <v>55516.944084988354</v>
          </cell>
          <cell r="K24">
            <v>75464.999999999971</v>
          </cell>
          <cell r="L24">
            <v>58290.000000000051</v>
          </cell>
          <cell r="M24">
            <v>882100.94408498832</v>
          </cell>
          <cell r="N24">
            <v>134400</v>
          </cell>
          <cell r="O24">
            <v>0</v>
          </cell>
          <cell r="P24">
            <v>0</v>
          </cell>
          <cell r="Q24">
            <v>0</v>
          </cell>
          <cell r="R24">
            <v>0</v>
          </cell>
          <cell r="S24">
            <v>0</v>
          </cell>
          <cell r="T24">
            <v>0</v>
          </cell>
          <cell r="U24">
            <v>0</v>
          </cell>
          <cell r="V24">
            <v>0</v>
          </cell>
          <cell r="W24">
            <v>0</v>
          </cell>
          <cell r="X24">
            <v>0</v>
          </cell>
          <cell r="Y24">
            <v>18688</v>
          </cell>
          <cell r="Z24">
            <v>1035188.9440849883</v>
          </cell>
        </row>
        <row r="25">
          <cell r="D25">
            <v>2246</v>
          </cell>
          <cell r="E25" t="str">
            <v>Brook House Junior</v>
          </cell>
          <cell r="F25">
            <v>331</v>
          </cell>
          <cell r="G25">
            <v>1185642</v>
          </cell>
          <cell r="H25">
            <v>26460.000000000058</v>
          </cell>
          <cell r="I25">
            <v>45755.999999999964</v>
          </cell>
          <cell r="J25">
            <v>28741.609880466211</v>
          </cell>
          <cell r="K25">
            <v>95793.325649812847</v>
          </cell>
          <cell r="L25">
            <v>3540.0000000000077</v>
          </cell>
          <cell r="M25">
            <v>1385932.9355302791</v>
          </cell>
          <cell r="N25">
            <v>134400</v>
          </cell>
          <cell r="O25">
            <v>0</v>
          </cell>
          <cell r="P25">
            <v>5577.06446972103</v>
          </cell>
          <cell r="Q25">
            <v>5577.06446972103</v>
          </cell>
          <cell r="R25">
            <v>0</v>
          </cell>
          <cell r="S25">
            <v>0</v>
          </cell>
          <cell r="T25">
            <v>10666.861874606013</v>
          </cell>
          <cell r="U25">
            <v>10666.861874606013</v>
          </cell>
          <cell r="V25">
            <v>0</v>
          </cell>
          <cell r="W25">
            <v>0</v>
          </cell>
          <cell r="X25">
            <v>0</v>
          </cell>
          <cell r="Y25">
            <v>5411.93</v>
          </cell>
          <cell r="Z25">
            <v>1541988.7918746066</v>
          </cell>
        </row>
        <row r="26">
          <cell r="D26">
            <v>5204</v>
          </cell>
          <cell r="E26" t="str">
            <v>Broomhill Infant School</v>
          </cell>
          <cell r="F26">
            <v>111</v>
          </cell>
          <cell r="G26">
            <v>397602</v>
          </cell>
          <cell r="H26">
            <v>6614.9999999999936</v>
          </cell>
          <cell r="I26">
            <v>11069.999999999989</v>
          </cell>
          <cell r="J26">
            <v>12113.229164149172</v>
          </cell>
          <cell r="K26">
            <v>29684.571428571435</v>
          </cell>
          <cell r="L26">
            <v>27707.307692307688</v>
          </cell>
          <cell r="M26">
            <v>484792.10828502825</v>
          </cell>
          <cell r="N26">
            <v>134400</v>
          </cell>
          <cell r="O26">
            <v>1356.2181818181787</v>
          </cell>
          <cell r="P26">
            <v>0</v>
          </cell>
          <cell r="Q26">
            <v>0</v>
          </cell>
          <cell r="R26">
            <v>0</v>
          </cell>
          <cell r="S26">
            <v>0</v>
          </cell>
          <cell r="T26">
            <v>17099.535162733424</v>
          </cell>
          <cell r="U26">
            <v>17099.535162733424</v>
          </cell>
          <cell r="V26">
            <v>0</v>
          </cell>
          <cell r="W26">
            <v>0</v>
          </cell>
          <cell r="X26">
            <v>0</v>
          </cell>
          <cell r="Y26">
            <v>1804.19</v>
          </cell>
          <cell r="Z26">
            <v>639452.05162957986</v>
          </cell>
        </row>
        <row r="27">
          <cell r="D27">
            <v>2325</v>
          </cell>
          <cell r="E27" t="str">
            <v>Brunswick Community Primary School</v>
          </cell>
          <cell r="F27">
            <v>415</v>
          </cell>
          <cell r="G27">
            <v>1486530</v>
          </cell>
          <cell r="H27">
            <v>63504.000000000022</v>
          </cell>
          <cell r="I27">
            <v>106272.00000000004</v>
          </cell>
          <cell r="J27">
            <v>103848.48569985999</v>
          </cell>
          <cell r="K27">
            <v>148695.62404171022</v>
          </cell>
          <cell r="L27">
            <v>7586.9014084506935</v>
          </cell>
          <cell r="M27">
            <v>1916437.0111500209</v>
          </cell>
          <cell r="N27">
            <v>134400</v>
          </cell>
          <cell r="O27">
            <v>0</v>
          </cell>
          <cell r="P27">
            <v>0</v>
          </cell>
          <cell r="Q27">
            <v>0</v>
          </cell>
          <cell r="R27">
            <v>0</v>
          </cell>
          <cell r="S27">
            <v>0</v>
          </cell>
          <cell r="T27">
            <v>5308.8436783785792</v>
          </cell>
          <cell r="U27">
            <v>5308.8436783785792</v>
          </cell>
          <cell r="V27">
            <v>0</v>
          </cell>
          <cell r="W27">
            <v>0</v>
          </cell>
          <cell r="X27">
            <v>0</v>
          </cell>
          <cell r="Y27">
            <v>34048</v>
          </cell>
          <cell r="Z27">
            <v>2090193.8548283994</v>
          </cell>
        </row>
        <row r="28">
          <cell r="D28">
            <v>2095</v>
          </cell>
          <cell r="E28" t="str">
            <v>Byron Wood Primary Academy</v>
          </cell>
          <cell r="F28">
            <v>393</v>
          </cell>
          <cell r="G28">
            <v>1407726</v>
          </cell>
          <cell r="H28">
            <v>82466.999999999971</v>
          </cell>
          <cell r="I28">
            <v>141696.00000000009</v>
          </cell>
          <cell r="J28">
            <v>173794.4947451094</v>
          </cell>
          <cell r="K28">
            <v>159058.78118108303</v>
          </cell>
          <cell r="L28">
            <v>92075.913043478198</v>
          </cell>
          <cell r="M28">
            <v>2056818.1889696708</v>
          </cell>
          <cell r="N28">
            <v>134400</v>
          </cell>
          <cell r="O28">
            <v>11048.914285714292</v>
          </cell>
          <cell r="P28">
            <v>0</v>
          </cell>
          <cell r="Q28">
            <v>0</v>
          </cell>
          <cell r="R28">
            <v>0</v>
          </cell>
          <cell r="S28">
            <v>0</v>
          </cell>
          <cell r="T28">
            <v>0</v>
          </cell>
          <cell r="U28">
            <v>0</v>
          </cell>
          <cell r="V28">
            <v>0</v>
          </cell>
          <cell r="W28">
            <v>0</v>
          </cell>
          <cell r="X28">
            <v>0</v>
          </cell>
          <cell r="Y28">
            <v>6288.2</v>
          </cell>
          <cell r="Z28">
            <v>2208555.3032553857</v>
          </cell>
        </row>
        <row r="29">
          <cell r="D29">
            <v>2344</v>
          </cell>
          <cell r="E29" t="str">
            <v>Carfield Primary School</v>
          </cell>
          <cell r="F29">
            <v>559</v>
          </cell>
          <cell r="G29">
            <v>2002338</v>
          </cell>
          <cell r="H29">
            <v>58653.000000000102</v>
          </cell>
          <cell r="I29">
            <v>98892.000000000189</v>
          </cell>
          <cell r="J29">
            <v>121443.01174830757</v>
          </cell>
          <cell r="K29">
            <v>195098.07670212779</v>
          </cell>
          <cell r="L29">
            <v>33668.104166666555</v>
          </cell>
          <cell r="M29">
            <v>2510092.1926171016</v>
          </cell>
          <cell r="N29">
            <v>134400</v>
          </cell>
          <cell r="O29">
            <v>6201.6000000000222</v>
          </cell>
          <cell r="P29">
            <v>0</v>
          </cell>
          <cell r="Q29">
            <v>0</v>
          </cell>
          <cell r="R29">
            <v>0</v>
          </cell>
          <cell r="S29">
            <v>0</v>
          </cell>
          <cell r="T29">
            <v>0</v>
          </cell>
          <cell r="U29">
            <v>0</v>
          </cell>
          <cell r="V29">
            <v>0</v>
          </cell>
          <cell r="W29">
            <v>0</v>
          </cell>
          <cell r="X29">
            <v>0</v>
          </cell>
          <cell r="Y29">
            <v>36351.279999999999</v>
          </cell>
          <cell r="Z29">
            <v>2687045.0726171015</v>
          </cell>
        </row>
        <row r="30">
          <cell r="D30">
            <v>2023</v>
          </cell>
          <cell r="E30" t="str">
            <v>Carter Knowle Junior School</v>
          </cell>
          <cell r="F30">
            <v>235</v>
          </cell>
          <cell r="G30">
            <v>841770</v>
          </cell>
          <cell r="H30">
            <v>16316.999999999969</v>
          </cell>
          <cell r="I30">
            <v>28043.99999999992</v>
          </cell>
          <cell r="J30">
            <v>6437.7322130909097</v>
          </cell>
          <cell r="K30">
            <v>53145.995616998887</v>
          </cell>
          <cell r="L30">
            <v>9439.9999999999964</v>
          </cell>
          <cell r="M30">
            <v>955154.72783008963</v>
          </cell>
          <cell r="N30">
            <v>134400</v>
          </cell>
          <cell r="O30">
            <v>5664</v>
          </cell>
          <cell r="P30">
            <v>0</v>
          </cell>
          <cell r="Q30">
            <v>0</v>
          </cell>
          <cell r="R30">
            <v>0</v>
          </cell>
          <cell r="S30">
            <v>0</v>
          </cell>
          <cell r="T30">
            <v>0</v>
          </cell>
          <cell r="U30">
            <v>0</v>
          </cell>
          <cell r="V30">
            <v>0</v>
          </cell>
          <cell r="W30">
            <v>0</v>
          </cell>
          <cell r="X30">
            <v>0</v>
          </cell>
          <cell r="Y30">
            <v>18937.05</v>
          </cell>
          <cell r="Z30">
            <v>1114155.7778300897</v>
          </cell>
        </row>
        <row r="31">
          <cell r="D31">
            <v>2354</v>
          </cell>
          <cell r="E31" t="str">
            <v>Charnock Hall Primary Academy</v>
          </cell>
          <cell r="F31">
            <v>394</v>
          </cell>
          <cell r="G31">
            <v>1411308</v>
          </cell>
          <cell r="H31">
            <v>38367.000000000044</v>
          </cell>
          <cell r="I31">
            <v>66419.999999999913</v>
          </cell>
          <cell r="J31">
            <v>65962.399876826981</v>
          </cell>
          <cell r="K31">
            <v>120958.90160183063</v>
          </cell>
          <cell r="L31">
            <v>6029.2219020172852</v>
          </cell>
          <cell r="M31">
            <v>1709045.5233806749</v>
          </cell>
          <cell r="N31">
            <v>134400</v>
          </cell>
          <cell r="O31">
            <v>0</v>
          </cell>
          <cell r="P31">
            <v>0</v>
          </cell>
          <cell r="Q31">
            <v>0</v>
          </cell>
          <cell r="R31">
            <v>0</v>
          </cell>
          <cell r="S31">
            <v>0</v>
          </cell>
          <cell r="T31">
            <v>6210.7981174062797</v>
          </cell>
          <cell r="U31">
            <v>6210.7981174062797</v>
          </cell>
          <cell r="V31">
            <v>0</v>
          </cell>
          <cell r="W31">
            <v>0</v>
          </cell>
          <cell r="X31">
            <v>0</v>
          </cell>
          <cell r="Y31">
            <v>5632</v>
          </cell>
          <cell r="Z31">
            <v>1855288.3214980811</v>
          </cell>
        </row>
        <row r="32">
          <cell r="D32">
            <v>5200</v>
          </cell>
          <cell r="E32" t="str">
            <v>Clifford All Saints CofE Primary School</v>
          </cell>
          <cell r="F32">
            <v>181</v>
          </cell>
          <cell r="G32">
            <v>648342</v>
          </cell>
          <cell r="H32">
            <v>8379.00000000002</v>
          </cell>
          <cell r="I32">
            <v>14022.000000000035</v>
          </cell>
          <cell r="J32">
            <v>15555.425347468523</v>
          </cell>
          <cell r="K32">
            <v>61956.193737769034</v>
          </cell>
          <cell r="L32">
            <v>15068.527607362003</v>
          </cell>
          <cell r="M32">
            <v>763323.14669259952</v>
          </cell>
          <cell r="N32">
            <v>134400</v>
          </cell>
          <cell r="O32">
            <v>9734.4000000000324</v>
          </cell>
          <cell r="P32">
            <v>0</v>
          </cell>
          <cell r="Q32">
            <v>0</v>
          </cell>
          <cell r="R32">
            <v>0</v>
          </cell>
          <cell r="S32">
            <v>0</v>
          </cell>
          <cell r="T32">
            <v>42670.780614051611</v>
          </cell>
          <cell r="U32">
            <v>42670.780614051611</v>
          </cell>
          <cell r="V32">
            <v>0</v>
          </cell>
          <cell r="W32">
            <v>0</v>
          </cell>
          <cell r="X32">
            <v>0</v>
          </cell>
          <cell r="Y32">
            <v>5435.05</v>
          </cell>
          <cell r="Z32">
            <v>955563.37730665109</v>
          </cell>
        </row>
        <row r="33">
          <cell r="D33">
            <v>2312</v>
          </cell>
          <cell r="E33" t="str">
            <v>Coit Primary School</v>
          </cell>
          <cell r="F33">
            <v>205</v>
          </cell>
          <cell r="G33">
            <v>734310</v>
          </cell>
          <cell r="H33">
            <v>13671.000000000005</v>
          </cell>
          <cell r="I33">
            <v>22878.000000000007</v>
          </cell>
          <cell r="J33">
            <v>13399.804606433559</v>
          </cell>
          <cell r="K33">
            <v>54799.920729290548</v>
          </cell>
          <cell r="L33">
            <v>2748.8636363636333</v>
          </cell>
          <cell r="M33">
            <v>841807.58897208783</v>
          </cell>
          <cell r="N33">
            <v>134400</v>
          </cell>
          <cell r="O33">
            <v>0</v>
          </cell>
          <cell r="P33">
            <v>0</v>
          </cell>
          <cell r="Q33">
            <v>0</v>
          </cell>
          <cell r="R33">
            <v>0</v>
          </cell>
          <cell r="S33">
            <v>0</v>
          </cell>
          <cell r="T33">
            <v>1947.157079020023</v>
          </cell>
          <cell r="U33">
            <v>1947.157079020023</v>
          </cell>
          <cell r="V33">
            <v>0</v>
          </cell>
          <cell r="W33">
            <v>0</v>
          </cell>
          <cell r="X33">
            <v>0</v>
          </cell>
          <cell r="Y33">
            <v>17024</v>
          </cell>
          <cell r="Z33">
            <v>995178.74605110788</v>
          </cell>
        </row>
        <row r="34">
          <cell r="D34">
            <v>2026</v>
          </cell>
          <cell r="E34" t="str">
            <v>Concord Junior Academy</v>
          </cell>
          <cell r="F34">
            <v>189</v>
          </cell>
          <cell r="G34">
            <v>676998</v>
          </cell>
          <cell r="H34">
            <v>40130.999999999964</v>
          </cell>
          <cell r="I34">
            <v>67896.000000000029</v>
          </cell>
          <cell r="J34">
            <v>63333.496772074592</v>
          </cell>
          <cell r="K34">
            <v>91537.089933215597</v>
          </cell>
          <cell r="L34">
            <v>15930.000000000015</v>
          </cell>
          <cell r="M34">
            <v>955825.58670529025</v>
          </cell>
          <cell r="N34">
            <v>134400</v>
          </cell>
          <cell r="O34">
            <v>7353.6000000000859</v>
          </cell>
          <cell r="P34">
            <v>0</v>
          </cell>
          <cell r="Q34">
            <v>0</v>
          </cell>
          <cell r="R34">
            <v>0</v>
          </cell>
          <cell r="S34">
            <v>0</v>
          </cell>
          <cell r="T34">
            <v>0</v>
          </cell>
          <cell r="U34">
            <v>0</v>
          </cell>
          <cell r="V34">
            <v>0</v>
          </cell>
          <cell r="W34">
            <v>0</v>
          </cell>
          <cell r="X34">
            <v>0</v>
          </cell>
          <cell r="Y34">
            <v>3481.6</v>
          </cell>
          <cell r="Z34">
            <v>1101060.7867052904</v>
          </cell>
        </row>
        <row r="35">
          <cell r="D35">
            <v>3422</v>
          </cell>
          <cell r="E35" t="str">
            <v>Deepcar St John's Church of England Junior School</v>
          </cell>
          <cell r="F35">
            <v>177</v>
          </cell>
          <cell r="G35">
            <v>634014</v>
          </cell>
          <cell r="H35">
            <v>17198.999999999967</v>
          </cell>
          <cell r="I35">
            <v>30257.999999999996</v>
          </cell>
          <cell r="J35">
            <v>13904.724780009301</v>
          </cell>
          <cell r="K35">
            <v>51428.169563034811</v>
          </cell>
          <cell r="L35">
            <v>2360.0000000000027</v>
          </cell>
          <cell r="M35">
            <v>749163.89434304403</v>
          </cell>
          <cell r="N35">
            <v>134400</v>
          </cell>
          <cell r="O35">
            <v>0</v>
          </cell>
          <cell r="P35">
            <v>0</v>
          </cell>
          <cell r="Q35">
            <v>0</v>
          </cell>
          <cell r="R35">
            <v>0</v>
          </cell>
          <cell r="S35">
            <v>0</v>
          </cell>
          <cell r="T35">
            <v>8467.1802224896674</v>
          </cell>
          <cell r="U35">
            <v>8467.1802224896674</v>
          </cell>
          <cell r="V35">
            <v>0</v>
          </cell>
          <cell r="W35">
            <v>0</v>
          </cell>
          <cell r="X35">
            <v>0</v>
          </cell>
          <cell r="Y35">
            <v>2918.4</v>
          </cell>
          <cell r="Z35">
            <v>894949.47456553357</v>
          </cell>
        </row>
        <row r="36">
          <cell r="D36">
            <v>2283</v>
          </cell>
          <cell r="E36" t="str">
            <v>Dobcroft Infant School</v>
          </cell>
          <cell r="F36">
            <v>267</v>
          </cell>
          <cell r="G36">
            <v>956394</v>
          </cell>
          <cell r="H36">
            <v>1764</v>
          </cell>
          <cell r="I36">
            <v>2952</v>
          </cell>
          <cell r="J36">
            <v>733.10525201864789</v>
          </cell>
          <cell r="K36">
            <v>52065.000000000109</v>
          </cell>
          <cell r="L36">
            <v>16628.166666666737</v>
          </cell>
          <cell r="M36">
            <v>1030536.2719186855</v>
          </cell>
          <cell r="N36">
            <v>134400</v>
          </cell>
          <cell r="O36">
            <v>0</v>
          </cell>
          <cell r="P36">
            <v>65933.728081314388</v>
          </cell>
          <cell r="Q36">
            <v>65933.728081314388</v>
          </cell>
          <cell r="R36">
            <v>0</v>
          </cell>
          <cell r="S36">
            <v>0</v>
          </cell>
          <cell r="T36">
            <v>132.37703363504954</v>
          </cell>
          <cell r="U36">
            <v>132.37703363504954</v>
          </cell>
          <cell r="V36">
            <v>0</v>
          </cell>
          <cell r="W36">
            <v>0</v>
          </cell>
          <cell r="X36">
            <v>0</v>
          </cell>
          <cell r="Y36">
            <v>23162.880000000001</v>
          </cell>
          <cell r="Z36">
            <v>1254165.2570336349</v>
          </cell>
        </row>
        <row r="37">
          <cell r="D37">
            <v>2239</v>
          </cell>
          <cell r="E37" t="str">
            <v>Dobcroft Junior School</v>
          </cell>
          <cell r="F37">
            <v>380</v>
          </cell>
          <cell r="G37">
            <v>1361160</v>
          </cell>
          <cell r="H37">
            <v>7938.0000000000027</v>
          </cell>
          <cell r="I37">
            <v>13284.000000000005</v>
          </cell>
          <cell r="J37">
            <v>684.55523532867062</v>
          </cell>
          <cell r="K37">
            <v>67049.063952757861</v>
          </cell>
          <cell r="L37">
            <v>5899.9999999999973</v>
          </cell>
          <cell r="M37">
            <v>1456015.6191880866</v>
          </cell>
          <cell r="N37">
            <v>134400</v>
          </cell>
          <cell r="O37">
            <v>0</v>
          </cell>
          <cell r="P37">
            <v>161384.38081191338</v>
          </cell>
          <cell r="Q37">
            <v>161384.38081191338</v>
          </cell>
          <cell r="R37">
            <v>0</v>
          </cell>
          <cell r="S37">
            <v>0</v>
          </cell>
          <cell r="T37">
            <v>0</v>
          </cell>
          <cell r="U37">
            <v>0</v>
          </cell>
          <cell r="V37">
            <v>0</v>
          </cell>
          <cell r="W37">
            <v>0</v>
          </cell>
          <cell r="X37">
            <v>0</v>
          </cell>
          <cell r="Y37">
            <v>16773.12</v>
          </cell>
          <cell r="Z37">
            <v>1768573.12</v>
          </cell>
        </row>
        <row r="38">
          <cell r="D38">
            <v>2364</v>
          </cell>
          <cell r="E38" t="str">
            <v>Dore Primary School</v>
          </cell>
          <cell r="F38">
            <v>449</v>
          </cell>
          <cell r="G38">
            <v>1608318</v>
          </cell>
          <cell r="H38">
            <v>14994</v>
          </cell>
          <cell r="I38">
            <v>25830</v>
          </cell>
          <cell r="J38">
            <v>2626.5559029277379</v>
          </cell>
          <cell r="K38">
            <v>111369.21184429154</v>
          </cell>
          <cell r="L38">
            <v>10868.102564102557</v>
          </cell>
          <cell r="M38">
            <v>1774005.8703113217</v>
          </cell>
          <cell r="N38">
            <v>134400</v>
          </cell>
          <cell r="O38">
            <v>0</v>
          </cell>
          <cell r="P38">
            <v>161484.12968867828</v>
          </cell>
          <cell r="Q38">
            <v>161484.12968867828</v>
          </cell>
          <cell r="R38">
            <v>0</v>
          </cell>
          <cell r="S38">
            <v>0</v>
          </cell>
          <cell r="T38">
            <v>0</v>
          </cell>
          <cell r="U38">
            <v>0</v>
          </cell>
          <cell r="V38">
            <v>0</v>
          </cell>
          <cell r="W38">
            <v>0</v>
          </cell>
          <cell r="X38">
            <v>0</v>
          </cell>
          <cell r="Y38">
            <v>35072</v>
          </cell>
          <cell r="Z38">
            <v>2104962</v>
          </cell>
        </row>
        <row r="39">
          <cell r="D39">
            <v>2016</v>
          </cell>
          <cell r="E39" t="str">
            <v>E-ACT Pathways Academy</v>
          </cell>
          <cell r="F39">
            <v>366</v>
          </cell>
          <cell r="G39">
            <v>1311012</v>
          </cell>
          <cell r="H39">
            <v>102311.99999999999</v>
          </cell>
          <cell r="I39">
            <v>171215.99999999997</v>
          </cell>
          <cell r="J39">
            <v>180047.73689477847</v>
          </cell>
          <cell r="K39">
            <v>159615.97192766567</v>
          </cell>
          <cell r="L39">
            <v>38536.984615384514</v>
          </cell>
          <cell r="M39">
            <v>1962740.6934378287</v>
          </cell>
          <cell r="N39">
            <v>134400</v>
          </cell>
          <cell r="O39">
            <v>22236.756164383663</v>
          </cell>
          <cell r="P39">
            <v>0</v>
          </cell>
          <cell r="Q39">
            <v>0</v>
          </cell>
          <cell r="R39">
            <v>0</v>
          </cell>
          <cell r="S39">
            <v>0</v>
          </cell>
          <cell r="T39">
            <v>0</v>
          </cell>
          <cell r="U39">
            <v>0</v>
          </cell>
          <cell r="V39">
            <v>0</v>
          </cell>
          <cell r="W39">
            <v>0</v>
          </cell>
          <cell r="X39">
            <v>0</v>
          </cell>
          <cell r="Y39">
            <v>6041.6</v>
          </cell>
          <cell r="Z39">
            <v>2125419.0496022124</v>
          </cell>
        </row>
        <row r="40">
          <cell r="D40">
            <v>2206</v>
          </cell>
          <cell r="E40" t="str">
            <v>Ecclesall Primary School</v>
          </cell>
          <cell r="F40">
            <v>619</v>
          </cell>
          <cell r="G40">
            <v>2217258</v>
          </cell>
          <cell r="H40">
            <v>13670.999999999987</v>
          </cell>
          <cell r="I40">
            <v>24354.000000000011</v>
          </cell>
          <cell r="J40">
            <v>9166.2431510676106</v>
          </cell>
          <cell r="K40">
            <v>102885.58993193024</v>
          </cell>
          <cell r="L40">
            <v>23759.01486988848</v>
          </cell>
          <cell r="M40">
            <v>2391093.8479528865</v>
          </cell>
          <cell r="N40">
            <v>134400</v>
          </cell>
          <cell r="O40">
            <v>0</v>
          </cell>
          <cell r="P40">
            <v>328096.15204711363</v>
          </cell>
          <cell r="Q40">
            <v>328096.15204711363</v>
          </cell>
          <cell r="R40">
            <v>0</v>
          </cell>
          <cell r="S40">
            <v>0</v>
          </cell>
          <cell r="T40">
            <v>0</v>
          </cell>
          <cell r="U40">
            <v>0</v>
          </cell>
          <cell r="V40">
            <v>0</v>
          </cell>
          <cell r="W40">
            <v>0</v>
          </cell>
          <cell r="X40">
            <v>0</v>
          </cell>
          <cell r="Y40">
            <v>79872</v>
          </cell>
          <cell r="Z40">
            <v>2933462</v>
          </cell>
        </row>
        <row r="41">
          <cell r="D41">
            <v>2080</v>
          </cell>
          <cell r="E41" t="str">
            <v>Ecclesfield Primary School</v>
          </cell>
          <cell r="F41">
            <v>396</v>
          </cell>
          <cell r="G41">
            <v>1418472</v>
          </cell>
          <cell r="H41">
            <v>53801.999999999985</v>
          </cell>
          <cell r="I41">
            <v>90774.000000000116</v>
          </cell>
          <cell r="J41">
            <v>91623.591497324014</v>
          </cell>
          <cell r="K41">
            <v>145962.26699249836</v>
          </cell>
          <cell r="L41">
            <v>7558.941176470591</v>
          </cell>
          <cell r="M41">
            <v>1808192.799666293</v>
          </cell>
          <cell r="N41">
            <v>134400</v>
          </cell>
          <cell r="O41">
            <v>0</v>
          </cell>
          <cell r="P41">
            <v>0</v>
          </cell>
          <cell r="Q41">
            <v>0</v>
          </cell>
          <cell r="R41">
            <v>0</v>
          </cell>
          <cell r="S41">
            <v>0</v>
          </cell>
          <cell r="T41">
            <v>0</v>
          </cell>
          <cell r="U41">
            <v>0</v>
          </cell>
          <cell r="V41">
            <v>0</v>
          </cell>
          <cell r="W41">
            <v>0</v>
          </cell>
          <cell r="X41">
            <v>0</v>
          </cell>
          <cell r="Y41">
            <v>26433.79</v>
          </cell>
          <cell r="Z41">
            <v>1969026.589666293</v>
          </cell>
        </row>
        <row r="42">
          <cell r="D42">
            <v>2024</v>
          </cell>
          <cell r="E42" t="str">
            <v>Emmanuel Anglican/Methodist Junior School</v>
          </cell>
          <cell r="F42">
            <v>164</v>
          </cell>
          <cell r="G42">
            <v>587448</v>
          </cell>
          <cell r="H42">
            <v>30870.000000000007</v>
          </cell>
          <cell r="I42">
            <v>52398.000000000044</v>
          </cell>
          <cell r="J42">
            <v>29426.165115794873</v>
          </cell>
          <cell r="K42">
            <v>70811.505078485716</v>
          </cell>
          <cell r="L42">
            <v>0</v>
          </cell>
          <cell r="M42">
            <v>770953.67019428057</v>
          </cell>
          <cell r="N42">
            <v>134400</v>
          </cell>
          <cell r="O42">
            <v>0</v>
          </cell>
          <cell r="P42">
            <v>0</v>
          </cell>
          <cell r="Q42">
            <v>0</v>
          </cell>
          <cell r="R42">
            <v>0</v>
          </cell>
          <cell r="S42">
            <v>0</v>
          </cell>
          <cell r="T42">
            <v>0</v>
          </cell>
          <cell r="U42">
            <v>0</v>
          </cell>
          <cell r="V42">
            <v>0</v>
          </cell>
          <cell r="W42">
            <v>0</v>
          </cell>
          <cell r="X42">
            <v>0</v>
          </cell>
          <cell r="Y42">
            <v>5990.4</v>
          </cell>
          <cell r="Z42">
            <v>911344.07019428047</v>
          </cell>
        </row>
        <row r="43">
          <cell r="D43">
            <v>2028</v>
          </cell>
          <cell r="E43" t="str">
            <v>Emmaus Catholic and CofE Primary School</v>
          </cell>
          <cell r="F43">
            <v>292</v>
          </cell>
          <cell r="G43">
            <v>1045944</v>
          </cell>
          <cell r="H43">
            <v>59975.999999999964</v>
          </cell>
          <cell r="I43">
            <v>101843.99999999991</v>
          </cell>
          <cell r="J43">
            <v>133776.48447614216</v>
          </cell>
          <cell r="K43">
            <v>136703.48897453718</v>
          </cell>
          <cell r="L43">
            <v>37421.475409835999</v>
          </cell>
          <cell r="M43">
            <v>1515665.4488605154</v>
          </cell>
          <cell r="N43">
            <v>134400</v>
          </cell>
          <cell r="O43">
            <v>10060.799999999999</v>
          </cell>
          <cell r="P43">
            <v>0</v>
          </cell>
          <cell r="Q43">
            <v>0</v>
          </cell>
          <cell r="R43">
            <v>0</v>
          </cell>
          <cell r="S43">
            <v>0</v>
          </cell>
          <cell r="T43">
            <v>0</v>
          </cell>
          <cell r="U43">
            <v>0</v>
          </cell>
          <cell r="V43">
            <v>0</v>
          </cell>
          <cell r="W43">
            <v>0</v>
          </cell>
          <cell r="X43">
            <v>0</v>
          </cell>
          <cell r="Y43">
            <v>10240</v>
          </cell>
          <cell r="Z43">
            <v>1670366.2488605152</v>
          </cell>
        </row>
        <row r="44">
          <cell r="D44">
            <v>2010</v>
          </cell>
          <cell r="E44" t="str">
            <v>Fox Hill Primary</v>
          </cell>
          <cell r="F44">
            <v>278</v>
          </cell>
          <cell r="G44">
            <v>995796</v>
          </cell>
          <cell r="H44">
            <v>65709.000000000029</v>
          </cell>
          <cell r="I44">
            <v>109962.00000000004</v>
          </cell>
          <cell r="J44">
            <v>122331.4770537342</v>
          </cell>
          <cell r="K44">
            <v>122906.60011512932</v>
          </cell>
          <cell r="L44">
            <v>10042.040816326537</v>
          </cell>
          <cell r="M44">
            <v>1426747.1179851901</v>
          </cell>
          <cell r="N44">
            <v>134400</v>
          </cell>
          <cell r="O44">
            <v>9907.2000000000062</v>
          </cell>
          <cell r="P44">
            <v>0</v>
          </cell>
          <cell r="Q44">
            <v>0</v>
          </cell>
          <cell r="R44">
            <v>0</v>
          </cell>
          <cell r="S44">
            <v>0</v>
          </cell>
          <cell r="T44">
            <v>59965.429036403279</v>
          </cell>
          <cell r="U44">
            <v>59965.429036403279</v>
          </cell>
          <cell r="V44">
            <v>0</v>
          </cell>
          <cell r="W44">
            <v>0</v>
          </cell>
          <cell r="X44">
            <v>0</v>
          </cell>
          <cell r="Y44">
            <v>10408.32</v>
          </cell>
          <cell r="Z44">
            <v>1641428.067021593</v>
          </cell>
        </row>
        <row r="45">
          <cell r="D45">
            <v>2036</v>
          </cell>
          <cell r="E45" t="str">
            <v>Gleadless Primary School</v>
          </cell>
          <cell r="F45">
            <v>393</v>
          </cell>
          <cell r="G45">
            <v>1407726</v>
          </cell>
          <cell r="H45">
            <v>52478.999999999971</v>
          </cell>
          <cell r="I45">
            <v>88560.000000000087</v>
          </cell>
          <cell r="J45">
            <v>85122.744262536056</v>
          </cell>
          <cell r="K45">
            <v>147007.19458834184</v>
          </cell>
          <cell r="L45">
            <v>10879.530791788857</v>
          </cell>
          <cell r="M45">
            <v>1791774.4696426666</v>
          </cell>
          <cell r="N45">
            <v>134400</v>
          </cell>
          <cell r="O45">
            <v>0</v>
          </cell>
          <cell r="P45">
            <v>0</v>
          </cell>
          <cell r="Q45">
            <v>0</v>
          </cell>
          <cell r="R45">
            <v>0</v>
          </cell>
          <cell r="S45">
            <v>0</v>
          </cell>
          <cell r="T45">
            <v>0</v>
          </cell>
          <cell r="U45">
            <v>0</v>
          </cell>
          <cell r="V45">
            <v>0</v>
          </cell>
          <cell r="W45">
            <v>0</v>
          </cell>
          <cell r="X45">
            <v>0</v>
          </cell>
          <cell r="Y45">
            <v>37134.050000000003</v>
          </cell>
          <cell r="Z45">
            <v>1963308.5196426664</v>
          </cell>
        </row>
        <row r="46">
          <cell r="D46">
            <v>2305</v>
          </cell>
          <cell r="E46" t="str">
            <v>Greengate Lane Academy</v>
          </cell>
          <cell r="F46">
            <v>191</v>
          </cell>
          <cell r="G46">
            <v>684162</v>
          </cell>
          <cell r="H46">
            <v>49392.000000000015</v>
          </cell>
          <cell r="I46">
            <v>83394.000000000058</v>
          </cell>
          <cell r="J46">
            <v>60672.95585746385</v>
          </cell>
          <cell r="K46">
            <v>58192.119341563783</v>
          </cell>
          <cell r="L46">
            <v>4780.7878787878763</v>
          </cell>
          <cell r="M46">
            <v>940593.86307781551</v>
          </cell>
          <cell r="N46">
            <v>134400</v>
          </cell>
          <cell r="O46">
            <v>2438.3999999999942</v>
          </cell>
          <cell r="P46">
            <v>0</v>
          </cell>
          <cell r="Q46">
            <v>0</v>
          </cell>
          <cell r="R46">
            <v>0</v>
          </cell>
          <cell r="S46">
            <v>0</v>
          </cell>
          <cell r="T46">
            <v>4958.077505496246</v>
          </cell>
          <cell r="U46">
            <v>4958.077505496246</v>
          </cell>
          <cell r="V46">
            <v>0</v>
          </cell>
          <cell r="W46">
            <v>0</v>
          </cell>
          <cell r="X46">
            <v>0</v>
          </cell>
          <cell r="Y46">
            <v>4572.1400000000003</v>
          </cell>
          <cell r="Z46">
            <v>1086962.4805833115</v>
          </cell>
        </row>
        <row r="47">
          <cell r="D47">
            <v>2341</v>
          </cell>
          <cell r="E47" t="str">
            <v>Greenhill Primary School</v>
          </cell>
          <cell r="F47">
            <v>463</v>
          </cell>
          <cell r="G47">
            <v>1658466</v>
          </cell>
          <cell r="H47">
            <v>75411.000000000029</v>
          </cell>
          <cell r="I47">
            <v>126936.00000000006</v>
          </cell>
          <cell r="J47">
            <v>106178.88650097896</v>
          </cell>
          <cell r="K47">
            <v>208412.10596914814</v>
          </cell>
          <cell r="L47">
            <v>10192.910447761196</v>
          </cell>
          <cell r="M47">
            <v>2185596.9029178885</v>
          </cell>
          <cell r="N47">
            <v>134400</v>
          </cell>
          <cell r="O47">
            <v>0</v>
          </cell>
          <cell r="P47">
            <v>0</v>
          </cell>
          <cell r="Q47">
            <v>0</v>
          </cell>
          <cell r="R47">
            <v>0</v>
          </cell>
          <cell r="S47">
            <v>0</v>
          </cell>
          <cell r="T47">
            <v>0</v>
          </cell>
          <cell r="U47">
            <v>0</v>
          </cell>
          <cell r="V47">
            <v>0</v>
          </cell>
          <cell r="W47">
            <v>0</v>
          </cell>
          <cell r="X47">
            <v>0</v>
          </cell>
          <cell r="Y47">
            <v>7373.33</v>
          </cell>
          <cell r="Z47">
            <v>2327370.2329178886</v>
          </cell>
        </row>
        <row r="48">
          <cell r="D48">
            <v>2296</v>
          </cell>
          <cell r="E48" t="str">
            <v>Grenoside Community Primary School</v>
          </cell>
          <cell r="F48">
            <v>323</v>
          </cell>
          <cell r="G48">
            <v>1156986</v>
          </cell>
          <cell r="H48">
            <v>28664.999999999964</v>
          </cell>
          <cell r="I48">
            <v>47969.999999999935</v>
          </cell>
          <cell r="J48">
            <v>63770.446922284311</v>
          </cell>
          <cell r="K48">
            <v>75602.983884505549</v>
          </cell>
          <cell r="L48">
            <v>4127.870036101086</v>
          </cell>
          <cell r="M48">
            <v>1377122.300842891</v>
          </cell>
          <cell r="N48">
            <v>134400</v>
          </cell>
          <cell r="O48">
            <v>0</v>
          </cell>
          <cell r="P48">
            <v>0</v>
          </cell>
          <cell r="Q48">
            <v>0</v>
          </cell>
          <cell r="R48">
            <v>0</v>
          </cell>
          <cell r="S48">
            <v>0</v>
          </cell>
          <cell r="T48">
            <v>0</v>
          </cell>
          <cell r="U48">
            <v>0</v>
          </cell>
          <cell r="V48">
            <v>168056.79687612143</v>
          </cell>
          <cell r="W48">
            <v>0</v>
          </cell>
          <cell r="X48">
            <v>0</v>
          </cell>
          <cell r="Y48">
            <v>48610.13</v>
          </cell>
          <cell r="Z48">
            <v>1728189.2277190122</v>
          </cell>
        </row>
        <row r="49">
          <cell r="D49">
            <v>2356</v>
          </cell>
          <cell r="E49" t="str">
            <v>Greystones Primary School</v>
          </cell>
          <cell r="F49">
            <v>631</v>
          </cell>
          <cell r="G49">
            <v>2260242</v>
          </cell>
          <cell r="H49">
            <v>23373.000000000007</v>
          </cell>
          <cell r="I49">
            <v>39852.000000000007</v>
          </cell>
          <cell r="J49">
            <v>21323.167330237749</v>
          </cell>
          <cell r="K49">
            <v>119501.6781976745</v>
          </cell>
          <cell r="L49">
            <v>29755.520446096645</v>
          </cell>
          <cell r="M49">
            <v>2494047.3659740086</v>
          </cell>
          <cell r="N49">
            <v>134400</v>
          </cell>
          <cell r="O49">
            <v>0</v>
          </cell>
          <cell r="P49">
            <v>280462.63402599172</v>
          </cell>
          <cell r="Q49">
            <v>280462.63402599172</v>
          </cell>
          <cell r="R49">
            <v>0</v>
          </cell>
          <cell r="S49">
            <v>0</v>
          </cell>
          <cell r="T49">
            <v>0</v>
          </cell>
          <cell r="U49">
            <v>0</v>
          </cell>
          <cell r="V49">
            <v>0</v>
          </cell>
          <cell r="W49">
            <v>0</v>
          </cell>
          <cell r="X49">
            <v>0</v>
          </cell>
          <cell r="Y49">
            <v>57344</v>
          </cell>
          <cell r="Z49">
            <v>2966254.0000000005</v>
          </cell>
        </row>
        <row r="50">
          <cell r="D50">
            <v>2279</v>
          </cell>
          <cell r="E50" t="str">
            <v>Halfway Junior School</v>
          </cell>
          <cell r="F50">
            <v>188</v>
          </cell>
          <cell r="G50">
            <v>673416</v>
          </cell>
          <cell r="H50">
            <v>25136.999999999989</v>
          </cell>
          <cell r="I50">
            <v>42803.999999999956</v>
          </cell>
          <cell r="J50">
            <v>21808.667497137525</v>
          </cell>
          <cell r="K50">
            <v>50965.3196930946</v>
          </cell>
          <cell r="L50">
            <v>2950.0000000000036</v>
          </cell>
          <cell r="M50">
            <v>817080.98719023215</v>
          </cell>
          <cell r="N50">
            <v>134400</v>
          </cell>
          <cell r="O50">
            <v>0</v>
          </cell>
          <cell r="P50">
            <v>0</v>
          </cell>
          <cell r="Q50">
            <v>0</v>
          </cell>
          <cell r="R50">
            <v>0</v>
          </cell>
          <cell r="S50">
            <v>0</v>
          </cell>
          <cell r="T50">
            <v>0</v>
          </cell>
          <cell r="U50">
            <v>0</v>
          </cell>
          <cell r="V50">
            <v>0</v>
          </cell>
          <cell r="W50">
            <v>0</v>
          </cell>
          <cell r="X50">
            <v>0</v>
          </cell>
          <cell r="Y50">
            <v>16966</v>
          </cell>
          <cell r="Z50">
            <v>968446.98719023215</v>
          </cell>
        </row>
        <row r="51">
          <cell r="D51">
            <v>2252</v>
          </cell>
          <cell r="E51" t="str">
            <v>Halfway Nursery Infant School</v>
          </cell>
          <cell r="F51">
            <v>149</v>
          </cell>
          <cell r="G51">
            <v>533718</v>
          </cell>
          <cell r="H51">
            <v>18521.999999999967</v>
          </cell>
          <cell r="I51">
            <v>30995.999999999949</v>
          </cell>
          <cell r="J51">
            <v>18978.201524111893</v>
          </cell>
          <cell r="K51">
            <v>53765.327102803705</v>
          </cell>
          <cell r="L51">
            <v>4839.0825688073373</v>
          </cell>
          <cell r="M51">
            <v>660818.61119572294</v>
          </cell>
          <cell r="N51">
            <v>134400</v>
          </cell>
          <cell r="O51">
            <v>0</v>
          </cell>
          <cell r="P51">
            <v>0</v>
          </cell>
          <cell r="Q51">
            <v>0</v>
          </cell>
          <cell r="R51">
            <v>0</v>
          </cell>
          <cell r="S51">
            <v>0</v>
          </cell>
          <cell r="T51">
            <v>4551.7221500005589</v>
          </cell>
          <cell r="U51">
            <v>4551.7221500005589</v>
          </cell>
          <cell r="V51">
            <v>0</v>
          </cell>
          <cell r="W51">
            <v>0</v>
          </cell>
          <cell r="X51">
            <v>0</v>
          </cell>
          <cell r="Y51">
            <v>14346.25</v>
          </cell>
          <cell r="Z51">
            <v>814116.58334572345</v>
          </cell>
        </row>
        <row r="52">
          <cell r="D52">
            <v>2357</v>
          </cell>
          <cell r="E52" t="str">
            <v>Hallam Primary School</v>
          </cell>
          <cell r="F52">
            <v>613</v>
          </cell>
          <cell r="G52">
            <v>2195766</v>
          </cell>
          <cell r="H52">
            <v>26018.999999999996</v>
          </cell>
          <cell r="I52">
            <v>43541.999999999993</v>
          </cell>
          <cell r="J52">
            <v>15807.88543425641</v>
          </cell>
          <cell r="K52">
            <v>157817.27266721101</v>
          </cell>
          <cell r="L52">
            <v>28746.414048059167</v>
          </cell>
          <cell r="M52">
            <v>2467698.5721495268</v>
          </cell>
          <cell r="N52">
            <v>134400</v>
          </cell>
          <cell r="O52">
            <v>0</v>
          </cell>
          <cell r="P52">
            <v>223831.42785047344</v>
          </cell>
          <cell r="Q52">
            <v>223831.42785047344</v>
          </cell>
          <cell r="R52">
            <v>0</v>
          </cell>
          <cell r="S52">
            <v>0</v>
          </cell>
          <cell r="T52">
            <v>0</v>
          </cell>
          <cell r="U52">
            <v>0</v>
          </cell>
          <cell r="V52">
            <v>0</v>
          </cell>
          <cell r="W52">
            <v>0</v>
          </cell>
          <cell r="X52">
            <v>0</v>
          </cell>
          <cell r="Y52">
            <v>9436.4</v>
          </cell>
          <cell r="Z52">
            <v>2835366.4000000013</v>
          </cell>
        </row>
        <row r="53">
          <cell r="D53">
            <v>2050</v>
          </cell>
          <cell r="E53" t="str">
            <v>Hartley Brook Primary School</v>
          </cell>
          <cell r="F53">
            <v>562</v>
          </cell>
          <cell r="G53">
            <v>2013084</v>
          </cell>
          <cell r="H53">
            <v>147734.99999999997</v>
          </cell>
          <cell r="I53">
            <v>249444.00000000003</v>
          </cell>
          <cell r="J53">
            <v>292907.10569229833</v>
          </cell>
          <cell r="K53">
            <v>271471.77086266794</v>
          </cell>
          <cell r="L53">
            <v>33492.929292929286</v>
          </cell>
          <cell r="M53">
            <v>3008134.8058478953</v>
          </cell>
          <cell r="N53">
            <v>134400</v>
          </cell>
          <cell r="O53">
            <v>8908.7999999999811</v>
          </cell>
          <cell r="P53">
            <v>0</v>
          </cell>
          <cell r="Q53">
            <v>0</v>
          </cell>
          <cell r="R53">
            <v>0</v>
          </cell>
          <cell r="S53">
            <v>0</v>
          </cell>
          <cell r="T53">
            <v>0</v>
          </cell>
          <cell r="U53">
            <v>0</v>
          </cell>
          <cell r="V53">
            <v>0</v>
          </cell>
          <cell r="W53">
            <v>0</v>
          </cell>
          <cell r="X53">
            <v>0</v>
          </cell>
          <cell r="Y53">
            <v>8280.9</v>
          </cell>
          <cell r="Z53">
            <v>3159724.5058478955</v>
          </cell>
        </row>
        <row r="54">
          <cell r="D54">
            <v>2049</v>
          </cell>
          <cell r="E54" t="str">
            <v>Hatfield Academy</v>
          </cell>
          <cell r="F54">
            <v>369</v>
          </cell>
          <cell r="G54">
            <v>1321758</v>
          </cell>
          <cell r="H54">
            <v>92169.000000000058</v>
          </cell>
          <cell r="I54">
            <v>154980.00000000012</v>
          </cell>
          <cell r="J54">
            <v>183421.96305473166</v>
          </cell>
          <cell r="K54">
            <v>169821.26097178686</v>
          </cell>
          <cell r="L54">
            <v>55107.84375</v>
          </cell>
          <cell r="M54">
            <v>1977258.0677765186</v>
          </cell>
          <cell r="N54">
            <v>134400</v>
          </cell>
          <cell r="O54">
            <v>21945.599999999955</v>
          </cell>
          <cell r="P54">
            <v>0</v>
          </cell>
          <cell r="Q54">
            <v>0</v>
          </cell>
          <cell r="R54">
            <v>0</v>
          </cell>
          <cell r="S54">
            <v>0</v>
          </cell>
          <cell r="T54">
            <v>0</v>
          </cell>
          <cell r="U54">
            <v>0</v>
          </cell>
          <cell r="V54">
            <v>0</v>
          </cell>
          <cell r="W54">
            <v>0</v>
          </cell>
          <cell r="X54">
            <v>0</v>
          </cell>
          <cell r="Y54">
            <v>5901</v>
          </cell>
          <cell r="Z54">
            <v>2139504.6677765185</v>
          </cell>
        </row>
        <row r="55">
          <cell r="D55">
            <v>2297</v>
          </cell>
          <cell r="E55" t="str">
            <v>High Green Primary School</v>
          </cell>
          <cell r="F55">
            <v>195</v>
          </cell>
          <cell r="G55">
            <v>698490</v>
          </cell>
          <cell r="H55">
            <v>12789.000000000024</v>
          </cell>
          <cell r="I55">
            <v>21402.00000000004</v>
          </cell>
          <cell r="J55">
            <v>26076.213964186445</v>
          </cell>
          <cell r="K55">
            <v>81368.506097560996</v>
          </cell>
          <cell r="L55">
            <v>0</v>
          </cell>
          <cell r="M55">
            <v>840125.72006174747</v>
          </cell>
          <cell r="N55">
            <v>134400</v>
          </cell>
          <cell r="O55">
            <v>0</v>
          </cell>
          <cell r="P55">
            <v>0</v>
          </cell>
          <cell r="Q55">
            <v>0</v>
          </cell>
          <cell r="R55">
            <v>0</v>
          </cell>
          <cell r="S55">
            <v>0</v>
          </cell>
          <cell r="T55">
            <v>2565.2060024989764</v>
          </cell>
          <cell r="U55">
            <v>2565.2060024989764</v>
          </cell>
          <cell r="V55">
            <v>0</v>
          </cell>
          <cell r="W55">
            <v>0</v>
          </cell>
          <cell r="X55">
            <v>0</v>
          </cell>
          <cell r="Y55">
            <v>12481.237499999999</v>
          </cell>
          <cell r="Z55">
            <v>989572.1635642465</v>
          </cell>
        </row>
        <row r="56">
          <cell r="D56">
            <v>2042</v>
          </cell>
          <cell r="E56" t="str">
            <v>High Hazels Junior School</v>
          </cell>
          <cell r="F56">
            <v>350</v>
          </cell>
          <cell r="G56">
            <v>1253700</v>
          </cell>
          <cell r="H56">
            <v>78938.999999999942</v>
          </cell>
          <cell r="I56">
            <v>132839.99999999994</v>
          </cell>
          <cell r="J56">
            <v>150281.72166215375</v>
          </cell>
          <cell r="K56">
            <v>126514.03568831923</v>
          </cell>
          <cell r="L56">
            <v>50740.000000000058</v>
          </cell>
          <cell r="M56">
            <v>1793014.757350473</v>
          </cell>
          <cell r="N56">
            <v>134400</v>
          </cell>
          <cell r="O56">
            <v>3839.99999999999</v>
          </cell>
          <cell r="P56">
            <v>0</v>
          </cell>
          <cell r="Q56">
            <v>0</v>
          </cell>
          <cell r="R56">
            <v>0</v>
          </cell>
          <cell r="S56">
            <v>0</v>
          </cell>
          <cell r="T56">
            <v>0</v>
          </cell>
          <cell r="U56">
            <v>0</v>
          </cell>
          <cell r="V56">
            <v>0</v>
          </cell>
          <cell r="W56">
            <v>0</v>
          </cell>
          <cell r="X56">
            <v>0</v>
          </cell>
          <cell r="Y56">
            <v>4102.7583999999997</v>
          </cell>
          <cell r="Z56">
            <v>1935357.5157504731</v>
          </cell>
        </row>
        <row r="57">
          <cell r="D57">
            <v>2039</v>
          </cell>
          <cell r="E57" t="str">
            <v>High Hazels Nursery Infant Academy</v>
          </cell>
          <cell r="F57">
            <v>256</v>
          </cell>
          <cell r="G57">
            <v>916992</v>
          </cell>
          <cell r="H57">
            <v>61299</v>
          </cell>
          <cell r="I57">
            <v>102582</v>
          </cell>
          <cell r="J57">
            <v>109407.46261086242</v>
          </cell>
          <cell r="K57">
            <v>102148.43930635837</v>
          </cell>
          <cell r="L57">
            <v>124038.43575419001</v>
          </cell>
          <cell r="M57">
            <v>1416467.3376714108</v>
          </cell>
          <cell r="N57">
            <v>134400</v>
          </cell>
          <cell r="O57">
            <v>0</v>
          </cell>
          <cell r="P57">
            <v>0</v>
          </cell>
          <cell r="Q57">
            <v>0</v>
          </cell>
          <cell r="R57">
            <v>0</v>
          </cell>
          <cell r="S57">
            <v>0</v>
          </cell>
          <cell r="T57">
            <v>0</v>
          </cell>
          <cell r="U57">
            <v>0</v>
          </cell>
          <cell r="V57">
            <v>0</v>
          </cell>
          <cell r="W57">
            <v>0</v>
          </cell>
          <cell r="X57">
            <v>0</v>
          </cell>
          <cell r="Y57">
            <v>2758.0416</v>
          </cell>
          <cell r="Z57">
            <v>1553625.3792714109</v>
          </cell>
        </row>
        <row r="58">
          <cell r="D58">
            <v>2339</v>
          </cell>
          <cell r="E58" t="str">
            <v>Hillsborough Primary School</v>
          </cell>
          <cell r="F58">
            <v>339</v>
          </cell>
          <cell r="G58">
            <v>1214298</v>
          </cell>
          <cell r="H58">
            <v>70118.999999999942</v>
          </cell>
          <cell r="I58">
            <v>117341.9999999999</v>
          </cell>
          <cell r="J58">
            <v>100736.42963003246</v>
          </cell>
          <cell r="K58">
            <v>150133.82158483219</v>
          </cell>
          <cell r="L58">
            <v>41198.073089701051</v>
          </cell>
          <cell r="M58">
            <v>1693827.3243045658</v>
          </cell>
          <cell r="N58">
            <v>134400</v>
          </cell>
          <cell r="O58">
            <v>20912.889940828471</v>
          </cell>
          <cell r="P58">
            <v>0</v>
          </cell>
          <cell r="Q58">
            <v>0</v>
          </cell>
          <cell r="R58">
            <v>0</v>
          </cell>
          <cell r="S58">
            <v>0</v>
          </cell>
          <cell r="T58">
            <v>0</v>
          </cell>
          <cell r="U58">
            <v>0</v>
          </cell>
          <cell r="V58">
            <v>0</v>
          </cell>
          <cell r="W58">
            <v>0</v>
          </cell>
          <cell r="X58">
            <v>0</v>
          </cell>
          <cell r="Y58">
            <v>5753.64</v>
          </cell>
          <cell r="Z58">
            <v>1854893.8542453945</v>
          </cell>
        </row>
        <row r="59">
          <cell r="D59">
            <v>2213</v>
          </cell>
          <cell r="E59" t="str">
            <v>Holt House Infant School</v>
          </cell>
          <cell r="F59">
            <v>176</v>
          </cell>
          <cell r="G59">
            <v>630432</v>
          </cell>
          <cell r="H59">
            <v>10583.999999999971</v>
          </cell>
          <cell r="I59">
            <v>17711.999999999953</v>
          </cell>
          <cell r="J59">
            <v>7447.57256024242</v>
          </cell>
          <cell r="K59">
            <v>51927.652173913099</v>
          </cell>
          <cell r="L59">
            <v>4363.0252100840362</v>
          </cell>
          <cell r="M59">
            <v>722466.24994423951</v>
          </cell>
          <cell r="N59">
            <v>134400</v>
          </cell>
          <cell r="O59">
            <v>0</v>
          </cell>
          <cell r="P59">
            <v>0</v>
          </cell>
          <cell r="Q59">
            <v>0</v>
          </cell>
          <cell r="R59">
            <v>0</v>
          </cell>
          <cell r="S59">
            <v>0</v>
          </cell>
          <cell r="T59">
            <v>13671.874399565828</v>
          </cell>
          <cell r="U59">
            <v>13671.874399565828</v>
          </cell>
          <cell r="V59">
            <v>0</v>
          </cell>
          <cell r="W59">
            <v>0</v>
          </cell>
          <cell r="X59">
            <v>0</v>
          </cell>
          <cell r="Y59">
            <v>15063.5625</v>
          </cell>
          <cell r="Z59">
            <v>885601.68684380536</v>
          </cell>
        </row>
        <row r="60">
          <cell r="D60">
            <v>2337</v>
          </cell>
          <cell r="E60" t="str">
            <v>Hucklow Primary School</v>
          </cell>
          <cell r="F60">
            <v>414</v>
          </cell>
          <cell r="G60">
            <v>1482948</v>
          </cell>
          <cell r="H60">
            <v>81143.999999999913</v>
          </cell>
          <cell r="I60">
            <v>137268.00000000012</v>
          </cell>
          <cell r="J60">
            <v>187563.27947838683</v>
          </cell>
          <cell r="K60">
            <v>252347.93795604346</v>
          </cell>
          <cell r="L60">
            <v>109612.52077562324</v>
          </cell>
          <cell r="M60">
            <v>2250883.7382100532</v>
          </cell>
          <cell r="N60">
            <v>134400</v>
          </cell>
          <cell r="O60">
            <v>0</v>
          </cell>
          <cell r="P60">
            <v>0</v>
          </cell>
          <cell r="Q60">
            <v>0</v>
          </cell>
          <cell r="R60">
            <v>0</v>
          </cell>
          <cell r="S60">
            <v>0</v>
          </cell>
          <cell r="T60">
            <v>0</v>
          </cell>
          <cell r="U60">
            <v>0</v>
          </cell>
          <cell r="V60">
            <v>0</v>
          </cell>
          <cell r="W60">
            <v>0</v>
          </cell>
          <cell r="X60">
            <v>0</v>
          </cell>
          <cell r="Y60">
            <v>6297.6</v>
          </cell>
          <cell r="Z60">
            <v>2391581.3382100528</v>
          </cell>
        </row>
        <row r="61">
          <cell r="D61">
            <v>2060</v>
          </cell>
          <cell r="E61" t="str">
            <v>Hunter's Bar Infant School</v>
          </cell>
          <cell r="F61">
            <v>268</v>
          </cell>
          <cell r="G61">
            <v>959976</v>
          </cell>
          <cell r="H61">
            <v>10583.999999999995</v>
          </cell>
          <cell r="I61">
            <v>17711.999999999989</v>
          </cell>
          <cell r="J61">
            <v>11826.784065678314</v>
          </cell>
          <cell r="K61">
            <v>92642.727272727192</v>
          </cell>
          <cell r="L61">
            <v>37100.782122905046</v>
          </cell>
          <cell r="M61">
            <v>1129842.2934613107</v>
          </cell>
          <cell r="N61">
            <v>134400</v>
          </cell>
          <cell r="O61">
            <v>0</v>
          </cell>
          <cell r="P61">
            <v>0</v>
          </cell>
          <cell r="Q61">
            <v>0</v>
          </cell>
          <cell r="R61">
            <v>0</v>
          </cell>
          <cell r="S61">
            <v>0</v>
          </cell>
          <cell r="T61">
            <v>21179.52108320476</v>
          </cell>
          <cell r="U61">
            <v>21179.52108320476</v>
          </cell>
          <cell r="V61">
            <v>0</v>
          </cell>
          <cell r="W61">
            <v>0</v>
          </cell>
          <cell r="X61">
            <v>0</v>
          </cell>
          <cell r="Y61">
            <v>15396.900600000001</v>
          </cell>
          <cell r="Z61">
            <v>1300818.7151445148</v>
          </cell>
        </row>
        <row r="62">
          <cell r="D62">
            <v>2058</v>
          </cell>
          <cell r="E62" t="str">
            <v>Hunter's Bar Junior School</v>
          </cell>
          <cell r="F62">
            <v>361</v>
          </cell>
          <cell r="G62">
            <v>1293102</v>
          </cell>
          <cell r="H62">
            <v>21168.000000000069</v>
          </cell>
          <cell r="I62">
            <v>35424.000000000116</v>
          </cell>
          <cell r="J62">
            <v>17390.615978349637</v>
          </cell>
          <cell r="K62">
            <v>110904.59446360452</v>
          </cell>
          <cell r="L62">
            <v>15929.999999999996</v>
          </cell>
          <cell r="M62">
            <v>1493919.2104419542</v>
          </cell>
          <cell r="N62">
            <v>134400</v>
          </cell>
          <cell r="O62">
            <v>0</v>
          </cell>
          <cell r="P62">
            <v>35890.789558045886</v>
          </cell>
          <cell r="Q62">
            <v>35890.789558045886</v>
          </cell>
          <cell r="R62">
            <v>0</v>
          </cell>
          <cell r="S62">
            <v>0</v>
          </cell>
          <cell r="T62">
            <v>0</v>
          </cell>
          <cell r="U62">
            <v>0</v>
          </cell>
          <cell r="V62">
            <v>0</v>
          </cell>
          <cell r="W62">
            <v>0</v>
          </cell>
          <cell r="X62">
            <v>0</v>
          </cell>
          <cell r="Y62">
            <v>23288.779399999999</v>
          </cell>
          <cell r="Z62">
            <v>1687498.7794000003</v>
          </cell>
        </row>
        <row r="63">
          <cell r="D63">
            <v>2063</v>
          </cell>
          <cell r="E63" t="str">
            <v>Intake Primary School</v>
          </cell>
          <cell r="F63">
            <v>416</v>
          </cell>
          <cell r="G63">
            <v>1490112</v>
          </cell>
          <cell r="H63">
            <v>56448.000000000051</v>
          </cell>
          <cell r="I63">
            <v>94464.000000000087</v>
          </cell>
          <cell r="J63">
            <v>89851.515888139824</v>
          </cell>
          <cell r="K63">
            <v>120420.82857573724</v>
          </cell>
          <cell r="L63">
            <v>3427.932960893861</v>
          </cell>
          <cell r="M63">
            <v>1854724.2774247711</v>
          </cell>
          <cell r="N63">
            <v>134400</v>
          </cell>
          <cell r="O63">
            <v>0</v>
          </cell>
          <cell r="P63">
            <v>0</v>
          </cell>
          <cell r="Q63">
            <v>0</v>
          </cell>
          <cell r="R63">
            <v>0</v>
          </cell>
          <cell r="S63">
            <v>0</v>
          </cell>
          <cell r="T63">
            <v>0</v>
          </cell>
          <cell r="U63">
            <v>0</v>
          </cell>
          <cell r="V63">
            <v>0</v>
          </cell>
          <cell r="W63">
            <v>0</v>
          </cell>
          <cell r="X63">
            <v>0</v>
          </cell>
          <cell r="Y63">
            <v>31878.400000000001</v>
          </cell>
          <cell r="Z63">
            <v>2021002.677424771</v>
          </cell>
        </row>
        <row r="64">
          <cell r="D64">
            <v>2261</v>
          </cell>
          <cell r="E64" t="str">
            <v>Limpsfield Junior School</v>
          </cell>
          <cell r="F64">
            <v>225</v>
          </cell>
          <cell r="G64">
            <v>805950</v>
          </cell>
          <cell r="H64">
            <v>38367.000000000029</v>
          </cell>
          <cell r="I64">
            <v>64943.999999999993</v>
          </cell>
          <cell r="J64">
            <v>71854.024701165443</v>
          </cell>
          <cell r="K64">
            <v>86491.666565528401</v>
          </cell>
          <cell r="L64">
            <v>21240</v>
          </cell>
          <cell r="M64">
            <v>1088846.6912666939</v>
          </cell>
          <cell r="N64">
            <v>134400</v>
          </cell>
          <cell r="O64">
            <v>0</v>
          </cell>
          <cell r="P64">
            <v>0</v>
          </cell>
          <cell r="Q64">
            <v>0</v>
          </cell>
          <cell r="R64">
            <v>0</v>
          </cell>
          <cell r="S64">
            <v>0</v>
          </cell>
          <cell r="T64">
            <v>0</v>
          </cell>
          <cell r="U64">
            <v>0</v>
          </cell>
          <cell r="V64">
            <v>0</v>
          </cell>
          <cell r="W64">
            <v>0</v>
          </cell>
          <cell r="X64">
            <v>0</v>
          </cell>
          <cell r="Y64">
            <v>18048</v>
          </cell>
          <cell r="Z64">
            <v>1241294.6912666939</v>
          </cell>
        </row>
        <row r="65">
          <cell r="D65">
            <v>2315</v>
          </cell>
          <cell r="E65" t="str">
            <v>Lound Infant School</v>
          </cell>
          <cell r="F65">
            <v>143</v>
          </cell>
          <cell r="G65">
            <v>512226</v>
          </cell>
          <cell r="H65">
            <v>8379.0000000000073</v>
          </cell>
          <cell r="I65">
            <v>14022.000000000013</v>
          </cell>
          <cell r="J65">
            <v>6204.6921329790221</v>
          </cell>
          <cell r="K65">
            <v>51923.793103448283</v>
          </cell>
          <cell r="L65">
            <v>1895.9550561797794</v>
          </cell>
          <cell r="M65">
            <v>594651.44029260706</v>
          </cell>
          <cell r="N65">
            <v>134400</v>
          </cell>
          <cell r="O65">
            <v>0</v>
          </cell>
          <cell r="P65">
            <v>0</v>
          </cell>
          <cell r="Q65">
            <v>0</v>
          </cell>
          <cell r="R65">
            <v>0</v>
          </cell>
          <cell r="S65">
            <v>0</v>
          </cell>
          <cell r="T65">
            <v>21521.743022332219</v>
          </cell>
          <cell r="U65">
            <v>21521.743022332219</v>
          </cell>
          <cell r="V65">
            <v>0</v>
          </cell>
          <cell r="W65">
            <v>0</v>
          </cell>
          <cell r="X65">
            <v>0</v>
          </cell>
          <cell r="Y65">
            <v>2969.6</v>
          </cell>
          <cell r="Z65">
            <v>753542.78331493936</v>
          </cell>
        </row>
        <row r="66">
          <cell r="D66">
            <v>2298</v>
          </cell>
          <cell r="E66" t="str">
            <v>Lound Junior School</v>
          </cell>
          <cell r="F66">
            <v>207</v>
          </cell>
          <cell r="G66">
            <v>741474</v>
          </cell>
          <cell r="H66">
            <v>15876.000000000013</v>
          </cell>
          <cell r="I66">
            <v>27306</v>
          </cell>
          <cell r="J66">
            <v>12555.034316027968</v>
          </cell>
          <cell r="K66">
            <v>62100.176427103317</v>
          </cell>
          <cell r="L66">
            <v>6490.0000000000018</v>
          </cell>
          <cell r="M66">
            <v>865801.21074313135</v>
          </cell>
          <cell r="N66">
            <v>134400</v>
          </cell>
          <cell r="O66">
            <v>0</v>
          </cell>
          <cell r="P66">
            <v>0</v>
          </cell>
          <cell r="Q66">
            <v>0</v>
          </cell>
          <cell r="R66">
            <v>0</v>
          </cell>
          <cell r="S66">
            <v>0</v>
          </cell>
          <cell r="T66">
            <v>0</v>
          </cell>
          <cell r="U66">
            <v>0</v>
          </cell>
          <cell r="V66">
            <v>0</v>
          </cell>
          <cell r="W66">
            <v>0</v>
          </cell>
          <cell r="X66">
            <v>0</v>
          </cell>
          <cell r="Y66">
            <v>3662.52</v>
          </cell>
          <cell r="Z66">
            <v>1003863.7307431314</v>
          </cell>
        </row>
        <row r="67">
          <cell r="D67">
            <v>2029</v>
          </cell>
          <cell r="E67" t="str">
            <v>Lowedges Junior Academy</v>
          </cell>
          <cell r="F67">
            <v>297</v>
          </cell>
          <cell r="G67">
            <v>1063854</v>
          </cell>
          <cell r="H67">
            <v>83348.999999999956</v>
          </cell>
          <cell r="I67">
            <v>142434.00000000003</v>
          </cell>
          <cell r="J67">
            <v>124962.88795833098</v>
          </cell>
          <cell r="K67">
            <v>103621.17857142851</v>
          </cell>
          <cell r="L67">
            <v>21818.521400778245</v>
          </cell>
          <cell r="M67">
            <v>1540039.5879305378</v>
          </cell>
          <cell r="N67">
            <v>134400</v>
          </cell>
          <cell r="O67">
            <v>4012.8000000000075</v>
          </cell>
          <cell r="P67">
            <v>0</v>
          </cell>
          <cell r="Q67">
            <v>0</v>
          </cell>
          <cell r="R67">
            <v>0</v>
          </cell>
          <cell r="S67">
            <v>0</v>
          </cell>
          <cell r="T67">
            <v>15723.425308526721</v>
          </cell>
          <cell r="U67">
            <v>15723.425308526721</v>
          </cell>
          <cell r="V67">
            <v>0</v>
          </cell>
          <cell r="W67">
            <v>0</v>
          </cell>
          <cell r="X67">
            <v>0</v>
          </cell>
          <cell r="Y67">
            <v>5418.43</v>
          </cell>
          <cell r="Z67">
            <v>1699594.243239064</v>
          </cell>
        </row>
        <row r="68">
          <cell r="D68">
            <v>2045</v>
          </cell>
          <cell r="E68" t="str">
            <v>Lower Meadow Primary School</v>
          </cell>
          <cell r="F68">
            <v>252</v>
          </cell>
          <cell r="G68">
            <v>902664</v>
          </cell>
          <cell r="H68">
            <v>78938.999999999956</v>
          </cell>
          <cell r="I68">
            <v>132101.99999999994</v>
          </cell>
          <cell r="J68">
            <v>112189.37856719812</v>
          </cell>
          <cell r="K68">
            <v>132735.99370574355</v>
          </cell>
          <cell r="L68">
            <v>15831.666666666595</v>
          </cell>
          <cell r="M68">
            <v>1374462.038939608</v>
          </cell>
          <cell r="N68">
            <v>134400</v>
          </cell>
          <cell r="O68">
            <v>12471.891633466192</v>
          </cell>
          <cell r="P68">
            <v>0</v>
          </cell>
          <cell r="Q68">
            <v>0</v>
          </cell>
          <cell r="R68">
            <v>0</v>
          </cell>
          <cell r="S68">
            <v>0</v>
          </cell>
          <cell r="T68">
            <v>0</v>
          </cell>
          <cell r="U68">
            <v>0</v>
          </cell>
          <cell r="V68">
            <v>0</v>
          </cell>
          <cell r="W68">
            <v>0</v>
          </cell>
          <cell r="X68">
            <v>0</v>
          </cell>
          <cell r="Y68">
            <v>5683.2</v>
          </cell>
          <cell r="Z68">
            <v>1527017.1305730746</v>
          </cell>
        </row>
        <row r="69">
          <cell r="D69">
            <v>2070</v>
          </cell>
          <cell r="E69" t="str">
            <v>Lowfield Community Primary School</v>
          </cell>
          <cell r="F69">
            <v>395</v>
          </cell>
          <cell r="G69">
            <v>1414890</v>
          </cell>
          <cell r="H69">
            <v>69678</v>
          </cell>
          <cell r="I69">
            <v>118818.00000000006</v>
          </cell>
          <cell r="J69">
            <v>116102.50991241018</v>
          </cell>
          <cell r="K69">
            <v>139017.53470667268</v>
          </cell>
          <cell r="L69">
            <v>125435.73529411764</v>
          </cell>
          <cell r="M69">
            <v>1983941.7799132005</v>
          </cell>
          <cell r="N69">
            <v>134400</v>
          </cell>
          <cell r="O69">
            <v>28127.99999999984</v>
          </cell>
          <cell r="P69">
            <v>0</v>
          </cell>
          <cell r="Q69">
            <v>0</v>
          </cell>
          <cell r="R69">
            <v>0</v>
          </cell>
          <cell r="S69">
            <v>0</v>
          </cell>
          <cell r="T69">
            <v>0</v>
          </cell>
          <cell r="U69">
            <v>0</v>
          </cell>
          <cell r="V69">
            <v>0</v>
          </cell>
          <cell r="W69">
            <v>0</v>
          </cell>
          <cell r="X69">
            <v>0</v>
          </cell>
          <cell r="Y69">
            <v>28637.73</v>
          </cell>
          <cell r="Z69">
            <v>2175107.5099132005</v>
          </cell>
        </row>
        <row r="70">
          <cell r="D70">
            <v>2292</v>
          </cell>
          <cell r="E70" t="str">
            <v>Loxley Primary School</v>
          </cell>
          <cell r="F70">
            <v>206</v>
          </cell>
          <cell r="G70">
            <v>737892</v>
          </cell>
          <cell r="H70">
            <v>7937.9999999999982</v>
          </cell>
          <cell r="I70">
            <v>13283.999999999998</v>
          </cell>
          <cell r="J70">
            <v>6806.7123399347292</v>
          </cell>
          <cell r="K70">
            <v>48325.377481713673</v>
          </cell>
          <cell r="L70">
            <v>690.56818181818164</v>
          </cell>
          <cell r="M70">
            <v>814936.65800346667</v>
          </cell>
          <cell r="N70">
            <v>134400</v>
          </cell>
          <cell r="O70">
            <v>0</v>
          </cell>
          <cell r="P70">
            <v>323.34199653343057</v>
          </cell>
          <cell r="Q70">
            <v>323.34199653343057</v>
          </cell>
          <cell r="R70">
            <v>0</v>
          </cell>
          <cell r="S70">
            <v>0</v>
          </cell>
          <cell r="T70">
            <v>0</v>
          </cell>
          <cell r="U70">
            <v>0</v>
          </cell>
          <cell r="V70">
            <v>0</v>
          </cell>
          <cell r="W70">
            <v>0</v>
          </cell>
          <cell r="X70">
            <v>0</v>
          </cell>
          <cell r="Y70">
            <v>3333.9</v>
          </cell>
          <cell r="Z70">
            <v>952993.89999999979</v>
          </cell>
        </row>
        <row r="71">
          <cell r="D71">
            <v>2072</v>
          </cell>
          <cell r="E71" t="str">
            <v>Lydgate Infant School</v>
          </cell>
          <cell r="F71">
            <v>356</v>
          </cell>
          <cell r="G71">
            <v>1275192</v>
          </cell>
          <cell r="H71">
            <v>11025</v>
          </cell>
          <cell r="I71">
            <v>18450</v>
          </cell>
          <cell r="J71">
            <v>7486.4125735944053</v>
          </cell>
          <cell r="K71">
            <v>100918.94273127765</v>
          </cell>
          <cell r="L71">
            <v>43425.991561181509</v>
          </cell>
          <cell r="M71">
            <v>1456498.3468660535</v>
          </cell>
          <cell r="N71">
            <v>134400</v>
          </cell>
          <cell r="O71">
            <v>0</v>
          </cell>
          <cell r="P71">
            <v>50261.653133946136</v>
          </cell>
          <cell r="Q71">
            <v>50261.653133946136</v>
          </cell>
          <cell r="R71">
            <v>0</v>
          </cell>
          <cell r="S71">
            <v>0</v>
          </cell>
          <cell r="T71">
            <v>0</v>
          </cell>
          <cell r="U71">
            <v>0</v>
          </cell>
          <cell r="V71">
            <v>0</v>
          </cell>
          <cell r="W71">
            <v>0</v>
          </cell>
          <cell r="X71">
            <v>0</v>
          </cell>
          <cell r="Y71">
            <v>24966.66</v>
          </cell>
          <cell r="Z71">
            <v>1666126.6599999995</v>
          </cell>
        </row>
        <row r="72">
          <cell r="D72">
            <v>2071</v>
          </cell>
          <cell r="E72" t="str">
            <v>Lydgate Junior School</v>
          </cell>
          <cell r="F72">
            <v>479</v>
          </cell>
          <cell r="G72">
            <v>1715778</v>
          </cell>
          <cell r="H72">
            <v>25137.000000000047</v>
          </cell>
          <cell r="I72">
            <v>43541.999999999862</v>
          </cell>
          <cell r="J72">
            <v>16798.305774731911</v>
          </cell>
          <cell r="K72">
            <v>132782.22221861396</v>
          </cell>
          <cell r="L72">
            <v>22466.903765690378</v>
          </cell>
          <cell r="M72">
            <v>1956504.4317590359</v>
          </cell>
          <cell r="N72">
            <v>134400</v>
          </cell>
          <cell r="O72">
            <v>0</v>
          </cell>
          <cell r="P72">
            <v>117285.56824096426</v>
          </cell>
          <cell r="Q72">
            <v>117285.56824096426</v>
          </cell>
          <cell r="R72">
            <v>0</v>
          </cell>
          <cell r="S72">
            <v>0</v>
          </cell>
          <cell r="T72">
            <v>0</v>
          </cell>
          <cell r="U72">
            <v>0</v>
          </cell>
          <cell r="V72">
            <v>0</v>
          </cell>
          <cell r="W72">
            <v>0</v>
          </cell>
          <cell r="X72">
            <v>0</v>
          </cell>
          <cell r="Y72">
            <v>24192</v>
          </cell>
          <cell r="Z72">
            <v>2232381.9999999995</v>
          </cell>
        </row>
        <row r="73">
          <cell r="D73">
            <v>2358</v>
          </cell>
          <cell r="E73" t="str">
            <v>Malin Bridge Primary School</v>
          </cell>
          <cell r="F73">
            <v>538</v>
          </cell>
          <cell r="G73">
            <v>1927116</v>
          </cell>
          <cell r="H73">
            <v>45422.999999999985</v>
          </cell>
          <cell r="I73">
            <v>76752.00000000016</v>
          </cell>
          <cell r="J73">
            <v>54206.093634358913</v>
          </cell>
          <cell r="K73">
            <v>127520.12629229335</v>
          </cell>
          <cell r="L73">
            <v>17824.881209503223</v>
          </cell>
          <cell r="M73">
            <v>2248842.1011361559</v>
          </cell>
          <cell r="N73">
            <v>134400</v>
          </cell>
          <cell r="O73">
            <v>0</v>
          </cell>
          <cell r="P73">
            <v>96937.898863844253</v>
          </cell>
          <cell r="Q73">
            <v>96937.898863844253</v>
          </cell>
          <cell r="R73">
            <v>0</v>
          </cell>
          <cell r="S73">
            <v>0</v>
          </cell>
          <cell r="T73">
            <v>615.25560655358538</v>
          </cell>
          <cell r="U73">
            <v>615.25560655358538</v>
          </cell>
          <cell r="V73">
            <v>0</v>
          </cell>
          <cell r="W73">
            <v>0</v>
          </cell>
          <cell r="X73">
            <v>0</v>
          </cell>
          <cell r="Y73">
            <v>6384.78</v>
          </cell>
          <cell r="Z73">
            <v>2487180.0356065547</v>
          </cell>
        </row>
        <row r="74">
          <cell r="D74">
            <v>2359</v>
          </cell>
          <cell r="E74" t="str">
            <v>Manor Lodge Community Primary and Nursery School</v>
          </cell>
          <cell r="F74">
            <v>332</v>
          </cell>
          <cell r="G74">
            <v>1189224</v>
          </cell>
          <cell r="H74">
            <v>65267.999999999927</v>
          </cell>
          <cell r="I74">
            <v>111438.00000000006</v>
          </cell>
          <cell r="J74">
            <v>117544.07871613356</v>
          </cell>
          <cell r="K74">
            <v>164406.1549815498</v>
          </cell>
          <cell r="L74">
            <v>40003.661971830974</v>
          </cell>
          <cell r="M74">
            <v>1687883.8956695143</v>
          </cell>
          <cell r="N74">
            <v>134400</v>
          </cell>
          <cell r="O74">
            <v>2956.7999999999879</v>
          </cell>
          <cell r="P74">
            <v>0</v>
          </cell>
          <cell r="Q74">
            <v>0</v>
          </cell>
          <cell r="R74">
            <v>0</v>
          </cell>
          <cell r="S74">
            <v>0</v>
          </cell>
          <cell r="T74">
            <v>0</v>
          </cell>
          <cell r="U74">
            <v>0</v>
          </cell>
          <cell r="V74">
            <v>0</v>
          </cell>
          <cell r="W74">
            <v>0</v>
          </cell>
          <cell r="X74">
            <v>0</v>
          </cell>
          <cell r="Y74">
            <v>4092.16</v>
          </cell>
          <cell r="Z74">
            <v>1829332.8556695143</v>
          </cell>
        </row>
        <row r="75">
          <cell r="D75">
            <v>2012</v>
          </cell>
          <cell r="E75" t="str">
            <v>Mansel Primary</v>
          </cell>
          <cell r="F75">
            <v>391</v>
          </cell>
          <cell r="G75">
            <v>1400562</v>
          </cell>
          <cell r="H75">
            <v>103634.99999999996</v>
          </cell>
          <cell r="I75">
            <v>174906.00000000006</v>
          </cell>
          <cell r="J75">
            <v>185592.14880077375</v>
          </cell>
          <cell r="K75">
            <v>166810.74885903447</v>
          </cell>
          <cell r="L75">
            <v>8820.5000000000109</v>
          </cell>
          <cell r="M75">
            <v>2040326.3976598082</v>
          </cell>
          <cell r="N75">
            <v>134400</v>
          </cell>
          <cell r="O75">
            <v>2438.4000000000187</v>
          </cell>
          <cell r="P75">
            <v>0</v>
          </cell>
          <cell r="Q75">
            <v>0</v>
          </cell>
          <cell r="R75">
            <v>0</v>
          </cell>
          <cell r="S75">
            <v>0</v>
          </cell>
          <cell r="T75">
            <v>0</v>
          </cell>
          <cell r="U75">
            <v>0</v>
          </cell>
          <cell r="V75">
            <v>0</v>
          </cell>
          <cell r="W75">
            <v>0</v>
          </cell>
          <cell r="X75">
            <v>0</v>
          </cell>
          <cell r="Y75">
            <v>5323.25</v>
          </cell>
          <cell r="Z75">
            <v>2182488.0476598088</v>
          </cell>
        </row>
        <row r="76">
          <cell r="D76">
            <v>2079</v>
          </cell>
          <cell r="E76" t="str">
            <v>Marlcliffe Community Primary School</v>
          </cell>
          <cell r="F76">
            <v>476</v>
          </cell>
          <cell r="G76">
            <v>1705032</v>
          </cell>
          <cell r="H76">
            <v>28223.999999999993</v>
          </cell>
          <cell r="I76">
            <v>48708.000000000022</v>
          </cell>
          <cell r="J76">
            <v>53128.28326384144</v>
          </cell>
          <cell r="K76">
            <v>160809.49786199207</v>
          </cell>
          <cell r="L76">
            <v>7320.4739336492958</v>
          </cell>
          <cell r="M76">
            <v>2003222.2550594828</v>
          </cell>
          <cell r="N76">
            <v>134400</v>
          </cell>
          <cell r="O76">
            <v>0</v>
          </cell>
          <cell r="P76">
            <v>56737.744940517441</v>
          </cell>
          <cell r="Q76">
            <v>56737.744940517441</v>
          </cell>
          <cell r="R76">
            <v>0</v>
          </cell>
          <cell r="S76">
            <v>0</v>
          </cell>
          <cell r="T76">
            <v>0</v>
          </cell>
          <cell r="U76">
            <v>0</v>
          </cell>
          <cell r="V76">
            <v>0</v>
          </cell>
          <cell r="W76">
            <v>0</v>
          </cell>
          <cell r="X76">
            <v>0</v>
          </cell>
          <cell r="Y76">
            <v>32497.75</v>
          </cell>
          <cell r="Z76">
            <v>2226857.75</v>
          </cell>
        </row>
        <row r="77">
          <cell r="D77">
            <v>2081</v>
          </cell>
          <cell r="E77" t="str">
            <v>Meersbrook Bank Primary School</v>
          </cell>
          <cell r="F77">
            <v>206</v>
          </cell>
          <cell r="G77">
            <v>737892</v>
          </cell>
          <cell r="H77">
            <v>9261.0000000000418</v>
          </cell>
          <cell r="I77">
            <v>15498.000000000071</v>
          </cell>
          <cell r="J77">
            <v>9311.8932011375218</v>
          </cell>
          <cell r="K77">
            <v>47659.322033898337</v>
          </cell>
          <cell r="L77">
            <v>8239.9999999999964</v>
          </cell>
          <cell r="M77">
            <v>827862.21523503598</v>
          </cell>
          <cell r="N77">
            <v>134400</v>
          </cell>
          <cell r="O77">
            <v>0</v>
          </cell>
          <cell r="P77">
            <v>0</v>
          </cell>
          <cell r="Q77">
            <v>0</v>
          </cell>
          <cell r="R77">
            <v>0</v>
          </cell>
          <cell r="S77">
            <v>0</v>
          </cell>
          <cell r="T77">
            <v>13961.335550643744</v>
          </cell>
          <cell r="U77">
            <v>13961.335550643744</v>
          </cell>
          <cell r="V77">
            <v>0</v>
          </cell>
          <cell r="W77">
            <v>0</v>
          </cell>
          <cell r="X77">
            <v>0</v>
          </cell>
          <cell r="Y77">
            <v>16354.725</v>
          </cell>
          <cell r="Z77">
            <v>992578.27578567981</v>
          </cell>
        </row>
        <row r="78">
          <cell r="D78">
            <v>2013</v>
          </cell>
          <cell r="E78" t="str">
            <v>Meynell Community Primary School</v>
          </cell>
          <cell r="F78">
            <v>382</v>
          </cell>
          <cell r="G78">
            <v>1368324</v>
          </cell>
          <cell r="H78">
            <v>119511.00000000007</v>
          </cell>
          <cell r="I78">
            <v>201473.99999999988</v>
          </cell>
          <cell r="J78">
            <v>207915.446474825</v>
          </cell>
          <cell r="K78">
            <v>221880.15983606575</v>
          </cell>
          <cell r="L78">
            <v>27129.074074073989</v>
          </cell>
          <cell r="M78">
            <v>2146233.6803849651</v>
          </cell>
          <cell r="N78">
            <v>134400</v>
          </cell>
          <cell r="O78">
            <v>5909.8708661417477</v>
          </cell>
          <cell r="P78">
            <v>0</v>
          </cell>
          <cell r="Q78">
            <v>0</v>
          </cell>
          <cell r="R78">
            <v>0</v>
          </cell>
          <cell r="S78">
            <v>0</v>
          </cell>
          <cell r="T78">
            <v>0</v>
          </cell>
          <cell r="U78">
            <v>0</v>
          </cell>
          <cell r="V78">
            <v>0</v>
          </cell>
          <cell r="W78">
            <v>0</v>
          </cell>
          <cell r="X78">
            <v>0</v>
          </cell>
          <cell r="Y78">
            <v>6297.6</v>
          </cell>
          <cell r="Z78">
            <v>2292841.1512511061</v>
          </cell>
        </row>
        <row r="79">
          <cell r="D79">
            <v>2346</v>
          </cell>
          <cell r="E79" t="str">
            <v>Monteney Primary School</v>
          </cell>
          <cell r="F79">
            <v>401</v>
          </cell>
          <cell r="G79">
            <v>1436382</v>
          </cell>
          <cell r="H79">
            <v>61299.000000000022</v>
          </cell>
          <cell r="I79">
            <v>104058.00000000009</v>
          </cell>
          <cell r="J79">
            <v>127885.59896306739</v>
          </cell>
          <cell r="K79">
            <v>141655.42629551832</v>
          </cell>
          <cell r="L79">
            <v>2743.0724637681105</v>
          </cell>
          <cell r="M79">
            <v>1874023.0977223539</v>
          </cell>
          <cell r="N79">
            <v>134400</v>
          </cell>
          <cell r="O79">
            <v>0</v>
          </cell>
          <cell r="P79">
            <v>0</v>
          </cell>
          <cell r="Q79">
            <v>0</v>
          </cell>
          <cell r="R79">
            <v>0</v>
          </cell>
          <cell r="S79">
            <v>0</v>
          </cell>
          <cell r="T79">
            <v>0</v>
          </cell>
          <cell r="U79">
            <v>0</v>
          </cell>
          <cell r="V79">
            <v>0</v>
          </cell>
          <cell r="W79">
            <v>0</v>
          </cell>
          <cell r="X79">
            <v>0</v>
          </cell>
          <cell r="Y79">
            <v>6679.51</v>
          </cell>
          <cell r="Z79">
            <v>2015102.6077223537</v>
          </cell>
        </row>
        <row r="80">
          <cell r="D80">
            <v>2257</v>
          </cell>
          <cell r="E80" t="str">
            <v>Mosborough Primary School</v>
          </cell>
          <cell r="F80">
            <v>415</v>
          </cell>
          <cell r="G80">
            <v>1486530</v>
          </cell>
          <cell r="H80">
            <v>31311.000000000076</v>
          </cell>
          <cell r="I80">
            <v>52398.000000000124</v>
          </cell>
          <cell r="J80">
            <v>13840.976497225092</v>
          </cell>
          <cell r="K80">
            <v>85109.57339844876</v>
          </cell>
          <cell r="L80">
            <v>5517.7464788732314</v>
          </cell>
          <cell r="M80">
            <v>1674707.2963745473</v>
          </cell>
          <cell r="N80">
            <v>134400</v>
          </cell>
          <cell r="O80">
            <v>0</v>
          </cell>
          <cell r="P80">
            <v>104042.70362545253</v>
          </cell>
          <cell r="Q80">
            <v>104042.70362545253</v>
          </cell>
          <cell r="R80">
            <v>0</v>
          </cell>
          <cell r="S80">
            <v>0</v>
          </cell>
          <cell r="T80">
            <v>0</v>
          </cell>
          <cell r="U80">
            <v>0</v>
          </cell>
          <cell r="V80">
            <v>206428.35546732228</v>
          </cell>
          <cell r="W80">
            <v>0</v>
          </cell>
          <cell r="X80">
            <v>0</v>
          </cell>
          <cell r="Y80">
            <v>43041.55</v>
          </cell>
          <cell r="Z80">
            <v>2162619.9054673221</v>
          </cell>
        </row>
        <row r="81">
          <cell r="D81">
            <v>2092</v>
          </cell>
          <cell r="E81" t="str">
            <v>Mundella Primary School</v>
          </cell>
          <cell r="F81">
            <v>419</v>
          </cell>
          <cell r="G81">
            <v>1500858</v>
          </cell>
          <cell r="H81">
            <v>23373.000000000011</v>
          </cell>
          <cell r="I81">
            <v>40589.999999999862</v>
          </cell>
          <cell r="J81">
            <v>24677.973483515143</v>
          </cell>
          <cell r="K81">
            <v>95939.497254714661</v>
          </cell>
          <cell r="L81">
            <v>2071.5921787709485</v>
          </cell>
          <cell r="M81">
            <v>1687510.0629170006</v>
          </cell>
          <cell r="N81">
            <v>134400</v>
          </cell>
          <cell r="O81">
            <v>0</v>
          </cell>
          <cell r="P81">
            <v>109679.93708299944</v>
          </cell>
          <cell r="Q81">
            <v>109679.93708299944</v>
          </cell>
          <cell r="R81">
            <v>0</v>
          </cell>
          <cell r="S81">
            <v>0</v>
          </cell>
          <cell r="T81">
            <v>0</v>
          </cell>
          <cell r="U81">
            <v>0</v>
          </cell>
          <cell r="V81">
            <v>0</v>
          </cell>
          <cell r="W81">
            <v>0</v>
          </cell>
          <cell r="X81">
            <v>0</v>
          </cell>
          <cell r="Y81">
            <v>32327.83</v>
          </cell>
          <cell r="Z81">
            <v>1963917.83</v>
          </cell>
        </row>
        <row r="82">
          <cell r="D82">
            <v>2002</v>
          </cell>
          <cell r="E82" t="str">
            <v>Nether Edge Primary School</v>
          </cell>
          <cell r="F82">
            <v>416</v>
          </cell>
          <cell r="G82">
            <v>1490112</v>
          </cell>
          <cell r="H82">
            <v>46745.999999999942</v>
          </cell>
          <cell r="I82">
            <v>79704.000000000131</v>
          </cell>
          <cell r="J82">
            <v>44913.620439897437</v>
          </cell>
          <cell r="K82">
            <v>159413.26126533217</v>
          </cell>
          <cell r="L82">
            <v>46984.228571428466</v>
          </cell>
          <cell r="M82">
            <v>1867873.1102766583</v>
          </cell>
          <cell r="N82">
            <v>134400</v>
          </cell>
          <cell r="O82">
            <v>4838.3999999999924</v>
          </cell>
          <cell r="P82">
            <v>0</v>
          </cell>
          <cell r="Q82">
            <v>0</v>
          </cell>
          <cell r="R82">
            <v>0</v>
          </cell>
          <cell r="S82">
            <v>0</v>
          </cell>
          <cell r="T82">
            <v>30706.887259834155</v>
          </cell>
          <cell r="U82">
            <v>30706.887259834155</v>
          </cell>
          <cell r="V82">
            <v>0</v>
          </cell>
          <cell r="W82">
            <v>0</v>
          </cell>
          <cell r="X82">
            <v>0</v>
          </cell>
          <cell r="Y82">
            <v>4577.25</v>
          </cell>
          <cell r="Z82">
            <v>2042395.647536492</v>
          </cell>
        </row>
        <row r="83">
          <cell r="D83">
            <v>2221</v>
          </cell>
          <cell r="E83" t="str">
            <v>Nether Green Infant School</v>
          </cell>
          <cell r="F83">
            <v>201</v>
          </cell>
          <cell r="G83">
            <v>719982</v>
          </cell>
          <cell r="H83">
            <v>5733.0000000000009</v>
          </cell>
          <cell r="I83">
            <v>9594.0000000000018</v>
          </cell>
          <cell r="J83">
            <v>4791.886647300701</v>
          </cell>
          <cell r="K83">
            <v>57523.597122302112</v>
          </cell>
          <cell r="L83">
            <v>21412.083333333387</v>
          </cell>
          <cell r="M83">
            <v>819036.56710293621</v>
          </cell>
          <cell r="N83">
            <v>134400</v>
          </cell>
          <cell r="O83">
            <v>0</v>
          </cell>
          <cell r="P83">
            <v>0</v>
          </cell>
          <cell r="Q83">
            <v>0</v>
          </cell>
          <cell r="R83">
            <v>0</v>
          </cell>
          <cell r="S83">
            <v>0</v>
          </cell>
          <cell r="T83">
            <v>13022.100618524057</v>
          </cell>
          <cell r="U83">
            <v>13022.100618524057</v>
          </cell>
          <cell r="V83">
            <v>0</v>
          </cell>
          <cell r="W83">
            <v>0</v>
          </cell>
          <cell r="X83">
            <v>0</v>
          </cell>
          <cell r="Y83">
            <v>15488</v>
          </cell>
          <cell r="Z83">
            <v>981946.66772146022</v>
          </cell>
        </row>
        <row r="84">
          <cell r="D84">
            <v>2087</v>
          </cell>
          <cell r="E84" t="str">
            <v>Nether Green Junior School</v>
          </cell>
          <cell r="F84">
            <v>377</v>
          </cell>
          <cell r="G84">
            <v>1350414</v>
          </cell>
          <cell r="H84">
            <v>18080.999999999938</v>
          </cell>
          <cell r="I84">
            <v>30996.000000000116</v>
          </cell>
          <cell r="J84">
            <v>14846.595103794853</v>
          </cell>
          <cell r="K84">
            <v>91901.027020239228</v>
          </cell>
          <cell r="L84">
            <v>15339.999999999996</v>
          </cell>
          <cell r="M84">
            <v>1521578.6221240342</v>
          </cell>
          <cell r="N84">
            <v>134400</v>
          </cell>
          <cell r="O84">
            <v>0</v>
          </cell>
          <cell r="P84">
            <v>81991.377875965874</v>
          </cell>
          <cell r="Q84">
            <v>81991.377875965874</v>
          </cell>
          <cell r="R84">
            <v>0</v>
          </cell>
          <cell r="S84">
            <v>0</v>
          </cell>
          <cell r="T84">
            <v>0</v>
          </cell>
          <cell r="U84">
            <v>0</v>
          </cell>
          <cell r="V84">
            <v>0</v>
          </cell>
          <cell r="W84">
            <v>0</v>
          </cell>
          <cell r="X84">
            <v>0</v>
          </cell>
          <cell r="Y84">
            <v>24953.66</v>
          </cell>
          <cell r="Z84">
            <v>1762923.6600000006</v>
          </cell>
        </row>
        <row r="85">
          <cell r="D85">
            <v>2272</v>
          </cell>
          <cell r="E85" t="str">
            <v>Netherthorpe Primary School</v>
          </cell>
          <cell r="F85">
            <v>216</v>
          </cell>
          <cell r="G85">
            <v>773712</v>
          </cell>
          <cell r="H85">
            <v>44541.000000000036</v>
          </cell>
          <cell r="I85">
            <v>74538.000000000058</v>
          </cell>
          <cell r="J85">
            <v>70072.239088643342</v>
          </cell>
          <cell r="K85">
            <v>162210.92224231464</v>
          </cell>
          <cell r="L85">
            <v>69575.351351351361</v>
          </cell>
          <cell r="M85">
            <v>1194649.5126823094</v>
          </cell>
          <cell r="N85">
            <v>134400</v>
          </cell>
          <cell r="O85">
            <v>3878.400000000001</v>
          </cell>
          <cell r="P85">
            <v>0</v>
          </cell>
          <cell r="Q85">
            <v>0</v>
          </cell>
          <cell r="R85">
            <v>0</v>
          </cell>
          <cell r="S85">
            <v>0</v>
          </cell>
          <cell r="T85">
            <v>0</v>
          </cell>
          <cell r="U85">
            <v>0</v>
          </cell>
          <cell r="V85">
            <v>0</v>
          </cell>
          <cell r="W85">
            <v>80600</v>
          </cell>
          <cell r="X85">
            <v>0</v>
          </cell>
          <cell r="Y85">
            <v>21956</v>
          </cell>
          <cell r="Z85">
            <v>1435483.9126823093</v>
          </cell>
        </row>
        <row r="86">
          <cell r="D86">
            <v>2309</v>
          </cell>
          <cell r="E86" t="str">
            <v>Nook Lane Junior School</v>
          </cell>
          <cell r="F86">
            <v>240</v>
          </cell>
          <cell r="G86">
            <v>859680</v>
          </cell>
          <cell r="H86">
            <v>10584</v>
          </cell>
          <cell r="I86">
            <v>17712</v>
          </cell>
          <cell r="J86">
            <v>11584.033982228411</v>
          </cell>
          <cell r="K86">
            <v>62719.176217226275</v>
          </cell>
          <cell r="L86">
            <v>590.00000000000057</v>
          </cell>
          <cell r="M86">
            <v>962869.21019945468</v>
          </cell>
          <cell r="N86">
            <v>134400</v>
          </cell>
          <cell r="O86">
            <v>0</v>
          </cell>
          <cell r="P86">
            <v>9130.7898005450988</v>
          </cell>
          <cell r="Q86">
            <v>9130.7898005450988</v>
          </cell>
          <cell r="R86">
            <v>0</v>
          </cell>
          <cell r="S86">
            <v>0</v>
          </cell>
          <cell r="T86">
            <v>25756.69726301144</v>
          </cell>
          <cell r="U86">
            <v>25756.69726301144</v>
          </cell>
          <cell r="V86">
            <v>0</v>
          </cell>
          <cell r="W86">
            <v>0</v>
          </cell>
          <cell r="X86">
            <v>0</v>
          </cell>
          <cell r="Y86">
            <v>4224</v>
          </cell>
          <cell r="Z86">
            <v>1136380.697263011</v>
          </cell>
        </row>
        <row r="87">
          <cell r="D87">
            <v>2051</v>
          </cell>
          <cell r="E87" t="str">
            <v>Norfolk Community Primary School</v>
          </cell>
          <cell r="F87">
            <v>407</v>
          </cell>
          <cell r="G87">
            <v>1457874</v>
          </cell>
          <cell r="H87">
            <v>94814.999999999956</v>
          </cell>
          <cell r="I87">
            <v>160884.00000000012</v>
          </cell>
          <cell r="J87">
            <v>187830.30457018176</v>
          </cell>
          <cell r="K87">
            <v>245259.73358846037</v>
          </cell>
          <cell r="L87">
            <v>56259.028571428498</v>
          </cell>
          <cell r="M87">
            <v>2202922.0667300709</v>
          </cell>
          <cell r="N87">
            <v>134400</v>
          </cell>
          <cell r="O87">
            <v>28396.800000000123</v>
          </cell>
          <cell r="P87">
            <v>0</v>
          </cell>
          <cell r="Q87">
            <v>0</v>
          </cell>
          <cell r="R87">
            <v>0</v>
          </cell>
          <cell r="S87">
            <v>0</v>
          </cell>
          <cell r="T87">
            <v>0</v>
          </cell>
          <cell r="U87">
            <v>0</v>
          </cell>
          <cell r="V87">
            <v>0</v>
          </cell>
          <cell r="W87">
            <v>0</v>
          </cell>
          <cell r="X87">
            <v>0</v>
          </cell>
          <cell r="Y87">
            <v>10854.4</v>
          </cell>
          <cell r="Z87">
            <v>2376573.266730071</v>
          </cell>
        </row>
        <row r="88">
          <cell r="D88">
            <v>3010</v>
          </cell>
          <cell r="E88" t="str">
            <v>Norton Free Church of England Primary School</v>
          </cell>
          <cell r="F88">
            <v>215</v>
          </cell>
          <cell r="G88">
            <v>770130</v>
          </cell>
          <cell r="H88">
            <v>15435.000000000038</v>
          </cell>
          <cell r="I88">
            <v>26567.999999999956</v>
          </cell>
          <cell r="J88">
            <v>27377.354411477871</v>
          </cell>
          <cell r="K88">
            <v>45590.573770491843</v>
          </cell>
          <cell r="L88">
            <v>1371.3513513513499</v>
          </cell>
          <cell r="M88">
            <v>886472.27953332115</v>
          </cell>
          <cell r="N88">
            <v>134400</v>
          </cell>
          <cell r="O88">
            <v>0</v>
          </cell>
          <cell r="P88">
            <v>0</v>
          </cell>
          <cell r="Q88">
            <v>0</v>
          </cell>
          <cell r="R88">
            <v>0</v>
          </cell>
          <cell r="S88">
            <v>0</v>
          </cell>
          <cell r="T88">
            <v>10733.744935770117</v>
          </cell>
          <cell r="U88">
            <v>10733.744935770117</v>
          </cell>
          <cell r="V88">
            <v>0</v>
          </cell>
          <cell r="W88">
            <v>0</v>
          </cell>
          <cell r="X88">
            <v>0</v>
          </cell>
          <cell r="Y88">
            <v>5276.36</v>
          </cell>
          <cell r="Z88">
            <v>1036882.3844690912</v>
          </cell>
        </row>
        <row r="89">
          <cell r="D89">
            <v>2018</v>
          </cell>
          <cell r="E89" t="str">
            <v>Oasis Academy Fir Vale</v>
          </cell>
          <cell r="F89">
            <v>412</v>
          </cell>
          <cell r="G89">
            <v>1475784</v>
          </cell>
          <cell r="H89">
            <v>140238.00000000006</v>
          </cell>
          <cell r="I89">
            <v>238374.00000000009</v>
          </cell>
          <cell r="J89">
            <v>176508.44067807912</v>
          </cell>
          <cell r="K89">
            <v>393366.43103944714</v>
          </cell>
          <cell r="L89">
            <v>142677.39130434772</v>
          </cell>
          <cell r="M89">
            <v>2566948.2630218738</v>
          </cell>
          <cell r="N89">
            <v>134400</v>
          </cell>
          <cell r="O89">
            <v>42508.800000000083</v>
          </cell>
          <cell r="P89">
            <v>0</v>
          </cell>
          <cell r="Q89">
            <v>0</v>
          </cell>
          <cell r="R89">
            <v>0</v>
          </cell>
          <cell r="S89">
            <v>0</v>
          </cell>
          <cell r="T89">
            <v>0</v>
          </cell>
          <cell r="U89">
            <v>0</v>
          </cell>
          <cell r="V89">
            <v>0</v>
          </cell>
          <cell r="W89">
            <v>0</v>
          </cell>
          <cell r="X89">
            <v>0</v>
          </cell>
          <cell r="Y89">
            <v>9668.8799999999992</v>
          </cell>
          <cell r="Z89">
            <v>2753525.9430218735</v>
          </cell>
        </row>
        <row r="90">
          <cell r="D90">
            <v>2019</v>
          </cell>
          <cell r="E90" t="str">
            <v>Oasis Academy Watermead</v>
          </cell>
          <cell r="F90">
            <v>385</v>
          </cell>
          <cell r="G90">
            <v>1379070</v>
          </cell>
          <cell r="H90">
            <v>84230.999999999971</v>
          </cell>
          <cell r="I90">
            <v>140957.99999999997</v>
          </cell>
          <cell r="J90">
            <v>193641.74156797177</v>
          </cell>
          <cell r="K90">
            <v>135773.29778506974</v>
          </cell>
          <cell r="L90">
            <v>45568.08510638291</v>
          </cell>
          <cell r="M90">
            <v>1979242.1244594243</v>
          </cell>
          <cell r="N90">
            <v>134400</v>
          </cell>
          <cell r="O90">
            <v>6699.0000000000009</v>
          </cell>
          <cell r="P90">
            <v>0</v>
          </cell>
          <cell r="Q90">
            <v>0</v>
          </cell>
          <cell r="R90">
            <v>0</v>
          </cell>
          <cell r="S90">
            <v>0</v>
          </cell>
          <cell r="T90">
            <v>40885.604423753161</v>
          </cell>
          <cell r="U90">
            <v>40885.604423753161</v>
          </cell>
          <cell r="V90">
            <v>0</v>
          </cell>
          <cell r="W90">
            <v>0</v>
          </cell>
          <cell r="X90">
            <v>0</v>
          </cell>
          <cell r="Y90">
            <v>12800</v>
          </cell>
          <cell r="Z90">
            <v>2174026.728883177</v>
          </cell>
        </row>
        <row r="91">
          <cell r="D91">
            <v>2313</v>
          </cell>
          <cell r="E91" t="str">
            <v>Oughtibridge Primary School</v>
          </cell>
          <cell r="F91">
            <v>414</v>
          </cell>
          <cell r="G91">
            <v>1482948</v>
          </cell>
          <cell r="H91">
            <v>17198.999999999993</v>
          </cell>
          <cell r="I91">
            <v>28781.999999999989</v>
          </cell>
          <cell r="J91">
            <v>10826.653721864792</v>
          </cell>
          <cell r="K91">
            <v>99477.90916808162</v>
          </cell>
          <cell r="L91">
            <v>1349.5027624309396</v>
          </cell>
          <cell r="M91">
            <v>1640583.0656523774</v>
          </cell>
          <cell r="N91">
            <v>134400</v>
          </cell>
          <cell r="O91">
            <v>0</v>
          </cell>
          <cell r="P91">
            <v>133556.93434762268</v>
          </cell>
          <cell r="Q91">
            <v>133556.93434762268</v>
          </cell>
          <cell r="R91">
            <v>0</v>
          </cell>
          <cell r="S91">
            <v>0</v>
          </cell>
          <cell r="T91">
            <v>0</v>
          </cell>
          <cell r="U91">
            <v>0</v>
          </cell>
          <cell r="V91">
            <v>0</v>
          </cell>
          <cell r="W91">
            <v>0</v>
          </cell>
          <cell r="X91">
            <v>0</v>
          </cell>
          <cell r="Y91">
            <v>6809.6</v>
          </cell>
          <cell r="Z91">
            <v>1915349.6</v>
          </cell>
        </row>
        <row r="92">
          <cell r="D92">
            <v>2093</v>
          </cell>
          <cell r="E92" t="str">
            <v>Owler Brook Primary School</v>
          </cell>
          <cell r="F92">
            <v>409</v>
          </cell>
          <cell r="G92">
            <v>1465038</v>
          </cell>
          <cell r="H92">
            <v>106721.99999999997</v>
          </cell>
          <cell r="I92">
            <v>180071.99999999985</v>
          </cell>
          <cell r="J92">
            <v>187563.2794783868</v>
          </cell>
          <cell r="K92">
            <v>274094.66167505959</v>
          </cell>
          <cell r="L92">
            <v>132375.77142857155</v>
          </cell>
          <cell r="M92">
            <v>2345865.7125820178</v>
          </cell>
          <cell r="N92">
            <v>134400</v>
          </cell>
          <cell r="O92">
            <v>8199.2470588235428</v>
          </cell>
          <cell r="P92">
            <v>0</v>
          </cell>
          <cell r="Q92">
            <v>0</v>
          </cell>
          <cell r="R92">
            <v>0</v>
          </cell>
          <cell r="S92">
            <v>0</v>
          </cell>
          <cell r="T92">
            <v>0</v>
          </cell>
          <cell r="U92">
            <v>0</v>
          </cell>
          <cell r="V92">
            <v>203443.84912321641</v>
          </cell>
          <cell r="W92">
            <v>0</v>
          </cell>
          <cell r="X92">
            <v>0</v>
          </cell>
          <cell r="Y92">
            <v>11366.4</v>
          </cell>
          <cell r="Z92">
            <v>2703275.2087640581</v>
          </cell>
        </row>
        <row r="93">
          <cell r="D93">
            <v>3428</v>
          </cell>
          <cell r="E93" t="str">
            <v>Parson Cross Church of England Primary School</v>
          </cell>
          <cell r="F93">
            <v>208</v>
          </cell>
          <cell r="G93">
            <v>745056</v>
          </cell>
          <cell r="H93">
            <v>26901.000000000022</v>
          </cell>
          <cell r="I93">
            <v>45018.000000000036</v>
          </cell>
          <cell r="J93">
            <v>87215.249981874105</v>
          </cell>
          <cell r="K93">
            <v>72008.18181818178</v>
          </cell>
          <cell r="L93">
            <v>2068.3146067415773</v>
          </cell>
          <cell r="M93">
            <v>978266.74640679744</v>
          </cell>
          <cell r="N93">
            <v>134400</v>
          </cell>
          <cell r="O93">
            <v>0</v>
          </cell>
          <cell r="P93">
            <v>0</v>
          </cell>
          <cell r="Q93">
            <v>0</v>
          </cell>
          <cell r="R93">
            <v>0</v>
          </cell>
          <cell r="S93">
            <v>0</v>
          </cell>
          <cell r="T93">
            <v>0</v>
          </cell>
          <cell r="U93">
            <v>0</v>
          </cell>
          <cell r="V93">
            <v>0</v>
          </cell>
          <cell r="W93">
            <v>0</v>
          </cell>
          <cell r="X93">
            <v>0</v>
          </cell>
          <cell r="Y93">
            <v>4720.8</v>
          </cell>
          <cell r="Z93">
            <v>1117387.5464067976</v>
          </cell>
        </row>
        <row r="94">
          <cell r="D94">
            <v>2332</v>
          </cell>
          <cell r="E94" t="str">
            <v>Phillimore Community Primary School</v>
          </cell>
          <cell r="F94">
            <v>389</v>
          </cell>
          <cell r="G94">
            <v>1393398</v>
          </cell>
          <cell r="H94">
            <v>94373.999999999956</v>
          </cell>
          <cell r="I94">
            <v>163097.99999999988</v>
          </cell>
          <cell r="J94">
            <v>183310.59832572646</v>
          </cell>
          <cell r="K94">
            <v>210125.46875767724</v>
          </cell>
          <cell r="L94">
            <v>98926.724137931102</v>
          </cell>
          <cell r="M94">
            <v>2143232.7912213351</v>
          </cell>
          <cell r="N94">
            <v>134400</v>
          </cell>
          <cell r="O94">
            <v>4542.878350515447</v>
          </cell>
          <cell r="P94">
            <v>0</v>
          </cell>
          <cell r="Q94">
            <v>0</v>
          </cell>
          <cell r="R94">
            <v>0</v>
          </cell>
          <cell r="S94">
            <v>0</v>
          </cell>
          <cell r="T94">
            <v>0</v>
          </cell>
          <cell r="U94">
            <v>0</v>
          </cell>
          <cell r="V94">
            <v>0</v>
          </cell>
          <cell r="W94">
            <v>0</v>
          </cell>
          <cell r="X94">
            <v>0</v>
          </cell>
          <cell r="Y94">
            <v>5638.87</v>
          </cell>
          <cell r="Z94">
            <v>2287814.539571851</v>
          </cell>
        </row>
        <row r="95">
          <cell r="D95">
            <v>3433</v>
          </cell>
          <cell r="E95" t="str">
            <v>Pipworth Community Primary School</v>
          </cell>
          <cell r="F95">
            <v>384</v>
          </cell>
          <cell r="G95">
            <v>1375488</v>
          </cell>
          <cell r="H95">
            <v>96579</v>
          </cell>
          <cell r="I95">
            <v>162360.00000000009</v>
          </cell>
          <cell r="J95">
            <v>196360.54250261045</v>
          </cell>
          <cell r="K95">
            <v>181653.08370837098</v>
          </cell>
          <cell r="L95">
            <v>43121.69184290032</v>
          </cell>
          <cell r="M95">
            <v>2055562.3180538819</v>
          </cell>
          <cell r="N95">
            <v>134400</v>
          </cell>
          <cell r="O95">
            <v>25044.419843341886</v>
          </cell>
          <cell r="P95">
            <v>0</v>
          </cell>
          <cell r="Q95">
            <v>0</v>
          </cell>
          <cell r="R95">
            <v>0</v>
          </cell>
          <cell r="S95">
            <v>0</v>
          </cell>
          <cell r="T95">
            <v>0</v>
          </cell>
          <cell r="U95">
            <v>0</v>
          </cell>
          <cell r="V95">
            <v>0</v>
          </cell>
          <cell r="W95">
            <v>0</v>
          </cell>
          <cell r="X95">
            <v>0</v>
          </cell>
          <cell r="Y95">
            <v>35047.58</v>
          </cell>
          <cell r="Z95">
            <v>2250054.3178972239</v>
          </cell>
        </row>
        <row r="96">
          <cell r="D96">
            <v>3427</v>
          </cell>
          <cell r="E96" t="str">
            <v>Porter Croft Church of England Primary Academy</v>
          </cell>
          <cell r="F96">
            <v>215</v>
          </cell>
          <cell r="G96">
            <v>770130</v>
          </cell>
          <cell r="H96">
            <v>30429.000000000044</v>
          </cell>
          <cell r="I96">
            <v>53873.999999999956</v>
          </cell>
          <cell r="J96">
            <v>69649.853943440539</v>
          </cell>
          <cell r="K96">
            <v>100912.5</v>
          </cell>
          <cell r="L96">
            <v>42515.659340659317</v>
          </cell>
          <cell r="M96">
            <v>1067511.0132841</v>
          </cell>
          <cell r="N96">
            <v>134400</v>
          </cell>
          <cell r="O96">
            <v>0</v>
          </cell>
          <cell r="P96">
            <v>0</v>
          </cell>
          <cell r="Q96">
            <v>0</v>
          </cell>
          <cell r="R96">
            <v>0</v>
          </cell>
          <cell r="S96">
            <v>0</v>
          </cell>
          <cell r="T96">
            <v>0</v>
          </cell>
          <cell r="U96">
            <v>0</v>
          </cell>
          <cell r="V96">
            <v>0</v>
          </cell>
          <cell r="W96">
            <v>0</v>
          </cell>
          <cell r="X96">
            <v>0</v>
          </cell>
          <cell r="Y96">
            <v>3045.68</v>
          </cell>
          <cell r="Z96">
            <v>1204956.6932841002</v>
          </cell>
        </row>
        <row r="97">
          <cell r="D97">
            <v>2347</v>
          </cell>
          <cell r="E97" t="str">
            <v>Prince Edward Primary School</v>
          </cell>
          <cell r="F97">
            <v>412</v>
          </cell>
          <cell r="G97">
            <v>1475784</v>
          </cell>
          <cell r="H97">
            <v>89081.999999999942</v>
          </cell>
          <cell r="I97">
            <v>149814.00000000006</v>
          </cell>
          <cell r="J97">
            <v>209321.68412369586</v>
          </cell>
          <cell r="K97">
            <v>225580.58640745762</v>
          </cell>
          <cell r="L97">
            <v>50126.66666666673</v>
          </cell>
          <cell r="M97">
            <v>2199708.9371978198</v>
          </cell>
          <cell r="N97">
            <v>134400</v>
          </cell>
          <cell r="O97">
            <v>8908.8000000000029</v>
          </cell>
          <cell r="P97">
            <v>0</v>
          </cell>
          <cell r="Q97">
            <v>0</v>
          </cell>
          <cell r="R97">
            <v>0</v>
          </cell>
          <cell r="S97">
            <v>0</v>
          </cell>
          <cell r="T97">
            <v>0</v>
          </cell>
          <cell r="U97">
            <v>0</v>
          </cell>
          <cell r="V97">
            <v>0</v>
          </cell>
          <cell r="W97">
            <v>0</v>
          </cell>
          <cell r="X97">
            <v>0</v>
          </cell>
          <cell r="Y97">
            <v>64652.9</v>
          </cell>
          <cell r="Z97">
            <v>2407670.63719782</v>
          </cell>
        </row>
        <row r="98">
          <cell r="D98">
            <v>2366</v>
          </cell>
          <cell r="E98" t="str">
            <v>Pye Bank CofE Primary School</v>
          </cell>
          <cell r="F98">
            <v>430</v>
          </cell>
          <cell r="G98">
            <v>1540260</v>
          </cell>
          <cell r="H98">
            <v>102753</v>
          </cell>
          <cell r="I98">
            <v>172692.00000000003</v>
          </cell>
          <cell r="J98">
            <v>198970.6730727891</v>
          </cell>
          <cell r="K98">
            <v>192785.22184483043</v>
          </cell>
          <cell r="L98">
            <v>87766.486486486509</v>
          </cell>
          <cell r="M98">
            <v>2295227.381404106</v>
          </cell>
          <cell r="N98">
            <v>134400</v>
          </cell>
          <cell r="O98">
            <v>7060.037383177586</v>
          </cell>
          <cell r="P98">
            <v>0</v>
          </cell>
          <cell r="Q98">
            <v>0</v>
          </cell>
          <cell r="R98">
            <v>0</v>
          </cell>
          <cell r="S98">
            <v>0</v>
          </cell>
          <cell r="T98">
            <v>0</v>
          </cell>
          <cell r="U98">
            <v>0</v>
          </cell>
          <cell r="V98">
            <v>0</v>
          </cell>
          <cell r="W98">
            <v>0</v>
          </cell>
          <cell r="X98">
            <v>0</v>
          </cell>
          <cell r="Y98">
            <v>12185.6</v>
          </cell>
          <cell r="Z98">
            <v>2448873.018787283</v>
          </cell>
        </row>
        <row r="99">
          <cell r="D99">
            <v>2363</v>
          </cell>
          <cell r="E99" t="str">
            <v>Rainbow Forge Primary Academy</v>
          </cell>
          <cell r="F99">
            <v>292</v>
          </cell>
          <cell r="G99">
            <v>1045944</v>
          </cell>
          <cell r="H99">
            <v>58212</v>
          </cell>
          <cell r="I99">
            <v>97416</v>
          </cell>
          <cell r="J99">
            <v>71781.199676130476</v>
          </cell>
          <cell r="K99">
            <v>89674.025341130677</v>
          </cell>
          <cell r="L99">
            <v>4184.9392712550607</v>
          </cell>
          <cell r="M99">
            <v>1367212.1642885164</v>
          </cell>
          <cell r="N99">
            <v>134400</v>
          </cell>
          <cell r="O99">
            <v>460.80000000001331</v>
          </cell>
          <cell r="P99">
            <v>0</v>
          </cell>
          <cell r="Q99">
            <v>0</v>
          </cell>
          <cell r="R99">
            <v>0</v>
          </cell>
          <cell r="S99">
            <v>0</v>
          </cell>
          <cell r="T99">
            <v>3868.9774810677077</v>
          </cell>
          <cell r="U99">
            <v>3868.9774810677077</v>
          </cell>
          <cell r="V99">
            <v>0</v>
          </cell>
          <cell r="W99">
            <v>0</v>
          </cell>
          <cell r="X99">
            <v>0</v>
          </cell>
          <cell r="Y99">
            <v>4809.4799999999996</v>
          </cell>
          <cell r="Z99">
            <v>1510751.4217695838</v>
          </cell>
        </row>
        <row r="100">
          <cell r="D100">
            <v>2334</v>
          </cell>
          <cell r="E100" t="str">
            <v>Reignhead Primary School</v>
          </cell>
          <cell r="F100">
            <v>240</v>
          </cell>
          <cell r="G100">
            <v>859680</v>
          </cell>
          <cell r="H100">
            <v>39248.999999999971</v>
          </cell>
          <cell r="I100">
            <v>67158.000000000058</v>
          </cell>
          <cell r="J100">
            <v>42160.834493575763</v>
          </cell>
          <cell r="K100">
            <v>89508.403361344477</v>
          </cell>
          <cell r="L100">
            <v>690.73170731707251</v>
          </cell>
          <cell r="M100">
            <v>1098446.9695622374</v>
          </cell>
          <cell r="N100">
            <v>134400</v>
          </cell>
          <cell r="O100">
            <v>0</v>
          </cell>
          <cell r="P100">
            <v>0</v>
          </cell>
          <cell r="Q100">
            <v>0</v>
          </cell>
          <cell r="R100">
            <v>0</v>
          </cell>
          <cell r="S100">
            <v>0</v>
          </cell>
          <cell r="T100">
            <v>0</v>
          </cell>
          <cell r="U100">
            <v>0</v>
          </cell>
          <cell r="V100">
            <v>0</v>
          </cell>
          <cell r="W100">
            <v>0</v>
          </cell>
          <cell r="X100">
            <v>0</v>
          </cell>
          <cell r="Y100">
            <v>35072</v>
          </cell>
          <cell r="Z100">
            <v>1267918.9695622374</v>
          </cell>
        </row>
        <row r="101">
          <cell r="D101">
            <v>2338</v>
          </cell>
          <cell r="E101" t="str">
            <v>Rivelin Primary School</v>
          </cell>
          <cell r="F101">
            <v>375</v>
          </cell>
          <cell r="G101">
            <v>1343250</v>
          </cell>
          <cell r="H101">
            <v>28664.999999999942</v>
          </cell>
          <cell r="I101">
            <v>50183.999999999913</v>
          </cell>
          <cell r="J101">
            <v>50084.197217379959</v>
          </cell>
          <cell r="K101">
            <v>134732.14098660593</v>
          </cell>
          <cell r="L101">
            <v>37659.574468085149</v>
          </cell>
          <cell r="M101">
            <v>1644574.912672071</v>
          </cell>
          <cell r="N101">
            <v>134400</v>
          </cell>
          <cell r="O101">
            <v>47704.812834224518</v>
          </cell>
          <cell r="P101">
            <v>0</v>
          </cell>
          <cell r="Q101">
            <v>0</v>
          </cell>
          <cell r="R101">
            <v>0</v>
          </cell>
          <cell r="S101">
            <v>0</v>
          </cell>
          <cell r="T101">
            <v>0</v>
          </cell>
          <cell r="U101">
            <v>0</v>
          </cell>
          <cell r="V101">
            <v>0</v>
          </cell>
          <cell r="W101">
            <v>0</v>
          </cell>
          <cell r="X101">
            <v>0</v>
          </cell>
          <cell r="Y101">
            <v>27114.412499999999</v>
          </cell>
          <cell r="Z101">
            <v>1853794.1380062958</v>
          </cell>
        </row>
        <row r="102">
          <cell r="D102">
            <v>2306</v>
          </cell>
          <cell r="E102" t="str">
            <v>Royd Nursery and Infant School</v>
          </cell>
          <cell r="F102">
            <v>127</v>
          </cell>
          <cell r="G102">
            <v>454914</v>
          </cell>
          <cell r="H102">
            <v>16316.999999999982</v>
          </cell>
          <cell r="I102">
            <v>27305.999999999967</v>
          </cell>
          <cell r="J102">
            <v>10025.578446480185</v>
          </cell>
          <cell r="K102">
            <v>41379.493670886077</v>
          </cell>
          <cell r="L102">
            <v>4683.125</v>
          </cell>
          <cell r="M102">
            <v>554625.19711736625</v>
          </cell>
          <cell r="N102">
            <v>134400</v>
          </cell>
          <cell r="O102">
            <v>0</v>
          </cell>
          <cell r="P102">
            <v>0</v>
          </cell>
          <cell r="Q102">
            <v>0</v>
          </cell>
          <cell r="R102">
            <v>0</v>
          </cell>
          <cell r="S102">
            <v>0</v>
          </cell>
          <cell r="T102">
            <v>0</v>
          </cell>
          <cell r="U102">
            <v>0</v>
          </cell>
          <cell r="V102">
            <v>0</v>
          </cell>
          <cell r="W102">
            <v>0</v>
          </cell>
          <cell r="X102">
            <v>0</v>
          </cell>
          <cell r="Y102">
            <v>13440</v>
          </cell>
          <cell r="Z102">
            <v>702465.19711736625</v>
          </cell>
        </row>
        <row r="103">
          <cell r="D103">
            <v>3401</v>
          </cell>
          <cell r="E103" t="str">
            <v>Sacred Heart School, A Catholic Voluntary Academy</v>
          </cell>
          <cell r="F103">
            <v>201</v>
          </cell>
          <cell r="G103">
            <v>719982</v>
          </cell>
          <cell r="H103">
            <v>14553.000000000005</v>
          </cell>
          <cell r="I103">
            <v>24354.000000000011</v>
          </cell>
          <cell r="J103">
            <v>25614.9888056317</v>
          </cell>
          <cell r="K103">
            <v>63614.107142857094</v>
          </cell>
          <cell r="L103">
            <v>23059.166666666613</v>
          </cell>
          <cell r="M103">
            <v>871177.26261515531</v>
          </cell>
          <cell r="N103">
            <v>134400</v>
          </cell>
          <cell r="O103">
            <v>0</v>
          </cell>
          <cell r="P103">
            <v>0</v>
          </cell>
          <cell r="Q103">
            <v>0</v>
          </cell>
          <cell r="R103">
            <v>0</v>
          </cell>
          <cell r="S103">
            <v>0</v>
          </cell>
          <cell r="T103">
            <v>0</v>
          </cell>
          <cell r="U103">
            <v>0</v>
          </cell>
          <cell r="V103">
            <v>0</v>
          </cell>
          <cell r="W103">
            <v>0</v>
          </cell>
          <cell r="X103">
            <v>0</v>
          </cell>
          <cell r="Y103">
            <v>4219.38</v>
          </cell>
          <cell r="Z103">
            <v>1009796.6426151552</v>
          </cell>
        </row>
        <row r="104">
          <cell r="D104">
            <v>2369</v>
          </cell>
          <cell r="E104" t="str">
            <v>Sharrow Nursery, Infant and Junior School</v>
          </cell>
          <cell r="F104">
            <v>427</v>
          </cell>
          <cell r="G104">
            <v>1529514</v>
          </cell>
          <cell r="H104">
            <v>73646.999999999927</v>
          </cell>
          <cell r="I104">
            <v>123245.99999999987</v>
          </cell>
          <cell r="J104">
            <v>107387.78191655941</v>
          </cell>
          <cell r="K104">
            <v>211449.99108184935</v>
          </cell>
          <cell r="L104">
            <v>105028.03814713891</v>
          </cell>
          <cell r="M104">
            <v>2150272.8111455478</v>
          </cell>
          <cell r="N104">
            <v>134400</v>
          </cell>
          <cell r="O104">
            <v>0</v>
          </cell>
          <cell r="P104">
            <v>0</v>
          </cell>
          <cell r="Q104">
            <v>0</v>
          </cell>
          <cell r="R104">
            <v>0</v>
          </cell>
          <cell r="S104">
            <v>0</v>
          </cell>
          <cell r="T104">
            <v>0</v>
          </cell>
          <cell r="U104">
            <v>0</v>
          </cell>
          <cell r="V104">
            <v>0</v>
          </cell>
          <cell r="W104">
            <v>0</v>
          </cell>
          <cell r="X104">
            <v>0</v>
          </cell>
          <cell r="Y104">
            <v>59392</v>
          </cell>
          <cell r="Z104">
            <v>2344064.8111455478</v>
          </cell>
        </row>
        <row r="105">
          <cell r="D105">
            <v>2349</v>
          </cell>
          <cell r="E105" t="str">
            <v>Shooter's Grove Primary School</v>
          </cell>
          <cell r="F105">
            <v>356</v>
          </cell>
          <cell r="G105">
            <v>1275192</v>
          </cell>
          <cell r="H105">
            <v>41895.000000000051</v>
          </cell>
          <cell r="I105">
            <v>70848.000000000102</v>
          </cell>
          <cell r="J105">
            <v>51393.762118271545</v>
          </cell>
          <cell r="K105">
            <v>130642.03705163591</v>
          </cell>
          <cell r="L105">
            <v>22287.202572347171</v>
          </cell>
          <cell r="M105">
            <v>1592258.0017422545</v>
          </cell>
          <cell r="N105">
            <v>134400</v>
          </cell>
          <cell r="O105">
            <v>0</v>
          </cell>
          <cell r="P105">
            <v>0</v>
          </cell>
          <cell r="Q105">
            <v>0</v>
          </cell>
          <cell r="R105">
            <v>0</v>
          </cell>
          <cell r="S105">
            <v>0</v>
          </cell>
          <cell r="T105">
            <v>0</v>
          </cell>
          <cell r="U105">
            <v>0</v>
          </cell>
          <cell r="V105">
            <v>0</v>
          </cell>
          <cell r="W105">
            <v>0</v>
          </cell>
          <cell r="X105">
            <v>0</v>
          </cell>
          <cell r="Y105">
            <v>30933.13</v>
          </cell>
          <cell r="Z105">
            <v>1757591.1317422544</v>
          </cell>
        </row>
        <row r="106">
          <cell r="D106">
            <v>2360</v>
          </cell>
          <cell r="E106" t="str">
            <v>Shortbrook Primary School</v>
          </cell>
          <cell r="F106">
            <v>85</v>
          </cell>
          <cell r="G106">
            <v>304470</v>
          </cell>
          <cell r="H106">
            <v>26019.000000000015</v>
          </cell>
          <cell r="I106">
            <v>43542.000000000029</v>
          </cell>
          <cell r="J106">
            <v>24216.748324960354</v>
          </cell>
          <cell r="K106">
            <v>33045.999999999985</v>
          </cell>
          <cell r="L106">
            <v>659.86842105263133</v>
          </cell>
          <cell r="M106">
            <v>431953.61674601299</v>
          </cell>
          <cell r="N106">
            <v>134400</v>
          </cell>
          <cell r="O106">
            <v>3743.9999999999613</v>
          </cell>
          <cell r="P106">
            <v>0</v>
          </cell>
          <cell r="Q106">
            <v>0</v>
          </cell>
          <cell r="R106">
            <v>0</v>
          </cell>
          <cell r="S106">
            <v>0</v>
          </cell>
          <cell r="T106">
            <v>83031.42035082198</v>
          </cell>
          <cell r="U106">
            <v>83031.42035082198</v>
          </cell>
          <cell r="V106">
            <v>0</v>
          </cell>
          <cell r="W106">
            <v>0</v>
          </cell>
          <cell r="X106">
            <v>0</v>
          </cell>
          <cell r="Y106">
            <v>10624</v>
          </cell>
          <cell r="Z106">
            <v>663753.03709683497</v>
          </cell>
        </row>
        <row r="107">
          <cell r="D107">
            <v>2009</v>
          </cell>
          <cell r="E107" t="str">
            <v>Southey Green Primary School and Nurseries</v>
          </cell>
          <cell r="F107">
            <v>620</v>
          </cell>
          <cell r="G107">
            <v>2220840</v>
          </cell>
          <cell r="H107">
            <v>153909.00000000009</v>
          </cell>
          <cell r="I107">
            <v>261989.99999999988</v>
          </cell>
          <cell r="J107">
            <v>325129.75176943548</v>
          </cell>
          <cell r="K107">
            <v>307273.24011286581</v>
          </cell>
          <cell r="L107">
            <v>30311.111111111099</v>
          </cell>
          <cell r="M107">
            <v>3299453.1029934124</v>
          </cell>
          <cell r="N107">
            <v>134400</v>
          </cell>
          <cell r="O107">
            <v>0</v>
          </cell>
          <cell r="P107">
            <v>0</v>
          </cell>
          <cell r="Q107">
            <v>0</v>
          </cell>
          <cell r="R107">
            <v>0</v>
          </cell>
          <cell r="S107">
            <v>0</v>
          </cell>
          <cell r="T107">
            <v>0</v>
          </cell>
          <cell r="U107">
            <v>0</v>
          </cell>
          <cell r="V107">
            <v>0</v>
          </cell>
          <cell r="W107">
            <v>80600</v>
          </cell>
          <cell r="X107">
            <v>0</v>
          </cell>
          <cell r="Y107">
            <v>13500.14</v>
          </cell>
          <cell r="Z107">
            <v>3527953.2429934121</v>
          </cell>
        </row>
        <row r="108">
          <cell r="D108">
            <v>2329</v>
          </cell>
          <cell r="E108" t="str">
            <v>Springfield Primary School</v>
          </cell>
          <cell r="F108">
            <v>200</v>
          </cell>
          <cell r="G108">
            <v>716400</v>
          </cell>
          <cell r="H108">
            <v>32634</v>
          </cell>
          <cell r="I108">
            <v>54612</v>
          </cell>
          <cell r="J108">
            <v>46329.890298625935</v>
          </cell>
          <cell r="K108">
            <v>81732.05741626794</v>
          </cell>
          <cell r="L108">
            <v>75906.432748538049</v>
          </cell>
          <cell r="M108">
            <v>1007614.3804634319</v>
          </cell>
          <cell r="N108">
            <v>134400</v>
          </cell>
          <cell r="O108">
            <v>9600</v>
          </cell>
          <cell r="P108">
            <v>0</v>
          </cell>
          <cell r="Q108">
            <v>0</v>
          </cell>
          <cell r="R108">
            <v>0</v>
          </cell>
          <cell r="S108">
            <v>0</v>
          </cell>
          <cell r="T108">
            <v>0</v>
          </cell>
          <cell r="U108">
            <v>0</v>
          </cell>
          <cell r="V108">
            <v>0</v>
          </cell>
          <cell r="W108">
            <v>0</v>
          </cell>
          <cell r="X108">
            <v>0</v>
          </cell>
          <cell r="Y108">
            <v>16211.262500000001</v>
          </cell>
          <cell r="Z108">
            <v>1167825.6429634322</v>
          </cell>
        </row>
        <row r="109">
          <cell r="D109">
            <v>5202</v>
          </cell>
          <cell r="E109" t="str">
            <v>St Ann's Catholic Primary School, A Voluntary Academy</v>
          </cell>
          <cell r="F109">
            <v>101</v>
          </cell>
          <cell r="G109">
            <v>361782</v>
          </cell>
          <cell r="H109">
            <v>5733.0000000000127</v>
          </cell>
          <cell r="I109">
            <v>10332.000000000027</v>
          </cell>
          <cell r="J109">
            <v>14244.817646922602</v>
          </cell>
          <cell r="K109">
            <v>37731.854779411755</v>
          </cell>
          <cell r="L109">
            <v>2207.0370370370347</v>
          </cell>
          <cell r="M109">
            <v>432030.70946337137</v>
          </cell>
          <cell r="N109">
            <v>134400</v>
          </cell>
          <cell r="O109">
            <v>0</v>
          </cell>
          <cell r="P109">
            <v>0</v>
          </cell>
          <cell r="Q109">
            <v>0</v>
          </cell>
          <cell r="R109">
            <v>0</v>
          </cell>
          <cell r="S109">
            <v>0</v>
          </cell>
          <cell r="T109">
            <v>3343.0404231092789</v>
          </cell>
          <cell r="U109">
            <v>3343.0404231092789</v>
          </cell>
          <cell r="V109">
            <v>0</v>
          </cell>
          <cell r="W109">
            <v>0</v>
          </cell>
          <cell r="X109">
            <v>0</v>
          </cell>
          <cell r="Y109">
            <v>2176</v>
          </cell>
          <cell r="Z109">
            <v>571949.74988648074</v>
          </cell>
        </row>
        <row r="110">
          <cell r="D110">
            <v>3402</v>
          </cell>
          <cell r="E110" t="str">
            <v>St Catherine's Catholic Primary School (Hallam)</v>
          </cell>
          <cell r="F110">
            <v>427</v>
          </cell>
          <cell r="G110">
            <v>1529514</v>
          </cell>
          <cell r="H110">
            <v>67913.999999999985</v>
          </cell>
          <cell r="I110">
            <v>114389.9999999999</v>
          </cell>
          <cell r="J110">
            <v>175518.02033760349</v>
          </cell>
          <cell r="K110">
            <v>180080.60927639401</v>
          </cell>
          <cell r="L110">
            <v>92671.798365122697</v>
          </cell>
          <cell r="M110">
            <v>2160088.4279791201</v>
          </cell>
          <cell r="N110">
            <v>134400</v>
          </cell>
          <cell r="O110">
            <v>0</v>
          </cell>
          <cell r="P110">
            <v>0</v>
          </cell>
          <cell r="Q110">
            <v>0</v>
          </cell>
          <cell r="R110">
            <v>0</v>
          </cell>
          <cell r="S110">
            <v>0</v>
          </cell>
          <cell r="T110">
            <v>0</v>
          </cell>
          <cell r="U110">
            <v>0</v>
          </cell>
          <cell r="V110">
            <v>0</v>
          </cell>
          <cell r="W110">
            <v>0</v>
          </cell>
          <cell r="X110">
            <v>0</v>
          </cell>
          <cell r="Y110">
            <v>9881.6</v>
          </cell>
          <cell r="Z110">
            <v>2304370.0279791197</v>
          </cell>
        </row>
        <row r="111">
          <cell r="D111">
            <v>2017</v>
          </cell>
          <cell r="E111" t="str">
            <v>St John Fisher Primary, A Catholic Voluntary Academy</v>
          </cell>
          <cell r="F111">
            <v>209</v>
          </cell>
          <cell r="G111">
            <v>748638</v>
          </cell>
          <cell r="H111">
            <v>13229.999999999969</v>
          </cell>
          <cell r="I111">
            <v>22878.000000000055</v>
          </cell>
          <cell r="J111">
            <v>37820.463001491829</v>
          </cell>
          <cell r="K111">
            <v>63224.640595903118</v>
          </cell>
          <cell r="L111">
            <v>15330.432432432392</v>
          </cell>
          <cell r="M111">
            <v>901121.53602982743</v>
          </cell>
          <cell r="N111">
            <v>134400</v>
          </cell>
          <cell r="O111">
            <v>0</v>
          </cell>
          <cell r="P111">
            <v>0</v>
          </cell>
          <cell r="Q111">
            <v>0</v>
          </cell>
          <cell r="R111">
            <v>0</v>
          </cell>
          <cell r="S111">
            <v>0</v>
          </cell>
          <cell r="T111">
            <v>0</v>
          </cell>
          <cell r="U111">
            <v>0</v>
          </cell>
          <cell r="V111">
            <v>0</v>
          </cell>
          <cell r="W111">
            <v>0</v>
          </cell>
          <cell r="X111">
            <v>0</v>
          </cell>
          <cell r="Y111">
            <v>3750.55</v>
          </cell>
          <cell r="Z111">
            <v>1039272.0860298275</v>
          </cell>
        </row>
        <row r="112">
          <cell r="D112">
            <v>5203</v>
          </cell>
          <cell r="E112" t="str">
            <v>St Joseph's Primary School</v>
          </cell>
          <cell r="F112">
            <v>209</v>
          </cell>
          <cell r="G112">
            <v>748638</v>
          </cell>
          <cell r="H112">
            <v>12348.000000000027</v>
          </cell>
          <cell r="I112">
            <v>20664.000000000044</v>
          </cell>
          <cell r="J112">
            <v>33926.75166295567</v>
          </cell>
          <cell r="K112">
            <v>80351.352785145893</v>
          </cell>
          <cell r="L112">
            <v>23422.011173184324</v>
          </cell>
          <cell r="M112">
            <v>919350.11562128586</v>
          </cell>
          <cell r="N112">
            <v>134400</v>
          </cell>
          <cell r="O112">
            <v>0</v>
          </cell>
          <cell r="P112">
            <v>0</v>
          </cell>
          <cell r="Q112">
            <v>0</v>
          </cell>
          <cell r="R112">
            <v>0</v>
          </cell>
          <cell r="S112">
            <v>0</v>
          </cell>
          <cell r="T112">
            <v>7414.9391286441032</v>
          </cell>
          <cell r="U112">
            <v>7414.9391286441032</v>
          </cell>
          <cell r="V112">
            <v>0</v>
          </cell>
          <cell r="W112">
            <v>0</v>
          </cell>
          <cell r="X112">
            <v>0</v>
          </cell>
          <cell r="Y112">
            <v>3509.96</v>
          </cell>
          <cell r="Z112">
            <v>1064675.01474993</v>
          </cell>
        </row>
        <row r="113">
          <cell r="D113">
            <v>3406</v>
          </cell>
          <cell r="E113" t="str">
            <v>St Marie's School, A Catholic Voluntary Academy</v>
          </cell>
          <cell r="F113">
            <v>213</v>
          </cell>
          <cell r="G113">
            <v>762966</v>
          </cell>
          <cell r="H113">
            <v>12348.000000000015</v>
          </cell>
          <cell r="I113">
            <v>20664.000000000022</v>
          </cell>
          <cell r="J113">
            <v>23444.803059589722</v>
          </cell>
          <cell r="K113">
            <v>37560.145161290333</v>
          </cell>
          <cell r="L113">
            <v>15794.590163934476</v>
          </cell>
          <cell r="M113">
            <v>872777.53838481451</v>
          </cell>
          <cell r="N113">
            <v>134400</v>
          </cell>
          <cell r="O113">
            <v>0</v>
          </cell>
          <cell r="P113">
            <v>0</v>
          </cell>
          <cell r="Q113">
            <v>0</v>
          </cell>
          <cell r="R113">
            <v>0</v>
          </cell>
          <cell r="S113">
            <v>0</v>
          </cell>
          <cell r="T113">
            <v>2264.9874971740533</v>
          </cell>
          <cell r="U113">
            <v>2264.9874971740533</v>
          </cell>
          <cell r="V113">
            <v>0</v>
          </cell>
          <cell r="W113">
            <v>0</v>
          </cell>
          <cell r="X113">
            <v>0</v>
          </cell>
          <cell r="Y113">
            <v>5068.8</v>
          </cell>
          <cell r="Z113">
            <v>1014511.3258819884</v>
          </cell>
        </row>
        <row r="114">
          <cell r="D114">
            <v>2020</v>
          </cell>
          <cell r="E114" t="str">
            <v>St Mary's Church of England Primary School</v>
          </cell>
          <cell r="F114">
            <v>210</v>
          </cell>
          <cell r="G114">
            <v>752220</v>
          </cell>
          <cell r="H114">
            <v>29988.000000000018</v>
          </cell>
          <cell r="I114">
            <v>50184.000000000029</v>
          </cell>
          <cell r="J114">
            <v>43772.695047682952</v>
          </cell>
          <cell r="K114">
            <v>67594.585987261147</v>
          </cell>
          <cell r="L114">
            <v>34416.666666666701</v>
          </cell>
          <cell r="M114">
            <v>978175.94770161086</v>
          </cell>
          <cell r="N114">
            <v>134400</v>
          </cell>
          <cell r="O114">
            <v>6144.0000000000055</v>
          </cell>
          <cell r="P114">
            <v>0</v>
          </cell>
          <cell r="Q114">
            <v>0</v>
          </cell>
          <cell r="R114">
            <v>0</v>
          </cell>
          <cell r="S114">
            <v>0</v>
          </cell>
          <cell r="T114">
            <v>0</v>
          </cell>
          <cell r="U114">
            <v>0</v>
          </cell>
          <cell r="V114">
            <v>0</v>
          </cell>
          <cell r="W114">
            <v>0</v>
          </cell>
          <cell r="X114">
            <v>0</v>
          </cell>
          <cell r="Y114">
            <v>2848.73</v>
          </cell>
          <cell r="Z114">
            <v>1121568.6777016108</v>
          </cell>
        </row>
        <row r="115">
          <cell r="D115">
            <v>3423</v>
          </cell>
          <cell r="E115" t="str">
            <v>St Mary's Primary School, A Catholic Voluntary Academy</v>
          </cell>
          <cell r="F115">
            <v>176</v>
          </cell>
          <cell r="G115">
            <v>630432</v>
          </cell>
          <cell r="H115">
            <v>8820.0000000000291</v>
          </cell>
          <cell r="I115">
            <v>14760.000000000047</v>
          </cell>
          <cell r="J115">
            <v>20638.612094909055</v>
          </cell>
          <cell r="K115">
            <v>39106.849315068488</v>
          </cell>
          <cell r="L115">
            <v>2133.6986301369911</v>
          </cell>
          <cell r="M115">
            <v>715891.16004011454</v>
          </cell>
          <cell r="N115">
            <v>134400</v>
          </cell>
          <cell r="O115">
            <v>0</v>
          </cell>
          <cell r="P115">
            <v>0</v>
          </cell>
          <cell r="Q115">
            <v>0</v>
          </cell>
          <cell r="R115">
            <v>0</v>
          </cell>
          <cell r="S115">
            <v>0</v>
          </cell>
          <cell r="T115">
            <v>21858.33189000146</v>
          </cell>
          <cell r="U115">
            <v>21858.33189000146</v>
          </cell>
          <cell r="V115">
            <v>0</v>
          </cell>
          <cell r="W115">
            <v>0</v>
          </cell>
          <cell r="X115">
            <v>0</v>
          </cell>
          <cell r="Y115">
            <v>4068.12</v>
          </cell>
          <cell r="Z115">
            <v>876217.61193011608</v>
          </cell>
        </row>
        <row r="116">
          <cell r="D116">
            <v>5207</v>
          </cell>
          <cell r="E116" t="str">
            <v>St Patrick's Catholic Voluntary Academy</v>
          </cell>
          <cell r="F116">
            <v>279</v>
          </cell>
          <cell r="G116">
            <v>999378</v>
          </cell>
          <cell r="H116">
            <v>39689.999999999956</v>
          </cell>
          <cell r="I116">
            <v>66419.999999999927</v>
          </cell>
          <cell r="J116">
            <v>123287.9123825266</v>
          </cell>
          <cell r="K116">
            <v>114219.85446985443</v>
          </cell>
          <cell r="L116">
            <v>35665.500000000058</v>
          </cell>
          <cell r="M116">
            <v>1378661.2668523809</v>
          </cell>
          <cell r="N116">
            <v>134400</v>
          </cell>
          <cell r="O116">
            <v>0</v>
          </cell>
          <cell r="P116">
            <v>0</v>
          </cell>
          <cell r="Q116">
            <v>0</v>
          </cell>
          <cell r="R116">
            <v>0</v>
          </cell>
          <cell r="S116">
            <v>0</v>
          </cell>
          <cell r="T116">
            <v>0</v>
          </cell>
          <cell r="U116">
            <v>0</v>
          </cell>
          <cell r="V116">
            <v>0</v>
          </cell>
          <cell r="W116">
            <v>0</v>
          </cell>
          <cell r="X116">
            <v>0</v>
          </cell>
          <cell r="Y116">
            <v>4859.71</v>
          </cell>
          <cell r="Z116">
            <v>1517920.9768523809</v>
          </cell>
        </row>
        <row r="117">
          <cell r="D117">
            <v>5208</v>
          </cell>
          <cell r="E117" t="str">
            <v>St Theresa's Catholic Primary School</v>
          </cell>
          <cell r="F117">
            <v>207</v>
          </cell>
          <cell r="G117">
            <v>741474</v>
          </cell>
          <cell r="H117">
            <v>27783.000000000044</v>
          </cell>
          <cell r="I117">
            <v>47232.000000000051</v>
          </cell>
          <cell r="J117">
            <v>96803.878278144461</v>
          </cell>
          <cell r="K117">
            <v>86697.323502304134</v>
          </cell>
          <cell r="L117">
            <v>24840.000000000055</v>
          </cell>
          <cell r="M117">
            <v>1024830.2017804486</v>
          </cell>
          <cell r="N117">
            <v>134400</v>
          </cell>
          <cell r="O117">
            <v>0</v>
          </cell>
          <cell r="P117">
            <v>0</v>
          </cell>
          <cell r="Q117">
            <v>0</v>
          </cell>
          <cell r="R117">
            <v>0</v>
          </cell>
          <cell r="S117">
            <v>0</v>
          </cell>
          <cell r="T117">
            <v>0</v>
          </cell>
          <cell r="U117">
            <v>0</v>
          </cell>
          <cell r="V117">
            <v>0</v>
          </cell>
          <cell r="W117">
            <v>0</v>
          </cell>
          <cell r="X117">
            <v>0</v>
          </cell>
          <cell r="Y117">
            <v>3925.3</v>
          </cell>
          <cell r="Z117">
            <v>1163155.5017804485</v>
          </cell>
        </row>
        <row r="118">
          <cell r="D118">
            <v>3424</v>
          </cell>
          <cell r="E118" t="str">
            <v>St Thomas More Catholic Primary, A Voluntary Academy</v>
          </cell>
          <cell r="F118">
            <v>206</v>
          </cell>
          <cell r="G118">
            <v>737892</v>
          </cell>
          <cell r="H118">
            <v>19845.000000000036</v>
          </cell>
          <cell r="I118">
            <v>33210.000000000065</v>
          </cell>
          <cell r="J118">
            <v>63765.591920615319</v>
          </cell>
          <cell r="K118">
            <v>73684.911747516075</v>
          </cell>
          <cell r="L118">
            <v>10863.910614525139</v>
          </cell>
          <cell r="M118">
            <v>939261.41428265662</v>
          </cell>
          <cell r="N118">
            <v>134400</v>
          </cell>
          <cell r="O118">
            <v>0</v>
          </cell>
          <cell r="P118">
            <v>0</v>
          </cell>
          <cell r="Q118">
            <v>0</v>
          </cell>
          <cell r="R118">
            <v>0</v>
          </cell>
          <cell r="S118">
            <v>0</v>
          </cell>
          <cell r="T118">
            <v>0</v>
          </cell>
          <cell r="U118">
            <v>0</v>
          </cell>
          <cell r="V118">
            <v>0</v>
          </cell>
          <cell r="W118">
            <v>0</v>
          </cell>
          <cell r="X118">
            <v>0</v>
          </cell>
          <cell r="Y118">
            <v>3248.48</v>
          </cell>
          <cell r="Z118">
            <v>1076909.8942826567</v>
          </cell>
        </row>
        <row r="119">
          <cell r="D119">
            <v>3414</v>
          </cell>
          <cell r="E119" t="str">
            <v>St Thomas of Canterbury School, a Catholic Voluntary Academy</v>
          </cell>
          <cell r="F119">
            <v>203</v>
          </cell>
          <cell r="G119">
            <v>727146</v>
          </cell>
          <cell r="H119">
            <v>12789.000000000011</v>
          </cell>
          <cell r="I119">
            <v>22139.999999999985</v>
          </cell>
          <cell r="J119">
            <v>21595.047423701621</v>
          </cell>
          <cell r="K119">
            <v>44349.861111111109</v>
          </cell>
          <cell r="L119">
            <v>11076.994219653181</v>
          </cell>
          <cell r="M119">
            <v>839096.90275446593</v>
          </cell>
          <cell r="N119">
            <v>134400</v>
          </cell>
          <cell r="O119">
            <v>0</v>
          </cell>
          <cell r="P119">
            <v>0</v>
          </cell>
          <cell r="Q119">
            <v>0</v>
          </cell>
          <cell r="R119">
            <v>0</v>
          </cell>
          <cell r="S119">
            <v>0</v>
          </cell>
          <cell r="T119">
            <v>0</v>
          </cell>
          <cell r="U119">
            <v>0</v>
          </cell>
          <cell r="V119">
            <v>0</v>
          </cell>
          <cell r="W119">
            <v>0</v>
          </cell>
          <cell r="X119">
            <v>0</v>
          </cell>
          <cell r="Y119">
            <v>4329.6000000000004</v>
          </cell>
          <cell r="Z119">
            <v>977826.50275446603</v>
          </cell>
        </row>
        <row r="120">
          <cell r="D120">
            <v>3412</v>
          </cell>
          <cell r="E120" t="str">
            <v>St Wilfrid's Catholic Primary School</v>
          </cell>
          <cell r="F120">
            <v>291</v>
          </cell>
          <cell r="G120">
            <v>1042362</v>
          </cell>
          <cell r="H120">
            <v>7497.0000000000018</v>
          </cell>
          <cell r="I120">
            <v>12546.000000000002</v>
          </cell>
          <cell r="J120">
            <v>16118.605541072244</v>
          </cell>
          <cell r="K120">
            <v>36582.266585331221</v>
          </cell>
          <cell r="L120">
            <v>11932.123552123552</v>
          </cell>
          <cell r="M120">
            <v>1127037.995678527</v>
          </cell>
          <cell r="N120">
            <v>134400</v>
          </cell>
          <cell r="O120">
            <v>0</v>
          </cell>
          <cell r="P120">
            <v>80072.004321473025</v>
          </cell>
          <cell r="Q120">
            <v>80072.004321473025</v>
          </cell>
          <cell r="R120">
            <v>0</v>
          </cell>
          <cell r="S120">
            <v>0</v>
          </cell>
          <cell r="T120">
            <v>0</v>
          </cell>
          <cell r="U120">
            <v>0</v>
          </cell>
          <cell r="V120">
            <v>0</v>
          </cell>
          <cell r="W120">
            <v>0</v>
          </cell>
          <cell r="X120">
            <v>0</v>
          </cell>
          <cell r="Y120">
            <v>5198.08</v>
          </cell>
          <cell r="Z120">
            <v>1346708.0800000005</v>
          </cell>
        </row>
        <row r="121">
          <cell r="D121">
            <v>2294</v>
          </cell>
          <cell r="E121" t="str">
            <v>Stannington Infant School</v>
          </cell>
          <cell r="F121">
            <v>174</v>
          </cell>
          <cell r="G121">
            <v>623268</v>
          </cell>
          <cell r="H121">
            <v>9701.9999999999691</v>
          </cell>
          <cell r="I121">
            <v>16235.999999999947</v>
          </cell>
          <cell r="J121">
            <v>5437.6018692773878</v>
          </cell>
          <cell r="K121">
            <v>48720.000000000029</v>
          </cell>
          <cell r="L121">
            <v>2632.3076923076883</v>
          </cell>
          <cell r="M121">
            <v>705995.90956158517</v>
          </cell>
          <cell r="N121">
            <v>134400</v>
          </cell>
          <cell r="O121">
            <v>0</v>
          </cell>
          <cell r="P121">
            <v>0</v>
          </cell>
          <cell r="Q121">
            <v>0</v>
          </cell>
          <cell r="R121">
            <v>0</v>
          </cell>
          <cell r="S121">
            <v>0</v>
          </cell>
          <cell r="T121">
            <v>11905.071311133554</v>
          </cell>
          <cell r="U121">
            <v>11905.071311133554</v>
          </cell>
          <cell r="V121">
            <v>0</v>
          </cell>
          <cell r="W121">
            <v>0</v>
          </cell>
          <cell r="X121">
            <v>0</v>
          </cell>
          <cell r="Y121">
            <v>2184.35</v>
          </cell>
          <cell r="Z121">
            <v>854485.33087271859</v>
          </cell>
        </row>
        <row r="122">
          <cell r="D122">
            <v>2303</v>
          </cell>
          <cell r="E122" t="str">
            <v>Stocksbridge Junior School</v>
          </cell>
          <cell r="F122">
            <v>278</v>
          </cell>
          <cell r="G122">
            <v>995796</v>
          </cell>
          <cell r="H122">
            <v>34397.999999999964</v>
          </cell>
          <cell r="I122">
            <v>57563.999999999935</v>
          </cell>
          <cell r="J122">
            <v>47860.606452978973</v>
          </cell>
          <cell r="K122">
            <v>99982.08486216981</v>
          </cell>
          <cell r="L122">
            <v>0</v>
          </cell>
          <cell r="M122">
            <v>1235600.6913151487</v>
          </cell>
          <cell r="N122">
            <v>134400</v>
          </cell>
          <cell r="O122">
            <v>0</v>
          </cell>
          <cell r="P122">
            <v>0</v>
          </cell>
          <cell r="Q122">
            <v>0</v>
          </cell>
          <cell r="R122">
            <v>0</v>
          </cell>
          <cell r="S122">
            <v>0</v>
          </cell>
          <cell r="T122">
            <v>7943.8904270394396</v>
          </cell>
          <cell r="U122">
            <v>7943.8904270394396</v>
          </cell>
          <cell r="V122">
            <v>0</v>
          </cell>
          <cell r="W122">
            <v>0</v>
          </cell>
          <cell r="X122">
            <v>0</v>
          </cell>
          <cell r="Y122">
            <v>23577.75</v>
          </cell>
          <cell r="Z122">
            <v>1401522.3317421882</v>
          </cell>
        </row>
        <row r="123">
          <cell r="D123">
            <v>2302</v>
          </cell>
          <cell r="E123" t="str">
            <v>Stocksbridge Nursery Infant School</v>
          </cell>
          <cell r="F123">
            <v>198</v>
          </cell>
          <cell r="G123">
            <v>709236</v>
          </cell>
          <cell r="H123">
            <v>26019.000000000004</v>
          </cell>
          <cell r="I123">
            <v>43542.000000000007</v>
          </cell>
          <cell r="J123">
            <v>35543.467218731865</v>
          </cell>
          <cell r="K123">
            <v>99282.857142857145</v>
          </cell>
          <cell r="L123">
            <v>1730.6666666666649</v>
          </cell>
          <cell r="M123">
            <v>915353.99102825567</v>
          </cell>
          <cell r="N123">
            <v>134400</v>
          </cell>
          <cell r="O123">
            <v>0</v>
          </cell>
          <cell r="P123">
            <v>0</v>
          </cell>
          <cell r="Q123">
            <v>0</v>
          </cell>
          <cell r="R123">
            <v>0</v>
          </cell>
          <cell r="S123">
            <v>0</v>
          </cell>
          <cell r="T123">
            <v>0</v>
          </cell>
          <cell r="U123">
            <v>0</v>
          </cell>
          <cell r="V123">
            <v>0</v>
          </cell>
          <cell r="W123">
            <v>0</v>
          </cell>
          <cell r="X123">
            <v>0</v>
          </cell>
          <cell r="Y123">
            <v>3873.77</v>
          </cell>
          <cell r="Z123">
            <v>1053627.7610282558</v>
          </cell>
        </row>
        <row r="124">
          <cell r="D124">
            <v>2350</v>
          </cell>
          <cell r="E124" t="str">
            <v>Stradbroke Primary School</v>
          </cell>
          <cell r="F124">
            <v>416</v>
          </cell>
          <cell r="G124">
            <v>1490112</v>
          </cell>
          <cell r="H124">
            <v>89963.999999999927</v>
          </cell>
          <cell r="I124">
            <v>152766.00000000006</v>
          </cell>
          <cell r="J124">
            <v>150796.35183906753</v>
          </cell>
          <cell r="K124">
            <v>221234.15204678351</v>
          </cell>
          <cell r="L124">
            <v>16408.245125348192</v>
          </cell>
          <cell r="M124">
            <v>2121280.749011199</v>
          </cell>
          <cell r="N124">
            <v>134400</v>
          </cell>
          <cell r="O124">
            <v>0</v>
          </cell>
          <cell r="P124">
            <v>0</v>
          </cell>
          <cell r="Q124">
            <v>0</v>
          </cell>
          <cell r="R124">
            <v>0</v>
          </cell>
          <cell r="S124">
            <v>0</v>
          </cell>
          <cell r="T124">
            <v>0</v>
          </cell>
          <cell r="U124">
            <v>0</v>
          </cell>
          <cell r="V124">
            <v>0</v>
          </cell>
          <cell r="W124">
            <v>0</v>
          </cell>
          <cell r="X124">
            <v>0</v>
          </cell>
          <cell r="Y124">
            <v>33580.449999999997</v>
          </cell>
          <cell r="Z124">
            <v>2289261.1990111992</v>
          </cell>
        </row>
        <row r="125">
          <cell r="D125">
            <v>2230</v>
          </cell>
          <cell r="E125" t="str">
            <v>Tinsley Meadows Primary School</v>
          </cell>
          <cell r="F125">
            <v>529</v>
          </cell>
          <cell r="G125">
            <v>1894878</v>
          </cell>
          <cell r="H125">
            <v>103635</v>
          </cell>
          <cell r="I125">
            <v>176382.00000000006</v>
          </cell>
          <cell r="J125">
            <v>172755.52438794408</v>
          </cell>
          <cell r="K125">
            <v>240661.39060150395</v>
          </cell>
          <cell r="L125">
            <v>134334.28265524624</v>
          </cell>
          <cell r="M125">
            <v>2722646.1976446942</v>
          </cell>
          <cell r="N125">
            <v>134400</v>
          </cell>
          <cell r="O125">
            <v>19449.599999999984</v>
          </cell>
          <cell r="P125">
            <v>0</v>
          </cell>
          <cell r="Q125">
            <v>0</v>
          </cell>
          <cell r="R125">
            <v>0</v>
          </cell>
          <cell r="S125">
            <v>0</v>
          </cell>
          <cell r="T125">
            <v>0</v>
          </cell>
          <cell r="U125">
            <v>0</v>
          </cell>
          <cell r="V125">
            <v>0</v>
          </cell>
          <cell r="W125">
            <v>0</v>
          </cell>
          <cell r="X125">
            <v>0</v>
          </cell>
          <cell r="Y125">
            <v>20928.18</v>
          </cell>
          <cell r="Z125">
            <v>2897423.9776446936</v>
          </cell>
        </row>
        <row r="126">
          <cell r="D126">
            <v>5206</v>
          </cell>
          <cell r="E126" t="str">
            <v>Totley All Saints Church of England Voluntary Aided Primary School</v>
          </cell>
          <cell r="F126">
            <v>210</v>
          </cell>
          <cell r="G126">
            <v>752220</v>
          </cell>
          <cell r="H126">
            <v>8379.0000000000036</v>
          </cell>
          <cell r="I126">
            <v>14022.000000000005</v>
          </cell>
          <cell r="J126">
            <v>7545.6576664247623</v>
          </cell>
          <cell r="K126">
            <v>75249.713617767382</v>
          </cell>
          <cell r="L126">
            <v>5537.4301675977649</v>
          </cell>
          <cell r="M126">
            <v>862953.80145178991</v>
          </cell>
          <cell r="N126">
            <v>134400</v>
          </cell>
          <cell r="O126">
            <v>0</v>
          </cell>
          <cell r="P126">
            <v>0</v>
          </cell>
          <cell r="Q126">
            <v>0</v>
          </cell>
          <cell r="R126">
            <v>0</v>
          </cell>
          <cell r="S126">
            <v>0</v>
          </cell>
          <cell r="T126">
            <v>0</v>
          </cell>
          <cell r="U126">
            <v>0</v>
          </cell>
          <cell r="V126">
            <v>0</v>
          </cell>
          <cell r="W126">
            <v>0</v>
          </cell>
          <cell r="X126">
            <v>0</v>
          </cell>
          <cell r="Y126">
            <v>3774.04</v>
          </cell>
          <cell r="Z126">
            <v>1001127.84145179</v>
          </cell>
        </row>
        <row r="127">
          <cell r="D127">
            <v>2203</v>
          </cell>
          <cell r="E127" t="str">
            <v>Totley Primary School</v>
          </cell>
          <cell r="F127">
            <v>423</v>
          </cell>
          <cell r="G127">
            <v>1515186</v>
          </cell>
          <cell r="H127">
            <v>18080.999999999993</v>
          </cell>
          <cell r="I127">
            <v>31733.99999999988</v>
          </cell>
          <cell r="J127">
            <v>553.47019026573446</v>
          </cell>
          <cell r="K127">
            <v>83303.335099210119</v>
          </cell>
          <cell r="L127">
            <v>14517.922437673138</v>
          </cell>
          <cell r="M127">
            <v>1663375.7277271487</v>
          </cell>
          <cell r="N127">
            <v>134400</v>
          </cell>
          <cell r="O127">
            <v>0</v>
          </cell>
          <cell r="P127">
            <v>152254.27227285123</v>
          </cell>
          <cell r="Q127">
            <v>152254.27227285123</v>
          </cell>
          <cell r="R127">
            <v>0</v>
          </cell>
          <cell r="S127">
            <v>0</v>
          </cell>
          <cell r="T127">
            <v>0</v>
          </cell>
          <cell r="U127">
            <v>0</v>
          </cell>
          <cell r="V127">
            <v>0</v>
          </cell>
          <cell r="W127">
            <v>0</v>
          </cell>
          <cell r="X127">
            <v>0</v>
          </cell>
          <cell r="Y127">
            <v>3948.7</v>
          </cell>
          <cell r="Z127">
            <v>1953978.7000000002</v>
          </cell>
        </row>
        <row r="128">
          <cell r="D128">
            <v>2351</v>
          </cell>
          <cell r="E128" t="str">
            <v>Walkley Primary School</v>
          </cell>
          <cell r="F128">
            <v>386</v>
          </cell>
          <cell r="G128">
            <v>1382652</v>
          </cell>
          <cell r="H128">
            <v>44541.000000000022</v>
          </cell>
          <cell r="I128">
            <v>75275.999999999869</v>
          </cell>
          <cell r="J128">
            <v>76791.561398536083</v>
          </cell>
          <cell r="K128">
            <v>132573.27551020411</v>
          </cell>
          <cell r="L128">
            <v>30737.914110429396</v>
          </cell>
          <cell r="M128">
            <v>1742571.7510191693</v>
          </cell>
          <cell r="N128">
            <v>134400</v>
          </cell>
          <cell r="O128">
            <v>5606.4000000000078</v>
          </cell>
          <cell r="P128">
            <v>0</v>
          </cell>
          <cell r="Q128">
            <v>0</v>
          </cell>
          <cell r="R128">
            <v>0</v>
          </cell>
          <cell r="S128">
            <v>0</v>
          </cell>
          <cell r="T128">
            <v>0</v>
          </cell>
          <cell r="U128">
            <v>0</v>
          </cell>
          <cell r="V128">
            <v>0</v>
          </cell>
          <cell r="W128">
            <v>0</v>
          </cell>
          <cell r="X128">
            <v>0</v>
          </cell>
          <cell r="Y128">
            <v>60190</v>
          </cell>
          <cell r="Z128">
            <v>1942768.1510191693</v>
          </cell>
        </row>
        <row r="129">
          <cell r="D129">
            <v>3432</v>
          </cell>
          <cell r="E129" t="str">
            <v>Watercliffe Meadow Community Primary School</v>
          </cell>
          <cell r="F129">
            <v>412</v>
          </cell>
          <cell r="G129">
            <v>1475784</v>
          </cell>
          <cell r="H129">
            <v>103194.00000000004</v>
          </cell>
          <cell r="I129">
            <v>173429.99999999997</v>
          </cell>
          <cell r="J129">
            <v>203516.81496271314</v>
          </cell>
          <cell r="K129">
            <v>196128.9927097763</v>
          </cell>
          <cell r="L129">
            <v>21911.436619718301</v>
          </cell>
          <cell r="M129">
            <v>2173965.2442922075</v>
          </cell>
          <cell r="N129">
            <v>134400</v>
          </cell>
          <cell r="O129">
            <v>0</v>
          </cell>
          <cell r="P129">
            <v>0</v>
          </cell>
          <cell r="Q129">
            <v>0</v>
          </cell>
          <cell r="R129">
            <v>0</v>
          </cell>
          <cell r="S129">
            <v>0</v>
          </cell>
          <cell r="T129">
            <v>0</v>
          </cell>
          <cell r="U129">
            <v>0</v>
          </cell>
          <cell r="V129">
            <v>0</v>
          </cell>
          <cell r="W129">
            <v>0</v>
          </cell>
          <cell r="X129">
            <v>0</v>
          </cell>
          <cell r="Y129">
            <v>57856</v>
          </cell>
          <cell r="Z129">
            <v>2366221.2442922075</v>
          </cell>
        </row>
        <row r="130">
          <cell r="D130">
            <v>2319</v>
          </cell>
          <cell r="E130" t="str">
            <v>Waterthorpe Infant School</v>
          </cell>
          <cell r="F130">
            <v>124</v>
          </cell>
          <cell r="G130">
            <v>444168</v>
          </cell>
          <cell r="H130">
            <v>20286.000000000007</v>
          </cell>
          <cell r="I130">
            <v>33948.000000000007</v>
          </cell>
          <cell r="J130">
            <v>22022.287570573408</v>
          </cell>
          <cell r="K130">
            <v>82153.734939759088</v>
          </cell>
          <cell r="L130">
            <v>4204.597701149426</v>
          </cell>
          <cell r="M130">
            <v>606782.62021148193</v>
          </cell>
          <cell r="N130">
            <v>134400</v>
          </cell>
          <cell r="O130">
            <v>0</v>
          </cell>
          <cell r="P130">
            <v>0</v>
          </cell>
          <cell r="Q130">
            <v>0</v>
          </cell>
          <cell r="R130">
            <v>0</v>
          </cell>
          <cell r="S130">
            <v>0</v>
          </cell>
          <cell r="T130">
            <v>0</v>
          </cell>
          <cell r="U130">
            <v>0</v>
          </cell>
          <cell r="V130">
            <v>0</v>
          </cell>
          <cell r="W130">
            <v>0</v>
          </cell>
          <cell r="X130">
            <v>0</v>
          </cell>
          <cell r="Y130">
            <v>16512</v>
          </cell>
          <cell r="Z130">
            <v>757694.62021148193</v>
          </cell>
        </row>
        <row r="131">
          <cell r="D131">
            <v>2352</v>
          </cell>
          <cell r="E131" t="str">
            <v>Westways Primary School</v>
          </cell>
          <cell r="F131">
            <v>582</v>
          </cell>
          <cell r="G131">
            <v>2084724</v>
          </cell>
          <cell r="H131">
            <v>41894.999999999949</v>
          </cell>
          <cell r="I131">
            <v>70847.999999999825</v>
          </cell>
          <cell r="J131">
            <v>46132.225858815815</v>
          </cell>
          <cell r="K131">
            <v>132325.16396103892</v>
          </cell>
          <cell r="L131">
            <v>76078.203592814389</v>
          </cell>
          <cell r="M131">
            <v>2452002.5934126694</v>
          </cell>
          <cell r="N131">
            <v>134400</v>
          </cell>
          <cell r="O131">
            <v>30796.799999999799</v>
          </cell>
          <cell r="P131">
            <v>65820.606587331145</v>
          </cell>
          <cell r="Q131">
            <v>65820.606587331145</v>
          </cell>
          <cell r="R131">
            <v>0</v>
          </cell>
          <cell r="S131">
            <v>0</v>
          </cell>
          <cell r="T131">
            <v>0</v>
          </cell>
          <cell r="U131">
            <v>0</v>
          </cell>
          <cell r="V131">
            <v>0</v>
          </cell>
          <cell r="W131">
            <v>0</v>
          </cell>
          <cell r="X131">
            <v>0</v>
          </cell>
          <cell r="Y131">
            <v>36709.699999999997</v>
          </cell>
          <cell r="Z131">
            <v>2719729.6999999997</v>
          </cell>
        </row>
        <row r="132">
          <cell r="D132">
            <v>2311</v>
          </cell>
          <cell r="E132" t="str">
            <v>Wharncliffe Side Primary School</v>
          </cell>
          <cell r="F132">
            <v>131</v>
          </cell>
          <cell r="G132">
            <v>469242</v>
          </cell>
          <cell r="H132">
            <v>17640.000000000018</v>
          </cell>
          <cell r="I132">
            <v>30257.999999999978</v>
          </cell>
          <cell r="J132">
            <v>25080.938622041933</v>
          </cell>
          <cell r="K132">
            <v>71503.19196428571</v>
          </cell>
          <cell r="L132">
            <v>2735.9292035398253</v>
          </cell>
          <cell r="M132">
            <v>616460.05978986749</v>
          </cell>
          <cell r="N132">
            <v>134400</v>
          </cell>
          <cell r="O132">
            <v>0</v>
          </cell>
          <cell r="P132">
            <v>0</v>
          </cell>
          <cell r="Q132">
            <v>0</v>
          </cell>
          <cell r="R132">
            <v>0</v>
          </cell>
          <cell r="S132">
            <v>0</v>
          </cell>
          <cell r="T132">
            <v>0</v>
          </cell>
          <cell r="U132">
            <v>0</v>
          </cell>
          <cell r="V132">
            <v>0</v>
          </cell>
          <cell r="W132">
            <v>0</v>
          </cell>
          <cell r="X132">
            <v>3511.3831775700855</v>
          </cell>
          <cell r="Y132">
            <v>2892.8</v>
          </cell>
          <cell r="Z132">
            <v>757264.2429674376</v>
          </cell>
        </row>
        <row r="133">
          <cell r="D133">
            <v>2040</v>
          </cell>
          <cell r="E133" t="str">
            <v>Whiteways Primary School</v>
          </cell>
          <cell r="F133">
            <v>386</v>
          </cell>
          <cell r="G133">
            <v>1382652</v>
          </cell>
          <cell r="H133">
            <v>90404.999999999927</v>
          </cell>
          <cell r="I133">
            <v>156455.99999999997</v>
          </cell>
          <cell r="J133">
            <v>152868.05584107168</v>
          </cell>
          <cell r="K133">
            <v>242980.83908794782</v>
          </cell>
          <cell r="L133">
            <v>112879.82608695664</v>
          </cell>
          <cell r="M133">
            <v>2138241.7210159763</v>
          </cell>
          <cell r="N133">
            <v>134400</v>
          </cell>
          <cell r="O133">
            <v>19588.132283464402</v>
          </cell>
          <cell r="P133">
            <v>0</v>
          </cell>
          <cell r="Q133">
            <v>0</v>
          </cell>
          <cell r="R133">
            <v>0</v>
          </cell>
          <cell r="S133">
            <v>0</v>
          </cell>
          <cell r="T133">
            <v>0</v>
          </cell>
          <cell r="U133">
            <v>0</v>
          </cell>
          <cell r="V133">
            <v>0</v>
          </cell>
          <cell r="W133">
            <v>0</v>
          </cell>
          <cell r="X133">
            <v>0</v>
          </cell>
          <cell r="Y133">
            <v>8140.8</v>
          </cell>
          <cell r="Z133">
            <v>2300370.6532994402</v>
          </cell>
        </row>
        <row r="134">
          <cell r="D134">
            <v>2027</v>
          </cell>
          <cell r="E134" t="str">
            <v>Wincobank Nursery and Infant Academy</v>
          </cell>
          <cell r="F134">
            <v>123</v>
          </cell>
          <cell r="G134">
            <v>440586</v>
          </cell>
          <cell r="H134">
            <v>22049.999999999978</v>
          </cell>
          <cell r="I134">
            <v>36899.999999999964</v>
          </cell>
          <cell r="J134">
            <v>33955.881672969648</v>
          </cell>
          <cell r="K134">
            <v>30700.799999999948</v>
          </cell>
          <cell r="L134">
            <v>12389.999999999987</v>
          </cell>
          <cell r="M134">
            <v>576582.68167296948</v>
          </cell>
          <cell r="N134">
            <v>134400</v>
          </cell>
          <cell r="O134">
            <v>2515.2000000000016</v>
          </cell>
          <cell r="P134">
            <v>0</v>
          </cell>
          <cell r="Q134">
            <v>0</v>
          </cell>
          <cell r="R134">
            <v>0</v>
          </cell>
          <cell r="S134">
            <v>0</v>
          </cell>
          <cell r="T134">
            <v>38198.854981124357</v>
          </cell>
          <cell r="U134">
            <v>38198.854981124357</v>
          </cell>
          <cell r="V134">
            <v>0</v>
          </cell>
          <cell r="W134">
            <v>0</v>
          </cell>
          <cell r="X134">
            <v>0</v>
          </cell>
          <cell r="Y134">
            <v>2777.7</v>
          </cell>
          <cell r="Z134">
            <v>754474.43665409379</v>
          </cell>
        </row>
        <row r="135">
          <cell r="D135">
            <v>2361</v>
          </cell>
          <cell r="E135" t="str">
            <v>Windmill Hill Primary School</v>
          </cell>
          <cell r="F135">
            <v>301</v>
          </cell>
          <cell r="G135">
            <v>1078182</v>
          </cell>
          <cell r="H135">
            <v>27342.000000000033</v>
          </cell>
          <cell r="I135">
            <v>45756.000000000058</v>
          </cell>
          <cell r="J135">
            <v>31246.790741668945</v>
          </cell>
          <cell r="K135">
            <v>99209.062500000029</v>
          </cell>
          <cell r="L135">
            <v>2785.725490196075</v>
          </cell>
          <cell r="M135">
            <v>1284521.5787318652</v>
          </cell>
          <cell r="N135">
            <v>134400</v>
          </cell>
          <cell r="O135">
            <v>0</v>
          </cell>
          <cell r="P135">
            <v>0</v>
          </cell>
          <cell r="Q135">
            <v>0</v>
          </cell>
          <cell r="R135">
            <v>0</v>
          </cell>
          <cell r="S135">
            <v>0</v>
          </cell>
          <cell r="T135">
            <v>0</v>
          </cell>
          <cell r="U135">
            <v>0</v>
          </cell>
          <cell r="V135">
            <v>0</v>
          </cell>
          <cell r="W135">
            <v>0</v>
          </cell>
          <cell r="X135">
            <v>0</v>
          </cell>
          <cell r="Y135">
            <v>4915.2</v>
          </cell>
          <cell r="Z135">
            <v>1423836.7787318653</v>
          </cell>
        </row>
        <row r="136">
          <cell r="D136">
            <v>2043</v>
          </cell>
          <cell r="E136" t="str">
            <v>Wisewood Community Primary School</v>
          </cell>
          <cell r="F136">
            <v>165</v>
          </cell>
          <cell r="G136">
            <v>591030</v>
          </cell>
          <cell r="H136">
            <v>35721.000000000007</v>
          </cell>
          <cell r="I136">
            <v>60516</v>
          </cell>
          <cell r="J136">
            <v>25833.463880736548</v>
          </cell>
          <cell r="K136">
            <v>71502.186387020192</v>
          </cell>
          <cell r="L136">
            <v>12497.635135135099</v>
          </cell>
          <cell r="M136">
            <v>797100.28540289181</v>
          </cell>
          <cell r="N136">
            <v>134400</v>
          </cell>
          <cell r="O136">
            <v>11615.999999999947</v>
          </cell>
          <cell r="P136">
            <v>0</v>
          </cell>
          <cell r="Q136">
            <v>0</v>
          </cell>
          <cell r="R136">
            <v>0</v>
          </cell>
          <cell r="S136">
            <v>0</v>
          </cell>
          <cell r="T136">
            <v>0</v>
          </cell>
          <cell r="U136">
            <v>0</v>
          </cell>
          <cell r="V136">
            <v>0</v>
          </cell>
          <cell r="W136">
            <v>0</v>
          </cell>
          <cell r="X136">
            <v>0</v>
          </cell>
          <cell r="Y136">
            <v>2893.77</v>
          </cell>
          <cell r="Z136">
            <v>946010.05540289183</v>
          </cell>
        </row>
        <row r="137">
          <cell r="D137">
            <v>2139</v>
          </cell>
          <cell r="E137" t="str">
            <v>Woodhouse West Primary School</v>
          </cell>
          <cell r="F137">
            <v>361</v>
          </cell>
          <cell r="G137">
            <v>1293102</v>
          </cell>
          <cell r="H137">
            <v>89522.999999999971</v>
          </cell>
          <cell r="I137">
            <v>150551.99999999991</v>
          </cell>
          <cell r="J137">
            <v>130327.66480257334</v>
          </cell>
          <cell r="K137">
            <v>186518.79082082957</v>
          </cell>
          <cell r="L137">
            <v>26952.438271604893</v>
          </cell>
          <cell r="M137">
            <v>1876975.8938950079</v>
          </cell>
          <cell r="N137">
            <v>134400</v>
          </cell>
          <cell r="O137">
            <v>20601.066666666517</v>
          </cell>
          <cell r="P137">
            <v>0</v>
          </cell>
          <cell r="Q137">
            <v>0</v>
          </cell>
          <cell r="R137">
            <v>0</v>
          </cell>
          <cell r="S137">
            <v>0</v>
          </cell>
          <cell r="T137">
            <v>0</v>
          </cell>
          <cell r="U137">
            <v>0</v>
          </cell>
          <cell r="V137">
            <v>0</v>
          </cell>
          <cell r="W137">
            <v>0</v>
          </cell>
          <cell r="X137">
            <v>0</v>
          </cell>
          <cell r="Y137">
            <v>6194.43</v>
          </cell>
          <cell r="Z137">
            <v>2038171.3905616745</v>
          </cell>
        </row>
        <row r="138">
          <cell r="D138">
            <v>2034</v>
          </cell>
          <cell r="E138" t="str">
            <v>Woodlands Primary School</v>
          </cell>
          <cell r="F138">
            <v>403</v>
          </cell>
          <cell r="G138">
            <v>1443546</v>
          </cell>
          <cell r="H138">
            <v>112013.99999999999</v>
          </cell>
          <cell r="I138">
            <v>188928.00000000012</v>
          </cell>
          <cell r="J138">
            <v>201773.86936354297</v>
          </cell>
          <cell r="K138">
            <v>210844.42121366656</v>
          </cell>
          <cell r="L138">
            <v>19757.392550143268</v>
          </cell>
          <cell r="M138">
            <v>2176863.683127353</v>
          </cell>
          <cell r="N138">
            <v>134400</v>
          </cell>
          <cell r="O138">
            <v>18067.199999999928</v>
          </cell>
          <cell r="P138">
            <v>0</v>
          </cell>
          <cell r="Q138">
            <v>0</v>
          </cell>
          <cell r="R138">
            <v>0</v>
          </cell>
          <cell r="S138">
            <v>0</v>
          </cell>
          <cell r="T138">
            <v>0</v>
          </cell>
          <cell r="U138">
            <v>0</v>
          </cell>
          <cell r="V138">
            <v>0</v>
          </cell>
          <cell r="W138">
            <v>0</v>
          </cell>
          <cell r="X138">
            <v>0</v>
          </cell>
          <cell r="Y138">
            <v>12492.8</v>
          </cell>
          <cell r="Z138">
            <v>2341823.683127353</v>
          </cell>
        </row>
        <row r="139">
          <cell r="D139">
            <v>2324</v>
          </cell>
          <cell r="E139" t="str">
            <v>Woodseats Primary School</v>
          </cell>
          <cell r="F139">
            <v>369</v>
          </cell>
          <cell r="G139">
            <v>1321758</v>
          </cell>
          <cell r="H139">
            <v>54242.999999999942</v>
          </cell>
          <cell r="I139">
            <v>90773.999999999913</v>
          </cell>
          <cell r="J139">
            <v>67178.658093920661</v>
          </cell>
          <cell r="K139">
            <v>128222.64166842222</v>
          </cell>
          <cell r="L139">
            <v>34697.53125</v>
          </cell>
          <cell r="M139">
            <v>1696873.8310123428</v>
          </cell>
          <cell r="N139">
            <v>134400</v>
          </cell>
          <cell r="O139">
            <v>14556.74754098347</v>
          </cell>
          <cell r="P139">
            <v>0</v>
          </cell>
          <cell r="Q139">
            <v>0</v>
          </cell>
          <cell r="R139">
            <v>0</v>
          </cell>
          <cell r="S139">
            <v>0</v>
          </cell>
          <cell r="T139">
            <v>0</v>
          </cell>
          <cell r="U139">
            <v>0</v>
          </cell>
          <cell r="V139">
            <v>0</v>
          </cell>
          <cell r="W139">
            <v>0</v>
          </cell>
          <cell r="X139">
            <v>0</v>
          </cell>
          <cell r="Y139">
            <v>5781.03</v>
          </cell>
          <cell r="Z139">
            <v>1851611.608553326</v>
          </cell>
        </row>
        <row r="140">
          <cell r="D140">
            <v>2327</v>
          </cell>
          <cell r="E140" t="str">
            <v>Woodthorpe Primary School</v>
          </cell>
          <cell r="F140">
            <v>398</v>
          </cell>
          <cell r="G140">
            <v>1425636</v>
          </cell>
          <cell r="H140">
            <v>108927.00000000001</v>
          </cell>
          <cell r="I140">
            <v>183023.99999999994</v>
          </cell>
          <cell r="J140">
            <v>208158.19655827468</v>
          </cell>
          <cell r="K140">
            <v>170187.64285714293</v>
          </cell>
          <cell r="L140">
            <v>20168.588957055206</v>
          </cell>
          <cell r="M140">
            <v>2116101.428372473</v>
          </cell>
          <cell r="N140">
            <v>134400</v>
          </cell>
          <cell r="O140">
            <v>0</v>
          </cell>
          <cell r="P140">
            <v>0</v>
          </cell>
          <cell r="Q140">
            <v>0</v>
          </cell>
          <cell r="R140">
            <v>0</v>
          </cell>
          <cell r="S140">
            <v>0</v>
          </cell>
          <cell r="T140">
            <v>0</v>
          </cell>
          <cell r="U140">
            <v>0</v>
          </cell>
          <cell r="V140">
            <v>0</v>
          </cell>
          <cell r="W140">
            <v>0</v>
          </cell>
          <cell r="X140">
            <v>0</v>
          </cell>
          <cell r="Y140">
            <v>11980.8</v>
          </cell>
          <cell r="Z140">
            <v>2262482.2283724728</v>
          </cell>
        </row>
        <row r="141">
          <cell r="D141">
            <v>2321</v>
          </cell>
          <cell r="E141" t="str">
            <v>Wybourn Community Primary &amp; Nursery School</v>
          </cell>
          <cell r="F141">
            <v>420</v>
          </cell>
          <cell r="G141">
            <v>1504440</v>
          </cell>
          <cell r="H141">
            <v>132299.99999999994</v>
          </cell>
          <cell r="I141">
            <v>222876</v>
          </cell>
          <cell r="J141">
            <v>212095.60291183213</v>
          </cell>
          <cell r="K141">
            <v>264088.64548698399</v>
          </cell>
          <cell r="L141">
            <v>31840.223463687194</v>
          </cell>
          <cell r="M141">
            <v>2367640.4718625033</v>
          </cell>
          <cell r="N141">
            <v>134400</v>
          </cell>
          <cell r="O141">
            <v>0</v>
          </cell>
          <cell r="P141">
            <v>0</v>
          </cell>
          <cell r="Q141">
            <v>0</v>
          </cell>
          <cell r="R141">
            <v>0</v>
          </cell>
          <cell r="S141">
            <v>0</v>
          </cell>
          <cell r="T141">
            <v>0</v>
          </cell>
          <cell r="U141">
            <v>0</v>
          </cell>
          <cell r="V141">
            <v>0</v>
          </cell>
          <cell r="W141">
            <v>53700</v>
          </cell>
          <cell r="X141">
            <v>0</v>
          </cell>
          <cell r="Y141">
            <v>7218.39</v>
          </cell>
          <cell r="Z141">
            <v>2562958.861862503</v>
          </cell>
        </row>
        <row r="142">
          <cell r="E142">
            <v>0</v>
          </cell>
        </row>
        <row r="143">
          <cell r="E143" t="str">
            <v>Total Primary</v>
          </cell>
          <cell r="F143">
            <v>43254</v>
          </cell>
          <cell r="G143">
            <v>154935828</v>
          </cell>
          <cell r="H143">
            <v>6390090</v>
          </cell>
          <cell r="I143">
            <v>10804320</v>
          </cell>
          <cell r="J143">
            <v>10913643.612471571</v>
          </cell>
          <cell r="K143">
            <v>16475336.418867067</v>
          </cell>
          <cell r="L143">
            <v>3796110.6199527388</v>
          </cell>
          <cell r="M143">
            <v>203315328.65129116</v>
          </cell>
          <cell r="N143">
            <v>17875200</v>
          </cell>
          <cell r="O143">
            <v>627709.95528485847</v>
          </cell>
          <cell r="P143">
            <v>2462635.1408793745</v>
          </cell>
          <cell r="Q143">
            <v>2462635.1408793745</v>
          </cell>
          <cell r="R143">
            <v>0</v>
          </cell>
          <cell r="S143">
            <v>0</v>
          </cell>
          <cell r="T143">
            <v>565243.77319286065</v>
          </cell>
          <cell r="U143">
            <v>565243.77319286065</v>
          </cell>
          <cell r="V143">
            <v>577929.00146666006</v>
          </cell>
          <cell r="W143">
            <v>214900</v>
          </cell>
          <cell r="X143">
            <v>16318.8598130841</v>
          </cell>
          <cell r="Y143">
            <v>2183844.8358</v>
          </cell>
          <cell r="Z143">
            <v>227839110.21772826</v>
          </cell>
        </row>
        <row r="144">
          <cell r="E144">
            <v>0</v>
          </cell>
          <cell r="Q144">
            <v>23</v>
          </cell>
          <cell r="S144">
            <v>0</v>
          </cell>
          <cell r="U144">
            <v>34</v>
          </cell>
        </row>
        <row r="145">
          <cell r="E145" t="str">
            <v>Secondary</v>
          </cell>
          <cell r="N145">
            <v>134400</v>
          </cell>
          <cell r="S145">
            <v>0</v>
          </cell>
          <cell r="U145">
            <v>4249.9531819012082</v>
          </cell>
        </row>
        <row r="146">
          <cell r="R146">
            <v>5995</v>
          </cell>
        </row>
        <row r="147">
          <cell r="D147">
            <v>5401</v>
          </cell>
          <cell r="E147" t="str">
            <v>All Saints' Catholic High School</v>
          </cell>
          <cell r="F147">
            <v>1040</v>
          </cell>
          <cell r="G147">
            <v>5488065</v>
          </cell>
          <cell r="H147">
            <v>125439.99999999991</v>
          </cell>
          <cell r="I147">
            <v>334800.00000000029</v>
          </cell>
          <cell r="J147">
            <v>509792.35579237848</v>
          </cell>
          <cell r="K147">
            <v>382658.45197492215</v>
          </cell>
          <cell r="L147">
            <v>57114.918190567791</v>
          </cell>
          <cell r="M147">
            <v>6897870.7259578677</v>
          </cell>
          <cell r="N147">
            <v>134400</v>
          </cell>
          <cell r="O147">
            <v>0</v>
          </cell>
          <cell r="P147">
            <v>0</v>
          </cell>
          <cell r="Q147">
            <v>0</v>
          </cell>
          <cell r="R147">
            <v>0</v>
          </cell>
          <cell r="S147">
            <v>0</v>
          </cell>
          <cell r="T147">
            <v>0</v>
          </cell>
          <cell r="U147">
            <v>0</v>
          </cell>
          <cell r="V147">
            <v>0</v>
          </cell>
          <cell r="W147">
            <v>0</v>
          </cell>
          <cell r="X147">
            <v>0</v>
          </cell>
          <cell r="Y147">
            <v>41216</v>
          </cell>
          <cell r="Z147">
            <v>7073486.7259578677</v>
          </cell>
        </row>
        <row r="148">
          <cell r="D148">
            <v>4017</v>
          </cell>
          <cell r="E148" t="str">
            <v>Bradfield School</v>
          </cell>
          <cell r="F148">
            <v>1086</v>
          </cell>
          <cell r="G148">
            <v>5736969</v>
          </cell>
          <cell r="H148">
            <v>83299.999999999942</v>
          </cell>
          <cell r="I148">
            <v>215999.99999999977</v>
          </cell>
          <cell r="J148">
            <v>132330.60272610877</v>
          </cell>
          <cell r="K148">
            <v>295931.83654283115</v>
          </cell>
          <cell r="L148">
            <v>15879.243542435424</v>
          </cell>
          <cell r="M148">
            <v>6480410.6828113748</v>
          </cell>
          <cell r="N148">
            <v>134400</v>
          </cell>
          <cell r="O148">
            <v>0</v>
          </cell>
          <cell r="P148">
            <v>0</v>
          </cell>
          <cell r="Q148">
            <v>0</v>
          </cell>
          <cell r="R148">
            <v>0</v>
          </cell>
          <cell r="S148">
            <v>0</v>
          </cell>
          <cell r="T148">
            <v>0</v>
          </cell>
          <cell r="U148">
            <v>0</v>
          </cell>
          <cell r="V148">
            <v>569923.8587269492</v>
          </cell>
          <cell r="W148">
            <v>0</v>
          </cell>
          <cell r="X148">
            <v>0</v>
          </cell>
          <cell r="Y148">
            <v>41039.050000000003</v>
          </cell>
          <cell r="Z148">
            <v>7225773.591538324</v>
          </cell>
        </row>
        <row r="149">
          <cell r="D149">
            <v>4000</v>
          </cell>
          <cell r="E149" t="str">
            <v>Chaucer School</v>
          </cell>
          <cell r="F149">
            <v>822</v>
          </cell>
          <cell r="G149">
            <v>4337676</v>
          </cell>
          <cell r="H149">
            <v>224419.99999999994</v>
          </cell>
          <cell r="I149">
            <v>568799.99999999965</v>
          </cell>
          <cell r="J149">
            <v>582800.92991725274</v>
          </cell>
          <cell r="K149">
            <v>463342.00717230642</v>
          </cell>
          <cell r="L149">
            <v>105508.49079754596</v>
          </cell>
          <cell r="M149">
            <v>6282547.4278871045</v>
          </cell>
          <cell r="N149">
            <v>134400</v>
          </cell>
          <cell r="O149">
            <v>19410.468543451625</v>
          </cell>
          <cell r="P149">
            <v>0</v>
          </cell>
          <cell r="Q149">
            <v>0</v>
          </cell>
          <cell r="R149">
            <v>0</v>
          </cell>
          <cell r="S149">
            <v>0</v>
          </cell>
          <cell r="T149">
            <v>0</v>
          </cell>
          <cell r="U149">
            <v>0</v>
          </cell>
          <cell r="V149">
            <v>0</v>
          </cell>
          <cell r="W149">
            <v>0</v>
          </cell>
          <cell r="X149">
            <v>0</v>
          </cell>
          <cell r="Y149">
            <v>22664.2</v>
          </cell>
          <cell r="Z149">
            <v>6459022.096430555</v>
          </cell>
        </row>
        <row r="150">
          <cell r="D150">
            <v>4012</v>
          </cell>
          <cell r="E150" t="str">
            <v>Ecclesfield School</v>
          </cell>
          <cell r="F150">
            <v>1718</v>
          </cell>
          <cell r="G150">
            <v>9063594</v>
          </cell>
          <cell r="H150">
            <v>228830.00000000017</v>
          </cell>
          <cell r="I150">
            <v>593999.99999999953</v>
          </cell>
          <cell r="J150">
            <v>540516.63062523166</v>
          </cell>
          <cell r="K150">
            <v>764520.24190826947</v>
          </cell>
          <cell r="L150">
            <v>25389.557109557099</v>
          </cell>
          <cell r="M150">
            <v>11216850.429643057</v>
          </cell>
          <cell r="N150">
            <v>134400</v>
          </cell>
          <cell r="O150">
            <v>0</v>
          </cell>
          <cell r="P150">
            <v>0</v>
          </cell>
          <cell r="Q150">
            <v>0</v>
          </cell>
          <cell r="R150">
            <v>0</v>
          </cell>
          <cell r="S150">
            <v>0</v>
          </cell>
          <cell r="T150">
            <v>0</v>
          </cell>
          <cell r="U150">
            <v>0</v>
          </cell>
          <cell r="V150">
            <v>854563.64986231248</v>
          </cell>
          <cell r="W150">
            <v>0</v>
          </cell>
          <cell r="X150">
            <v>0</v>
          </cell>
          <cell r="Y150">
            <v>52224</v>
          </cell>
          <cell r="Z150">
            <v>12258038.079505369</v>
          </cell>
        </row>
        <row r="151">
          <cell r="D151">
            <v>4280</v>
          </cell>
          <cell r="E151" t="str">
            <v>Fir Vale School</v>
          </cell>
          <cell r="F151">
            <v>1026</v>
          </cell>
          <cell r="G151">
            <v>5411367</v>
          </cell>
          <cell r="H151">
            <v>340550.00000000023</v>
          </cell>
          <cell r="I151">
            <v>862800.00000000047</v>
          </cell>
          <cell r="J151">
            <v>628582.80097092851</v>
          </cell>
          <cell r="K151">
            <v>714534.45262010372</v>
          </cell>
          <cell r="L151">
            <v>246835.44642857093</v>
          </cell>
          <cell r="M151">
            <v>8204669.7000196036</v>
          </cell>
          <cell r="N151">
            <v>134400</v>
          </cell>
          <cell r="O151">
            <v>92552.234280117074</v>
          </cell>
          <cell r="P151">
            <v>0</v>
          </cell>
          <cell r="Q151">
            <v>0</v>
          </cell>
          <cell r="R151">
            <v>0</v>
          </cell>
          <cell r="S151">
            <v>0</v>
          </cell>
          <cell r="T151">
            <v>0</v>
          </cell>
          <cell r="U151">
            <v>0</v>
          </cell>
          <cell r="V151">
            <v>510350.58484210278</v>
          </cell>
          <cell r="W151">
            <v>0</v>
          </cell>
          <cell r="X151">
            <v>0</v>
          </cell>
          <cell r="Y151">
            <v>34304</v>
          </cell>
          <cell r="Z151">
            <v>8976276.5191418249</v>
          </cell>
        </row>
        <row r="152">
          <cell r="D152">
            <v>4003</v>
          </cell>
          <cell r="E152" t="str">
            <v>Firth Park Academy</v>
          </cell>
          <cell r="F152">
            <v>1177</v>
          </cell>
          <cell r="G152">
            <v>6192054</v>
          </cell>
          <cell r="H152">
            <v>293999.99999999988</v>
          </cell>
          <cell r="I152">
            <v>751199.99999999977</v>
          </cell>
          <cell r="J152">
            <v>846695.95321969199</v>
          </cell>
          <cell r="K152">
            <v>648522.02466022619</v>
          </cell>
          <cell r="L152">
            <v>115803.3886054422</v>
          </cell>
          <cell r="M152">
            <v>8848275.366485361</v>
          </cell>
          <cell r="N152">
            <v>134400</v>
          </cell>
          <cell r="O152">
            <v>0</v>
          </cell>
          <cell r="P152">
            <v>0</v>
          </cell>
          <cell r="Q152">
            <v>0</v>
          </cell>
          <cell r="R152">
            <v>0</v>
          </cell>
          <cell r="S152">
            <v>0</v>
          </cell>
          <cell r="T152">
            <v>0</v>
          </cell>
          <cell r="U152">
            <v>0</v>
          </cell>
          <cell r="V152">
            <v>0</v>
          </cell>
          <cell r="W152">
            <v>0</v>
          </cell>
          <cell r="X152">
            <v>0</v>
          </cell>
          <cell r="Y152">
            <v>26357.759999999998</v>
          </cell>
          <cell r="Z152">
            <v>9009033.1264853626</v>
          </cell>
        </row>
        <row r="153">
          <cell r="D153">
            <v>4007</v>
          </cell>
          <cell r="E153" t="str">
            <v>Forge Valley School</v>
          </cell>
          <cell r="F153">
            <v>1275</v>
          </cell>
          <cell r="G153">
            <v>6717438</v>
          </cell>
          <cell r="H153">
            <v>160719.9999999998</v>
          </cell>
          <cell r="I153">
            <v>405599.99999999953</v>
          </cell>
          <cell r="J153">
            <v>250078.86856259324</v>
          </cell>
          <cell r="K153">
            <v>408866.80346042267</v>
          </cell>
          <cell r="L153">
            <v>90415.914442700188</v>
          </cell>
          <cell r="M153">
            <v>8033119.5864657164</v>
          </cell>
          <cell r="N153">
            <v>134400</v>
          </cell>
          <cell r="O153">
            <v>0</v>
          </cell>
          <cell r="P153">
            <v>0</v>
          </cell>
          <cell r="Q153">
            <v>0</v>
          </cell>
          <cell r="R153">
            <v>0</v>
          </cell>
          <cell r="S153">
            <v>0</v>
          </cell>
          <cell r="T153">
            <v>0</v>
          </cell>
          <cell r="U153">
            <v>0</v>
          </cell>
          <cell r="V153">
            <v>0</v>
          </cell>
          <cell r="W153">
            <v>0</v>
          </cell>
          <cell r="X153">
            <v>0</v>
          </cell>
          <cell r="Y153">
            <v>45787.95</v>
          </cell>
          <cell r="Z153">
            <v>8213307.5364657156</v>
          </cell>
        </row>
        <row r="154">
          <cell r="D154">
            <v>4278</v>
          </cell>
          <cell r="E154" t="str">
            <v>Handsworth Grange Community Sports College</v>
          </cell>
          <cell r="F154">
            <v>992</v>
          </cell>
          <cell r="G154">
            <v>5233590</v>
          </cell>
          <cell r="H154">
            <v>143079.9999999998</v>
          </cell>
          <cell r="I154">
            <v>369600.00000000006</v>
          </cell>
          <cell r="J154">
            <v>298835.91445761797</v>
          </cell>
          <cell r="K154">
            <v>443576.7489599571</v>
          </cell>
          <cell r="L154">
            <v>12680.000000000004</v>
          </cell>
          <cell r="M154">
            <v>6501362.6634175749</v>
          </cell>
          <cell r="N154">
            <v>134400</v>
          </cell>
          <cell r="O154">
            <v>0</v>
          </cell>
          <cell r="P154">
            <v>0</v>
          </cell>
          <cell r="Q154">
            <v>0</v>
          </cell>
          <cell r="R154">
            <v>0</v>
          </cell>
          <cell r="S154">
            <v>0</v>
          </cell>
          <cell r="T154">
            <v>0</v>
          </cell>
          <cell r="U154">
            <v>0</v>
          </cell>
          <cell r="V154">
            <v>0</v>
          </cell>
          <cell r="W154">
            <v>0</v>
          </cell>
          <cell r="X154">
            <v>0</v>
          </cell>
          <cell r="Y154">
            <v>31488</v>
          </cell>
          <cell r="Z154">
            <v>6667250.6634175749</v>
          </cell>
        </row>
        <row r="155">
          <cell r="D155">
            <v>4257</v>
          </cell>
          <cell r="E155" t="str">
            <v>High Storrs School</v>
          </cell>
          <cell r="F155">
            <v>1208</v>
          </cell>
          <cell r="G155">
            <v>6372018</v>
          </cell>
          <cell r="H155">
            <v>48019.999999999978</v>
          </cell>
          <cell r="I155">
            <v>127199.99999999997</v>
          </cell>
          <cell r="J155">
            <v>24970.572790523325</v>
          </cell>
          <cell r="K155">
            <v>282309.92138629651</v>
          </cell>
          <cell r="L155">
            <v>23814.427860696454</v>
          </cell>
          <cell r="M155">
            <v>6878332.9220375167</v>
          </cell>
          <cell r="N155">
            <v>134400</v>
          </cell>
          <cell r="O155">
            <v>0</v>
          </cell>
          <cell r="P155">
            <v>229227.07796248293</v>
          </cell>
          <cell r="Q155">
            <v>229227.07796248293</v>
          </cell>
          <cell r="R155">
            <v>0</v>
          </cell>
          <cell r="S155">
            <v>0</v>
          </cell>
          <cell r="T155">
            <v>0</v>
          </cell>
          <cell r="U155">
            <v>0</v>
          </cell>
          <cell r="V155">
            <v>0</v>
          </cell>
          <cell r="W155">
            <v>0</v>
          </cell>
          <cell r="X155">
            <v>0</v>
          </cell>
          <cell r="Y155">
            <v>48369.75</v>
          </cell>
          <cell r="Z155">
            <v>7290329.7499999981</v>
          </cell>
        </row>
        <row r="156">
          <cell r="D156">
            <v>4230</v>
          </cell>
          <cell r="E156" t="str">
            <v>King Ecgbert School</v>
          </cell>
          <cell r="F156">
            <v>1069</v>
          </cell>
          <cell r="G156">
            <v>5634981</v>
          </cell>
          <cell r="H156">
            <v>98979.99999999984</v>
          </cell>
          <cell r="I156">
            <v>249600.0000000002</v>
          </cell>
          <cell r="J156">
            <v>98695.988036234514</v>
          </cell>
          <cell r="K156">
            <v>352354.34693341085</v>
          </cell>
          <cell r="L156">
            <v>58644.999999999942</v>
          </cell>
          <cell r="M156">
            <v>6493256.3349696454</v>
          </cell>
          <cell r="N156">
            <v>134400</v>
          </cell>
          <cell r="O156">
            <v>0</v>
          </cell>
          <cell r="P156">
            <v>0</v>
          </cell>
          <cell r="Q156">
            <v>0</v>
          </cell>
          <cell r="R156">
            <v>0</v>
          </cell>
          <cell r="S156">
            <v>0</v>
          </cell>
          <cell r="T156">
            <v>0</v>
          </cell>
          <cell r="U156">
            <v>0</v>
          </cell>
          <cell r="V156">
            <v>811457.26893988554</v>
          </cell>
          <cell r="W156">
            <v>0</v>
          </cell>
          <cell r="X156">
            <v>0</v>
          </cell>
          <cell r="Y156">
            <v>53261</v>
          </cell>
          <cell r="Z156">
            <v>7492374.6039095316</v>
          </cell>
        </row>
        <row r="157">
          <cell r="D157">
            <v>4259</v>
          </cell>
          <cell r="E157" t="str">
            <v>King Edward VII School</v>
          </cell>
          <cell r="F157">
            <v>1145</v>
          </cell>
          <cell r="G157">
            <v>6043491</v>
          </cell>
          <cell r="H157">
            <v>157290.00000000003</v>
          </cell>
          <cell r="I157">
            <v>404399.9999999993</v>
          </cell>
          <cell r="J157">
            <v>289621.82782521116</v>
          </cell>
          <cell r="K157">
            <v>353341.7398356215</v>
          </cell>
          <cell r="L157">
            <v>131554.99999999994</v>
          </cell>
          <cell r="M157">
            <v>7379699.5676608318</v>
          </cell>
          <cell r="N157">
            <v>134400</v>
          </cell>
          <cell r="O157">
            <v>0</v>
          </cell>
          <cell r="P157">
            <v>0</v>
          </cell>
          <cell r="Q157">
            <v>0</v>
          </cell>
          <cell r="R157">
            <v>0</v>
          </cell>
          <cell r="S157">
            <v>0</v>
          </cell>
          <cell r="T157">
            <v>132423.48670953777</v>
          </cell>
          <cell r="U157">
            <v>132423.48670953777</v>
          </cell>
          <cell r="V157">
            <v>569543.29400020244</v>
          </cell>
          <cell r="W157">
            <v>80600</v>
          </cell>
          <cell r="X157">
            <v>0</v>
          </cell>
          <cell r="Y157">
            <v>291840</v>
          </cell>
          <cell r="Z157">
            <v>8588506.3483705726</v>
          </cell>
        </row>
        <row r="158">
          <cell r="D158">
            <v>4279</v>
          </cell>
          <cell r="E158" t="str">
            <v>Meadowhead School Academy Trust</v>
          </cell>
          <cell r="F158">
            <v>1636</v>
          </cell>
          <cell r="G158">
            <v>8631342</v>
          </cell>
          <cell r="H158">
            <v>268030.00000000017</v>
          </cell>
          <cell r="I158">
            <v>682800</v>
          </cell>
          <cell r="J158">
            <v>548682.09680208389</v>
          </cell>
          <cell r="K158">
            <v>615849.04881897115</v>
          </cell>
          <cell r="L158">
            <v>66610.71559633025</v>
          </cell>
          <cell r="M158">
            <v>10813313.861217385</v>
          </cell>
          <cell r="N158">
            <v>134400</v>
          </cell>
          <cell r="O158">
            <v>0</v>
          </cell>
          <cell r="P158">
            <v>0</v>
          </cell>
          <cell r="Q158">
            <v>0</v>
          </cell>
          <cell r="R158">
            <v>0</v>
          </cell>
          <cell r="S158">
            <v>0</v>
          </cell>
          <cell r="T158">
            <v>0</v>
          </cell>
          <cell r="U158">
            <v>0</v>
          </cell>
          <cell r="V158">
            <v>851210.2776759587</v>
          </cell>
          <cell r="W158">
            <v>0</v>
          </cell>
          <cell r="X158">
            <v>0</v>
          </cell>
          <cell r="Y158">
            <v>73216</v>
          </cell>
          <cell r="Z158">
            <v>11872140.138893345</v>
          </cell>
        </row>
        <row r="159">
          <cell r="D159">
            <v>4015</v>
          </cell>
          <cell r="E159" t="str">
            <v>Mercia School</v>
          </cell>
          <cell r="F159">
            <v>844</v>
          </cell>
          <cell r="G159">
            <v>4424517</v>
          </cell>
          <cell r="H159">
            <v>86730.000000000189</v>
          </cell>
          <cell r="I159">
            <v>229199.99999999997</v>
          </cell>
          <cell r="J159">
            <v>93459.296646738396</v>
          </cell>
          <cell r="K159">
            <v>303672.55283195671</v>
          </cell>
          <cell r="L159">
            <v>25390.083036773369</v>
          </cell>
          <cell r="M159">
            <v>5162968.9325154684</v>
          </cell>
          <cell r="N159">
            <v>134400</v>
          </cell>
          <cell r="O159">
            <v>0</v>
          </cell>
          <cell r="P159">
            <v>0</v>
          </cell>
          <cell r="Q159">
            <v>0</v>
          </cell>
          <cell r="R159">
            <v>0</v>
          </cell>
          <cell r="S159">
            <v>0</v>
          </cell>
          <cell r="T159">
            <v>0</v>
          </cell>
          <cell r="U159">
            <v>0</v>
          </cell>
          <cell r="V159">
            <v>0</v>
          </cell>
          <cell r="W159">
            <v>0</v>
          </cell>
          <cell r="X159">
            <v>0</v>
          </cell>
          <cell r="Y159">
            <v>11887.07</v>
          </cell>
          <cell r="Z159">
            <v>5309256.0025154687</v>
          </cell>
        </row>
        <row r="160">
          <cell r="D160">
            <v>4008</v>
          </cell>
          <cell r="E160" t="str">
            <v>Newfield Secondary School</v>
          </cell>
          <cell r="F160">
            <v>1041</v>
          </cell>
          <cell r="G160">
            <v>5485419</v>
          </cell>
          <cell r="H160">
            <v>180809.9999999998</v>
          </cell>
          <cell r="I160">
            <v>457199.99999999977</v>
          </cell>
          <cell r="J160">
            <v>392359.88881829905</v>
          </cell>
          <cell r="K160">
            <v>426075.12638469029</v>
          </cell>
          <cell r="L160">
            <v>46097.846820809245</v>
          </cell>
          <cell r="M160">
            <v>6987961.8620237987</v>
          </cell>
          <cell r="N160">
            <v>134400</v>
          </cell>
          <cell r="O160">
            <v>0</v>
          </cell>
          <cell r="P160">
            <v>0</v>
          </cell>
          <cell r="Q160">
            <v>0</v>
          </cell>
          <cell r="R160">
            <v>0</v>
          </cell>
          <cell r="S160">
            <v>0</v>
          </cell>
          <cell r="T160">
            <v>0</v>
          </cell>
          <cell r="U160">
            <v>0</v>
          </cell>
          <cell r="V160">
            <v>853983.76979276864</v>
          </cell>
          <cell r="W160">
            <v>0</v>
          </cell>
          <cell r="X160">
            <v>0</v>
          </cell>
          <cell r="Y160">
            <v>38353.25</v>
          </cell>
          <cell r="Z160">
            <v>8014698.8818165679</v>
          </cell>
        </row>
        <row r="161">
          <cell r="D161">
            <v>5400</v>
          </cell>
          <cell r="E161" t="str">
            <v>Notre Dame High School</v>
          </cell>
          <cell r="F161">
            <v>1065</v>
          </cell>
          <cell r="G161">
            <v>5618727</v>
          </cell>
          <cell r="H161">
            <v>72520.000000000146</v>
          </cell>
          <cell r="I161">
            <v>195599.99999999968</v>
          </cell>
          <cell r="J161">
            <v>308648.2746199398</v>
          </cell>
          <cell r="K161">
            <v>296670.65272427112</v>
          </cell>
          <cell r="L161">
            <v>22679.798464491298</v>
          </cell>
          <cell r="M161">
            <v>6514845.7258087015</v>
          </cell>
          <cell r="N161">
            <v>134400</v>
          </cell>
          <cell r="O161">
            <v>0</v>
          </cell>
          <cell r="P161">
            <v>0</v>
          </cell>
          <cell r="Q161">
            <v>0</v>
          </cell>
          <cell r="R161">
            <v>0</v>
          </cell>
          <cell r="S161">
            <v>0</v>
          </cell>
          <cell r="T161">
            <v>0</v>
          </cell>
          <cell r="U161">
            <v>0</v>
          </cell>
          <cell r="V161">
            <v>0</v>
          </cell>
          <cell r="W161">
            <v>0</v>
          </cell>
          <cell r="X161">
            <v>0</v>
          </cell>
          <cell r="Y161">
            <v>28928</v>
          </cell>
          <cell r="Z161">
            <v>6678173.7258087015</v>
          </cell>
        </row>
        <row r="162">
          <cell r="D162">
            <v>4006</v>
          </cell>
          <cell r="E162" t="str">
            <v>Outwood Academy City</v>
          </cell>
          <cell r="F162">
            <v>1177</v>
          </cell>
          <cell r="G162">
            <v>6202917</v>
          </cell>
          <cell r="H162">
            <v>244999.99999999983</v>
          </cell>
          <cell r="I162">
            <v>618000</v>
          </cell>
          <cell r="J162">
            <v>609408.34639139613</v>
          </cell>
          <cell r="K162">
            <v>463644.95361483732</v>
          </cell>
          <cell r="L162">
            <v>58995.867521367487</v>
          </cell>
          <cell r="M162">
            <v>8197966.1675276011</v>
          </cell>
          <cell r="N162">
            <v>134400</v>
          </cell>
          <cell r="O162">
            <v>0</v>
          </cell>
          <cell r="P162">
            <v>0</v>
          </cell>
          <cell r="Q162">
            <v>0</v>
          </cell>
          <cell r="R162">
            <v>0</v>
          </cell>
          <cell r="S162">
            <v>0</v>
          </cell>
          <cell r="T162">
            <v>0</v>
          </cell>
          <cell r="U162">
            <v>0</v>
          </cell>
          <cell r="V162">
            <v>0</v>
          </cell>
          <cell r="W162">
            <v>0</v>
          </cell>
          <cell r="X162">
            <v>0</v>
          </cell>
          <cell r="Y162">
            <v>39787.15</v>
          </cell>
          <cell r="Z162">
            <v>8372153.3175276015</v>
          </cell>
        </row>
        <row r="163">
          <cell r="D163">
            <v>6907</v>
          </cell>
          <cell r="E163" t="str">
            <v>Parkwood E-ACT Academy</v>
          </cell>
          <cell r="F163">
            <v>813</v>
          </cell>
          <cell r="G163">
            <v>4273308</v>
          </cell>
          <cell r="H163">
            <v>192569.9999999998</v>
          </cell>
          <cell r="I163">
            <v>489599.99999999953</v>
          </cell>
          <cell r="J163">
            <v>553362.61965594045</v>
          </cell>
          <cell r="K163">
            <v>448867.45146908046</v>
          </cell>
          <cell r="L163">
            <v>139092.59925558305</v>
          </cell>
          <cell r="M163">
            <v>6096800.6703806045</v>
          </cell>
          <cell r="N163">
            <v>134400</v>
          </cell>
          <cell r="O163">
            <v>61658.161186650061</v>
          </cell>
          <cell r="P163">
            <v>0</v>
          </cell>
          <cell r="Q163">
            <v>0</v>
          </cell>
          <cell r="R163">
            <v>0</v>
          </cell>
          <cell r="S163">
            <v>0</v>
          </cell>
          <cell r="T163">
            <v>0</v>
          </cell>
          <cell r="U163">
            <v>0</v>
          </cell>
          <cell r="V163">
            <v>0</v>
          </cell>
          <cell r="W163">
            <v>0</v>
          </cell>
          <cell r="X163">
            <v>0</v>
          </cell>
          <cell r="Y163">
            <v>36303.15</v>
          </cell>
          <cell r="Z163">
            <v>6329161.9815672552</v>
          </cell>
        </row>
        <row r="164">
          <cell r="D164">
            <v>6905</v>
          </cell>
          <cell r="E164" t="str">
            <v>Sheffield Park Academy</v>
          </cell>
          <cell r="F164">
            <v>1060</v>
          </cell>
          <cell r="G164">
            <v>5584671</v>
          </cell>
          <cell r="H164">
            <v>285180.00000000006</v>
          </cell>
          <cell r="I164">
            <v>722400.00000000023</v>
          </cell>
          <cell r="J164">
            <v>734058.18048378662</v>
          </cell>
          <cell r="K164">
            <v>548113.83496710565</v>
          </cell>
          <cell r="L164">
            <v>94136.657169990503</v>
          </cell>
          <cell r="M164">
            <v>7968559.6726208823</v>
          </cell>
          <cell r="N164">
            <v>134400</v>
          </cell>
          <cell r="O164">
            <v>3484.1739130435103</v>
          </cell>
          <cell r="P164">
            <v>0</v>
          </cell>
          <cell r="Q164">
            <v>0</v>
          </cell>
          <cell r="R164">
            <v>0</v>
          </cell>
          <cell r="S164">
            <v>0</v>
          </cell>
          <cell r="T164">
            <v>0</v>
          </cell>
          <cell r="U164">
            <v>0</v>
          </cell>
          <cell r="V164">
            <v>0</v>
          </cell>
          <cell r="W164">
            <v>0</v>
          </cell>
          <cell r="X164">
            <v>0</v>
          </cell>
          <cell r="Y164">
            <v>41720.25</v>
          </cell>
          <cell r="Z164">
            <v>8148164.0965339253</v>
          </cell>
        </row>
        <row r="165">
          <cell r="D165">
            <v>6906</v>
          </cell>
          <cell r="E165" t="str">
            <v>Sheffield Springs Academy</v>
          </cell>
          <cell r="F165">
            <v>1054</v>
          </cell>
          <cell r="G165">
            <v>5555178</v>
          </cell>
          <cell r="H165">
            <v>286160.00000000006</v>
          </cell>
          <cell r="I165">
            <v>733200</v>
          </cell>
          <cell r="J165">
            <v>703353.43968576088</v>
          </cell>
          <cell r="K165">
            <v>663039.02502625773</v>
          </cell>
          <cell r="L165">
            <v>80753.595166163112</v>
          </cell>
          <cell r="M165">
            <v>8021684.0598781826</v>
          </cell>
          <cell r="N165">
            <v>134400</v>
          </cell>
          <cell r="O165">
            <v>19495.282364156377</v>
          </cell>
          <cell r="P165">
            <v>0</v>
          </cell>
          <cell r="Q165">
            <v>0</v>
          </cell>
          <cell r="R165">
            <v>0</v>
          </cell>
          <cell r="S165">
            <v>0</v>
          </cell>
          <cell r="T165">
            <v>0</v>
          </cell>
          <cell r="U165">
            <v>0</v>
          </cell>
          <cell r="V165">
            <v>0</v>
          </cell>
          <cell r="W165">
            <v>0</v>
          </cell>
          <cell r="X165">
            <v>0</v>
          </cell>
          <cell r="Y165">
            <v>35072</v>
          </cell>
          <cell r="Z165">
            <v>8210651.3422423387</v>
          </cell>
        </row>
        <row r="166">
          <cell r="D166">
            <v>4229</v>
          </cell>
          <cell r="E166" t="str">
            <v>Silverdale School</v>
          </cell>
          <cell r="F166">
            <v>1020</v>
          </cell>
          <cell r="G166">
            <v>5385708</v>
          </cell>
          <cell r="H166">
            <v>58799.999999999789</v>
          </cell>
          <cell r="I166">
            <v>160800.00000000017</v>
          </cell>
          <cell r="J166">
            <v>122499.59020686707</v>
          </cell>
          <cell r="K166">
            <v>245188.8213591465</v>
          </cell>
          <cell r="L166">
            <v>38878.557114228504</v>
          </cell>
          <cell r="M166">
            <v>6011874.9686802421</v>
          </cell>
          <cell r="N166">
            <v>134400</v>
          </cell>
          <cell r="O166">
            <v>0</v>
          </cell>
          <cell r="P166">
            <v>0</v>
          </cell>
          <cell r="Q166">
            <v>0</v>
          </cell>
          <cell r="R166">
            <v>0</v>
          </cell>
          <cell r="S166">
            <v>0</v>
          </cell>
          <cell r="T166">
            <v>0</v>
          </cell>
          <cell r="U166">
            <v>0</v>
          </cell>
          <cell r="V166">
            <v>1280975.6546891527</v>
          </cell>
          <cell r="W166">
            <v>0</v>
          </cell>
          <cell r="X166">
            <v>0</v>
          </cell>
          <cell r="Y166">
            <v>49303.8</v>
          </cell>
          <cell r="Z166">
            <v>7476554.4233693946</v>
          </cell>
        </row>
        <row r="167">
          <cell r="D167">
            <v>4271</v>
          </cell>
          <cell r="E167" t="str">
            <v>Stocksbridge High School</v>
          </cell>
          <cell r="F167">
            <v>799</v>
          </cell>
          <cell r="G167">
            <v>4221531</v>
          </cell>
          <cell r="H167">
            <v>109270</v>
          </cell>
          <cell r="I167">
            <v>290400.00000000023</v>
          </cell>
          <cell r="J167">
            <v>207729.89155662921</v>
          </cell>
          <cell r="K167">
            <v>251066.2672164817</v>
          </cell>
          <cell r="L167">
            <v>6340.0000000000027</v>
          </cell>
          <cell r="M167">
            <v>5086337.1587731102</v>
          </cell>
          <cell r="N167">
            <v>134400</v>
          </cell>
          <cell r="O167">
            <v>0</v>
          </cell>
          <cell r="P167">
            <v>0</v>
          </cell>
          <cell r="Q167">
            <v>0</v>
          </cell>
          <cell r="R167">
            <v>0</v>
          </cell>
          <cell r="S167">
            <v>0</v>
          </cell>
          <cell r="T167">
            <v>0</v>
          </cell>
          <cell r="U167">
            <v>0</v>
          </cell>
          <cell r="V167">
            <v>0</v>
          </cell>
          <cell r="W167">
            <v>0</v>
          </cell>
          <cell r="X167">
            <v>0</v>
          </cell>
          <cell r="Y167">
            <v>27136</v>
          </cell>
          <cell r="Z167">
            <v>5247873.1587731102</v>
          </cell>
        </row>
        <row r="168">
          <cell r="D168">
            <v>4234</v>
          </cell>
          <cell r="E168" t="str">
            <v>Tapton School</v>
          </cell>
          <cell r="F168">
            <v>1334</v>
          </cell>
          <cell r="G168">
            <v>7052076</v>
          </cell>
          <cell r="H168">
            <v>98490.000000000218</v>
          </cell>
          <cell r="I168">
            <v>250799.99999999994</v>
          </cell>
          <cell r="J168">
            <v>122439.37225213271</v>
          </cell>
          <cell r="K168">
            <v>414429.78735057486</v>
          </cell>
          <cell r="L168">
            <v>68462.92921686756</v>
          </cell>
          <cell r="M168">
            <v>8006698.0888195746</v>
          </cell>
          <cell r="N168">
            <v>134400</v>
          </cell>
          <cell r="O168">
            <v>0</v>
          </cell>
          <cell r="P168">
            <v>0</v>
          </cell>
          <cell r="Q168">
            <v>0</v>
          </cell>
          <cell r="R168">
            <v>0</v>
          </cell>
          <cell r="S168">
            <v>0</v>
          </cell>
          <cell r="T168">
            <v>0</v>
          </cell>
          <cell r="U168">
            <v>0</v>
          </cell>
          <cell r="V168">
            <v>663555.24383953714</v>
          </cell>
          <cell r="W168">
            <v>0</v>
          </cell>
          <cell r="X168">
            <v>0</v>
          </cell>
          <cell r="Y168">
            <v>56320</v>
          </cell>
          <cell r="Z168">
            <v>8860973.3326591104</v>
          </cell>
        </row>
        <row r="169">
          <cell r="D169">
            <v>4276</v>
          </cell>
          <cell r="E169" t="str">
            <v>The Birley Academy</v>
          </cell>
          <cell r="F169">
            <v>1075</v>
          </cell>
          <cell r="G169">
            <v>5663835</v>
          </cell>
          <cell r="H169">
            <v>182280.00000000003</v>
          </cell>
          <cell r="I169">
            <v>458399.99999999959</v>
          </cell>
          <cell r="J169">
            <v>329892.97125454404</v>
          </cell>
          <cell r="K169">
            <v>496103.9189488726</v>
          </cell>
          <cell r="L169">
            <v>50814.538676607626</v>
          </cell>
          <cell r="M169">
            <v>7181326.4288800247</v>
          </cell>
          <cell r="N169">
            <v>134400</v>
          </cell>
          <cell r="O169">
            <v>0</v>
          </cell>
          <cell r="P169">
            <v>0</v>
          </cell>
          <cell r="Q169">
            <v>0</v>
          </cell>
          <cell r="R169">
            <v>0</v>
          </cell>
          <cell r="S169">
            <v>0</v>
          </cell>
          <cell r="T169">
            <v>0</v>
          </cell>
          <cell r="U169">
            <v>0</v>
          </cell>
          <cell r="V169">
            <v>0</v>
          </cell>
          <cell r="W169">
            <v>0</v>
          </cell>
          <cell r="X169">
            <v>0</v>
          </cell>
          <cell r="Y169">
            <v>28294.521700000001</v>
          </cell>
          <cell r="Z169">
            <v>7344020.9505800251</v>
          </cell>
        </row>
        <row r="170">
          <cell r="D170">
            <v>4004</v>
          </cell>
          <cell r="E170" t="str">
            <v>UTC Sheffield City Centre</v>
          </cell>
          <cell r="F170">
            <v>301</v>
          </cell>
          <cell r="G170">
            <v>1640061</v>
          </cell>
          <cell r="H170">
            <v>38220.000000000051</v>
          </cell>
          <cell r="I170">
            <v>103200.0000000001</v>
          </cell>
          <cell r="J170">
            <v>105185.86370536857</v>
          </cell>
          <cell r="K170">
            <v>94553.587752201638</v>
          </cell>
          <cell r="L170">
            <v>1709.9820788530449</v>
          </cell>
          <cell r="M170">
            <v>1982930.4335364231</v>
          </cell>
          <cell r="N170">
            <v>134400</v>
          </cell>
          <cell r="O170">
            <v>0</v>
          </cell>
          <cell r="P170">
            <v>0</v>
          </cell>
          <cell r="Q170">
            <v>0</v>
          </cell>
          <cell r="R170">
            <v>0</v>
          </cell>
          <cell r="S170">
            <v>0</v>
          </cell>
          <cell r="T170">
            <v>0</v>
          </cell>
          <cell r="U170">
            <v>0</v>
          </cell>
          <cell r="V170">
            <v>0</v>
          </cell>
          <cell r="W170">
            <v>0</v>
          </cell>
          <cell r="X170">
            <v>0</v>
          </cell>
          <cell r="Y170">
            <v>32256</v>
          </cell>
          <cell r="Z170">
            <v>2149586.4335364234</v>
          </cell>
        </row>
        <row r="171">
          <cell r="D171">
            <v>4010</v>
          </cell>
          <cell r="E171" t="str">
            <v>UTC Sheffield Olympic Legacy Park</v>
          </cell>
          <cell r="F171">
            <v>298</v>
          </cell>
          <cell r="G171">
            <v>1623717</v>
          </cell>
          <cell r="H171">
            <v>41159.999999999927</v>
          </cell>
          <cell r="I171">
            <v>109200.00000000019</v>
          </cell>
          <cell r="J171">
            <v>116215.90153692653</v>
          </cell>
          <cell r="K171">
            <v>107359.7688453672</v>
          </cell>
          <cell r="L171">
            <v>4819.6938775510389</v>
          </cell>
          <cell r="M171">
            <v>2002472.3642598451</v>
          </cell>
          <cell r="N171">
            <v>134400</v>
          </cell>
          <cell r="O171">
            <v>0</v>
          </cell>
          <cell r="P171">
            <v>0</v>
          </cell>
          <cell r="Q171">
            <v>0</v>
          </cell>
          <cell r="R171">
            <v>0</v>
          </cell>
          <cell r="S171">
            <v>0</v>
          </cell>
          <cell r="T171">
            <v>0</v>
          </cell>
          <cell r="U171">
            <v>0</v>
          </cell>
          <cell r="V171">
            <v>0</v>
          </cell>
          <cell r="W171">
            <v>0</v>
          </cell>
          <cell r="X171">
            <v>0</v>
          </cell>
          <cell r="Y171">
            <v>32768</v>
          </cell>
          <cell r="Z171">
            <v>2169640.3642598451</v>
          </cell>
        </row>
        <row r="172">
          <cell r="D172">
            <v>4013</v>
          </cell>
          <cell r="E172" t="str">
            <v>Westfield School</v>
          </cell>
          <cell r="F172">
            <v>1311</v>
          </cell>
          <cell r="G172">
            <v>6892479</v>
          </cell>
          <cell r="H172">
            <v>154349.99999999994</v>
          </cell>
          <cell r="I172">
            <v>387600.00000000012</v>
          </cell>
          <cell r="J172">
            <v>267750.81009515736</v>
          </cell>
          <cell r="K172">
            <v>530840.43192989589</v>
          </cell>
          <cell r="L172">
            <v>1593.5084355828226</v>
          </cell>
          <cell r="M172">
            <v>8234613.7504606359</v>
          </cell>
          <cell r="N172">
            <v>134400</v>
          </cell>
          <cell r="O172">
            <v>0</v>
          </cell>
          <cell r="P172">
            <v>0</v>
          </cell>
          <cell r="Q172">
            <v>0</v>
          </cell>
          <cell r="R172">
            <v>0</v>
          </cell>
          <cell r="S172">
            <v>0</v>
          </cell>
          <cell r="T172">
            <v>0</v>
          </cell>
          <cell r="U172">
            <v>0</v>
          </cell>
          <cell r="V172">
            <v>682112.88143837522</v>
          </cell>
          <cell r="W172">
            <v>0</v>
          </cell>
          <cell r="X172">
            <v>0</v>
          </cell>
          <cell r="Y172">
            <v>62976</v>
          </cell>
          <cell r="Z172">
            <v>9114102.6318990104</v>
          </cell>
        </row>
        <row r="173">
          <cell r="D173">
            <v>4016</v>
          </cell>
          <cell r="E173" t="str">
            <v>Yewlands Academy</v>
          </cell>
          <cell r="F173">
            <v>944</v>
          </cell>
          <cell r="G173">
            <v>4954833</v>
          </cell>
          <cell r="H173">
            <v>188649.99999999977</v>
          </cell>
          <cell r="I173">
            <v>475200.00000000023</v>
          </cell>
          <cell r="J173">
            <v>480286.75331858103</v>
          </cell>
          <cell r="K173">
            <v>459350.4287905044</v>
          </cell>
          <cell r="L173">
            <v>17435.000000000065</v>
          </cell>
          <cell r="M173">
            <v>6575755.1821090849</v>
          </cell>
          <cell r="N173">
            <v>134400</v>
          </cell>
          <cell r="O173">
            <v>0</v>
          </cell>
          <cell r="P173">
            <v>0</v>
          </cell>
          <cell r="Q173">
            <v>0</v>
          </cell>
          <cell r="R173">
            <v>0</v>
          </cell>
          <cell r="S173">
            <v>0</v>
          </cell>
          <cell r="T173">
            <v>0</v>
          </cell>
          <cell r="U173">
            <v>0</v>
          </cell>
          <cell r="V173">
            <v>0</v>
          </cell>
          <cell r="W173">
            <v>0</v>
          </cell>
          <cell r="X173">
            <v>0</v>
          </cell>
          <cell r="Y173">
            <v>35072</v>
          </cell>
          <cell r="Z173">
            <v>6745227.1821090849</v>
          </cell>
        </row>
        <row r="175">
          <cell r="E175" t="str">
            <v>Total Secondary</v>
          </cell>
          <cell r="F175">
            <v>28330</v>
          </cell>
          <cell r="G175">
            <v>149441562</v>
          </cell>
          <cell r="H175">
            <v>4392849.9999999991</v>
          </cell>
          <cell r="I175">
            <v>11247599.999999996</v>
          </cell>
          <cell r="J175">
            <v>9898255.7419539262</v>
          </cell>
          <cell r="K175">
            <v>11474784.233484581</v>
          </cell>
          <cell r="L175">
            <v>1607452.7594087149</v>
          </cell>
          <cell r="M175">
            <v>188062504.73484719</v>
          </cell>
          <cell r="N175">
            <v>3628800</v>
          </cell>
          <cell r="O175">
            <v>196600.32028741867</v>
          </cell>
          <cell r="P175">
            <v>229227.07796248293</v>
          </cell>
          <cell r="Q175">
            <v>229227.07796248293</v>
          </cell>
          <cell r="R175">
            <v>0</v>
          </cell>
          <cell r="S175">
            <v>0</v>
          </cell>
          <cell r="T175">
            <v>132423.48670953777</v>
          </cell>
          <cell r="U175">
            <v>132423.48670953777</v>
          </cell>
          <cell r="V175">
            <v>7647676.4838072443</v>
          </cell>
          <cell r="W175">
            <v>80600</v>
          </cell>
          <cell r="X175">
            <v>0</v>
          </cell>
          <cell r="Y175">
            <v>1317944.9016999998</v>
          </cell>
          <cell r="Z175">
            <v>201295777.00531393</v>
          </cell>
        </row>
        <row r="176">
          <cell r="Q176">
            <v>1</v>
          </cell>
          <cell r="R176">
            <v>5187.083333333333</v>
          </cell>
          <cell r="S176">
            <v>0</v>
          </cell>
          <cell r="U176">
            <v>1</v>
          </cell>
        </row>
        <row r="177">
          <cell r="D177" t="str">
            <v/>
          </cell>
          <cell r="E177" t="str">
            <v>Middle Deemed Secondary</v>
          </cell>
          <cell r="S177">
            <v>0</v>
          </cell>
          <cell r="U177">
            <v>5296.9394683815108</v>
          </cell>
        </row>
        <row r="178">
          <cell r="D178" t="str">
            <v/>
          </cell>
          <cell r="E178">
            <v>0</v>
          </cell>
          <cell r="R178">
            <v>0</v>
          </cell>
          <cell r="T178">
            <v>0</v>
          </cell>
        </row>
        <row r="179">
          <cell r="D179">
            <v>4014</v>
          </cell>
          <cell r="E179" t="str">
            <v>Astrea Academy Sheffield</v>
          </cell>
          <cell r="F179">
            <v>999</v>
          </cell>
          <cell r="G179">
            <v>4824531</v>
          </cell>
          <cell r="H179">
            <v>244969.64601769933</v>
          </cell>
          <cell r="I179">
            <v>582881.4955752216</v>
          </cell>
          <cell r="J179">
            <v>567278.93438280409</v>
          </cell>
          <cell r="K179">
            <v>514656.10683188366</v>
          </cell>
          <cell r="L179">
            <v>183212.78150826442</v>
          </cell>
          <cell r="M179">
            <v>6917529.9643158726</v>
          </cell>
          <cell r="N179">
            <v>134400</v>
          </cell>
          <cell r="O179">
            <v>21552.594690265425</v>
          </cell>
          <cell r="Q179">
            <v>0</v>
          </cell>
          <cell r="R179">
            <v>0</v>
          </cell>
          <cell r="S179">
            <v>0</v>
          </cell>
          <cell r="T179">
            <v>0</v>
          </cell>
          <cell r="U179">
            <v>0</v>
          </cell>
          <cell r="V179">
            <v>0</v>
          </cell>
          <cell r="W179">
            <v>0</v>
          </cell>
          <cell r="X179">
            <v>0</v>
          </cell>
          <cell r="Y179">
            <v>9679.15</v>
          </cell>
          <cell r="Z179">
            <v>7083161.7090061381</v>
          </cell>
        </row>
        <row r="180">
          <cell r="D180">
            <v>4225</v>
          </cell>
          <cell r="E180" t="str">
            <v>Hinde House 2-16 Academy</v>
          </cell>
          <cell r="F180">
            <v>1345</v>
          </cell>
          <cell r="G180">
            <v>6388308</v>
          </cell>
          <cell r="H180">
            <v>292922</v>
          </cell>
          <cell r="I180">
            <v>687431.99999999977</v>
          </cell>
          <cell r="J180">
            <v>728117.32652102527</v>
          </cell>
          <cell r="K180">
            <v>681941.06690343039</v>
          </cell>
          <cell r="L180">
            <v>115098.34733893558</v>
          </cell>
          <cell r="M180">
            <v>8893818.7407633904</v>
          </cell>
          <cell r="N180">
            <v>134400</v>
          </cell>
          <cell r="O180">
            <v>1656.0000000000523</v>
          </cell>
          <cell r="Q180">
            <v>0</v>
          </cell>
          <cell r="R180">
            <v>0</v>
          </cell>
          <cell r="S180">
            <v>0</v>
          </cell>
          <cell r="T180">
            <v>0</v>
          </cell>
          <cell r="U180">
            <v>0</v>
          </cell>
          <cell r="V180">
            <v>921869.41906005843</v>
          </cell>
          <cell r="W180">
            <v>80600</v>
          </cell>
          <cell r="X180">
            <v>0</v>
          </cell>
          <cell r="Y180">
            <v>53248</v>
          </cell>
          <cell r="Z180">
            <v>10085592.159823449</v>
          </cell>
        </row>
        <row r="181">
          <cell r="D181">
            <v>4005</v>
          </cell>
          <cell r="E181" t="str">
            <v>Oasis Academy Don Valley</v>
          </cell>
          <cell r="F181">
            <v>1081</v>
          </cell>
          <cell r="G181">
            <v>4993020</v>
          </cell>
          <cell r="H181">
            <v>237601.00000000006</v>
          </cell>
          <cell r="I181">
            <v>568722</v>
          </cell>
          <cell r="J181">
            <v>648889.73895849939</v>
          </cell>
          <cell r="K181">
            <v>396016.18907028856</v>
          </cell>
          <cell r="L181">
            <v>74113.980099502427</v>
          </cell>
          <cell r="M181">
            <v>6918362.9081282904</v>
          </cell>
          <cell r="N181">
            <v>134400</v>
          </cell>
          <cell r="O181">
            <v>2304.0000000000132</v>
          </cell>
          <cell r="Q181">
            <v>0</v>
          </cell>
          <cell r="S181">
            <v>0</v>
          </cell>
          <cell r="U181">
            <v>0</v>
          </cell>
          <cell r="V181">
            <v>0</v>
          </cell>
          <cell r="W181">
            <v>0</v>
          </cell>
          <cell r="X181">
            <v>0</v>
          </cell>
          <cell r="Y181">
            <v>20992</v>
          </cell>
          <cell r="Z181">
            <v>7076058.9081282904</v>
          </cell>
        </row>
        <row r="182">
          <cell r="T182">
            <v>0</v>
          </cell>
        </row>
        <row r="183">
          <cell r="E183" t="str">
            <v>Total Middle Deemed Secondary</v>
          </cell>
          <cell r="F183">
            <v>3425</v>
          </cell>
          <cell r="G183">
            <v>16205859</v>
          </cell>
          <cell r="H183">
            <v>775492.64601769927</v>
          </cell>
          <cell r="I183">
            <v>1839035.4955752213</v>
          </cell>
          <cell r="J183">
            <v>1944285.9998623286</v>
          </cell>
          <cell r="K183">
            <v>1592613.3628056026</v>
          </cell>
          <cell r="L183">
            <v>372425.10894670244</v>
          </cell>
          <cell r="M183">
            <v>22729711.613207553</v>
          </cell>
          <cell r="N183">
            <v>403200</v>
          </cell>
          <cell r="O183">
            <v>25512.59469026549</v>
          </cell>
          <cell r="Q183">
            <v>0</v>
          </cell>
          <cell r="S183">
            <v>0</v>
          </cell>
          <cell r="U183">
            <v>0</v>
          </cell>
          <cell r="V183">
            <v>921869.41906005843</v>
          </cell>
          <cell r="W183">
            <v>80600</v>
          </cell>
          <cell r="X183">
            <v>0</v>
          </cell>
          <cell r="Y183">
            <v>83919.15</v>
          </cell>
          <cell r="Z183">
            <v>24244812.776957873</v>
          </cell>
        </row>
        <row r="184">
          <cell r="E184">
            <v>0</v>
          </cell>
          <cell r="R184">
            <v>0</v>
          </cell>
          <cell r="T184">
            <v>697667.25990239845</v>
          </cell>
        </row>
        <row r="185">
          <cell r="E185" t="str">
            <v>Total All Schools</v>
          </cell>
          <cell r="F185">
            <v>75009</v>
          </cell>
          <cell r="G185">
            <v>320583249</v>
          </cell>
          <cell r="H185">
            <v>11558432.646017699</v>
          </cell>
          <cell r="I185">
            <v>23890955.495575219</v>
          </cell>
          <cell r="J185">
            <v>22756185.354287826</v>
          </cell>
          <cell r="K185">
            <v>29542734.015157253</v>
          </cell>
          <cell r="L185">
            <v>5775988.4883081559</v>
          </cell>
          <cell r="M185">
            <v>414107544.9993459</v>
          </cell>
          <cell r="N185">
            <v>21907200</v>
          </cell>
          <cell r="O185">
            <v>849822.87026254262</v>
          </cell>
          <cell r="P185">
            <v>2691862.2188418573</v>
          </cell>
          <cell r="Q185">
            <v>2691862.2188418573</v>
          </cell>
          <cell r="S185">
            <v>0</v>
          </cell>
          <cell r="U185">
            <v>697667.25990239845</v>
          </cell>
          <cell r="V185">
            <v>9147474.9043339621</v>
          </cell>
          <cell r="W185">
            <v>376100</v>
          </cell>
          <cell r="X185">
            <v>16318.8598130841</v>
          </cell>
          <cell r="Y185">
            <v>3585708.8874999997</v>
          </cell>
          <cell r="Z185">
            <v>453379700.00000006</v>
          </cell>
        </row>
        <row r="186">
          <cell r="F186">
            <v>0</v>
          </cell>
          <cell r="G186">
            <v>-154935828</v>
          </cell>
          <cell r="H186">
            <v>0</v>
          </cell>
          <cell r="I186">
            <v>0</v>
          </cell>
          <cell r="J186">
            <v>0</v>
          </cell>
          <cell r="K186">
            <v>0</v>
          </cell>
          <cell r="L186">
            <v>0</v>
          </cell>
          <cell r="M186">
            <v>0</v>
          </cell>
          <cell r="O186">
            <v>0</v>
          </cell>
          <cell r="Q186">
            <v>0</v>
          </cell>
          <cell r="R186">
            <v>697667.2599023981</v>
          </cell>
          <cell r="S186">
            <v>0</v>
          </cell>
          <cell r="U186">
            <v>697667.25990239845</v>
          </cell>
          <cell r="V186" t="str">
            <v>MFG Ok</v>
          </cell>
          <cell r="W186">
            <v>0</v>
          </cell>
          <cell r="Z186">
            <v>0</v>
          </cell>
        </row>
        <row r="187">
          <cell r="G187">
            <v>0.70709661019229564</v>
          </cell>
          <cell r="H187">
            <v>7.8189182580501324E-2</v>
          </cell>
          <cell r="J187">
            <v>5.0192334050880139E-2</v>
          </cell>
          <cell r="K187">
            <v>40624173</v>
          </cell>
          <cell r="L187">
            <v>24741652.562020309</v>
          </cell>
          <cell r="M187">
            <v>15882520.437979691</v>
          </cell>
          <cell r="N187">
            <v>0.91337910585618598</v>
          </cell>
          <cell r="O187" t="str">
            <v>pupil led funding</v>
          </cell>
          <cell r="U187">
            <v>-1.6298145055770874E-9</v>
          </cell>
          <cell r="V187">
            <v>0</v>
          </cell>
        </row>
        <row r="188">
          <cell r="K188">
            <v>0.60903769196779245</v>
          </cell>
          <cell r="L188">
            <v>0.39096230803220761</v>
          </cell>
          <cell r="V188" t="str">
            <v>PFI Ok</v>
          </cell>
        </row>
        <row r="189">
          <cell r="D189">
            <v>4014</v>
          </cell>
          <cell r="E189" t="str">
            <v>Astrea 3-16 Academy - Pri</v>
          </cell>
          <cell r="F189">
            <v>261</v>
          </cell>
          <cell r="G189">
            <v>934902</v>
          </cell>
          <cell r="H189">
            <v>50929.646017699153</v>
          </cell>
          <cell r="I189">
            <v>86081.495575221299</v>
          </cell>
          <cell r="J189">
            <v>99664.037788163565</v>
          </cell>
          <cell r="K189">
            <v>146043.32504012834</v>
          </cell>
          <cell r="L189">
            <v>104264.06249999996</v>
          </cell>
          <cell r="M189">
            <v>1421884.5669212125</v>
          </cell>
          <cell r="N189">
            <v>35113.513513513513</v>
          </cell>
          <cell r="O189">
            <v>21552.594690265425</v>
          </cell>
          <cell r="P189">
            <v>0</v>
          </cell>
          <cell r="Q189">
            <v>0</v>
          </cell>
          <cell r="S189">
            <v>0</v>
          </cell>
          <cell r="U189">
            <v>0</v>
          </cell>
          <cell r="X189">
            <v>0</v>
          </cell>
          <cell r="Y189">
            <v>2528.7869369369369</v>
          </cell>
          <cell r="Z189">
            <v>1481079.4620619284</v>
          </cell>
        </row>
        <row r="190">
          <cell r="D190">
            <v>4014</v>
          </cell>
          <cell r="E190" t="str">
            <v>Astrea 3-16 Academy - Sec</v>
          </cell>
          <cell r="F190">
            <v>738</v>
          </cell>
          <cell r="G190">
            <v>3889629</v>
          </cell>
          <cell r="H190">
            <v>194040.00000000017</v>
          </cell>
          <cell r="I190">
            <v>496800.00000000035</v>
          </cell>
          <cell r="J190">
            <v>467614.89659464051</v>
          </cell>
          <cell r="K190">
            <v>368612.78179175529</v>
          </cell>
          <cell r="L190">
            <v>78948.719008264467</v>
          </cell>
          <cell r="M190">
            <v>5495645.3973946599</v>
          </cell>
          <cell r="N190">
            <v>99286.486486486494</v>
          </cell>
          <cell r="O190">
            <v>0</v>
          </cell>
          <cell r="P190">
            <v>0</v>
          </cell>
          <cell r="Q190">
            <v>0</v>
          </cell>
          <cell r="S190">
            <v>0</v>
          </cell>
          <cell r="U190">
            <v>0</v>
          </cell>
          <cell r="X190">
            <v>0</v>
          </cell>
          <cell r="Y190">
            <v>7150.3630630630632</v>
          </cell>
          <cell r="Z190">
            <v>5602082.2469442105</v>
          </cell>
        </row>
        <row r="191">
          <cell r="F191">
            <v>999</v>
          </cell>
          <cell r="G191">
            <v>4824531</v>
          </cell>
          <cell r="H191">
            <v>244969.64601769933</v>
          </cell>
          <cell r="I191">
            <v>582881.4955752216</v>
          </cell>
          <cell r="J191">
            <v>567278.93438280409</v>
          </cell>
          <cell r="K191">
            <v>514656.10683188366</v>
          </cell>
          <cell r="L191">
            <v>183212.78150826442</v>
          </cell>
          <cell r="M191">
            <v>6917529.9643158726</v>
          </cell>
          <cell r="N191">
            <v>134400</v>
          </cell>
          <cell r="O191">
            <v>21552.594690265425</v>
          </cell>
          <cell r="P191">
            <v>0</v>
          </cell>
          <cell r="Q191">
            <v>0</v>
          </cell>
          <cell r="S191">
            <v>0</v>
          </cell>
          <cell r="T191">
            <v>0</v>
          </cell>
          <cell r="U191">
            <v>0</v>
          </cell>
          <cell r="V191">
            <v>0</v>
          </cell>
          <cell r="W191">
            <v>0</v>
          </cell>
          <cell r="X191">
            <v>0</v>
          </cell>
          <cell r="Y191">
            <v>9679.15</v>
          </cell>
          <cell r="Z191">
            <v>7083161.7090061381</v>
          </cell>
        </row>
        <row r="192">
          <cell r="F192">
            <v>0</v>
          </cell>
          <cell r="G192">
            <v>0</v>
          </cell>
          <cell r="H192">
            <v>0</v>
          </cell>
          <cell r="I192">
            <v>0</v>
          </cell>
          <cell r="J192">
            <v>0</v>
          </cell>
          <cell r="K192">
            <v>0</v>
          </cell>
          <cell r="L192">
            <v>0</v>
          </cell>
          <cell r="M192">
            <v>0</v>
          </cell>
          <cell r="N192">
            <v>0</v>
          </cell>
          <cell r="O192">
            <v>0</v>
          </cell>
          <cell r="Q192">
            <v>0</v>
          </cell>
          <cell r="S192">
            <v>0</v>
          </cell>
          <cell r="U192">
            <v>0</v>
          </cell>
          <cell r="V192">
            <v>0</v>
          </cell>
          <cell r="W192">
            <v>0</v>
          </cell>
          <cell r="X192">
            <v>0</v>
          </cell>
          <cell r="Y192">
            <v>0</v>
          </cell>
          <cell r="Z192">
            <v>0</v>
          </cell>
        </row>
        <row r="193">
          <cell r="D193">
            <v>4225</v>
          </cell>
          <cell r="E193" t="str">
            <v>Hinde House 3-16 - Pri</v>
          </cell>
          <cell r="F193">
            <v>415</v>
          </cell>
          <cell r="G193">
            <v>1486530</v>
          </cell>
          <cell r="H193">
            <v>71442.000000000087</v>
          </cell>
          <cell r="I193">
            <v>121031.99999999994</v>
          </cell>
          <cell r="J193">
            <v>195496.35220552894</v>
          </cell>
          <cell r="K193">
            <v>159206.35208711433</v>
          </cell>
          <cell r="L193">
            <v>54868.347338935637</v>
          </cell>
          <cell r="M193">
            <v>2088575.0516315787</v>
          </cell>
          <cell r="N193">
            <v>41469.144981412639</v>
          </cell>
          <cell r="O193">
            <v>0</v>
          </cell>
          <cell r="P193">
            <v>0</v>
          </cell>
          <cell r="Q193">
            <v>0</v>
          </cell>
          <cell r="S193">
            <v>0</v>
          </cell>
          <cell r="U193">
            <v>0</v>
          </cell>
          <cell r="V193">
            <v>215924.36750337583</v>
          </cell>
          <cell r="W193">
            <v>24869.144981412639</v>
          </cell>
          <cell r="Y193">
            <v>10240</v>
          </cell>
          <cell r="Z193">
            <v>2381077.7090977789</v>
          </cell>
        </row>
        <row r="194">
          <cell r="D194">
            <v>4225</v>
          </cell>
          <cell r="E194" t="str">
            <v>Hinde House 3-16 Sec</v>
          </cell>
          <cell r="F194">
            <v>930</v>
          </cell>
          <cell r="G194">
            <v>4901778</v>
          </cell>
          <cell r="H194">
            <v>221479.99999999994</v>
          </cell>
          <cell r="I194">
            <v>566399.99999999988</v>
          </cell>
          <cell r="J194">
            <v>532620.97431549628</v>
          </cell>
          <cell r="K194">
            <v>522734.71481631609</v>
          </cell>
          <cell r="L194">
            <v>60229.999999999942</v>
          </cell>
          <cell r="M194">
            <v>6805243.6891318122</v>
          </cell>
          <cell r="N194">
            <v>92930.855018587361</v>
          </cell>
          <cell r="O194">
            <v>1656.0000000000523</v>
          </cell>
          <cell r="P194">
            <v>0</v>
          </cell>
          <cell r="Q194">
            <v>0</v>
          </cell>
          <cell r="S194">
            <v>0</v>
          </cell>
          <cell r="U194">
            <v>0</v>
          </cell>
          <cell r="V194">
            <v>705945.05155668256</v>
          </cell>
          <cell r="W194">
            <v>55730.855018587361</v>
          </cell>
          <cell r="Y194">
            <v>43008</v>
          </cell>
          <cell r="Z194">
            <v>7704514.45072567</v>
          </cell>
        </row>
        <row r="195">
          <cell r="F195">
            <v>1345</v>
          </cell>
          <cell r="G195">
            <v>6388308</v>
          </cell>
          <cell r="H195">
            <v>292922</v>
          </cell>
          <cell r="I195">
            <v>687431.99999999977</v>
          </cell>
          <cell r="J195">
            <v>728117.32652102527</v>
          </cell>
          <cell r="K195">
            <v>681941.06690343039</v>
          </cell>
          <cell r="L195">
            <v>115098.34733893558</v>
          </cell>
          <cell r="M195">
            <v>8893818.7407633904</v>
          </cell>
          <cell r="N195">
            <v>134400</v>
          </cell>
          <cell r="O195">
            <v>1656.0000000000523</v>
          </cell>
          <cell r="P195">
            <v>0</v>
          </cell>
          <cell r="Q195">
            <v>0</v>
          </cell>
          <cell r="S195">
            <v>0</v>
          </cell>
          <cell r="U195">
            <v>0</v>
          </cell>
          <cell r="V195">
            <v>921869.41906005843</v>
          </cell>
          <cell r="W195">
            <v>80600</v>
          </cell>
          <cell r="X195">
            <v>0</v>
          </cell>
          <cell r="Y195">
            <v>53248</v>
          </cell>
          <cell r="Z195">
            <v>10085592.159823449</v>
          </cell>
        </row>
        <row r="196">
          <cell r="F196">
            <v>0</v>
          </cell>
          <cell r="G196">
            <v>0</v>
          </cell>
          <cell r="H196">
            <v>0</v>
          </cell>
          <cell r="I196">
            <v>0</v>
          </cell>
          <cell r="J196">
            <v>0</v>
          </cell>
          <cell r="K196">
            <v>0</v>
          </cell>
          <cell r="L196">
            <v>0</v>
          </cell>
          <cell r="M196">
            <v>0</v>
          </cell>
          <cell r="N196">
            <v>0</v>
          </cell>
          <cell r="O196">
            <v>0</v>
          </cell>
          <cell r="Q196">
            <v>0</v>
          </cell>
          <cell r="R196">
            <v>0</v>
          </cell>
          <cell r="S196">
            <v>0</v>
          </cell>
          <cell r="U196">
            <v>0</v>
          </cell>
          <cell r="V196">
            <v>0</v>
          </cell>
          <cell r="W196">
            <v>0</v>
          </cell>
          <cell r="X196">
            <v>0</v>
          </cell>
          <cell r="Y196">
            <v>0</v>
          </cell>
          <cell r="Z196">
            <v>0</v>
          </cell>
        </row>
        <row r="197">
          <cell r="D197">
            <v>4005</v>
          </cell>
          <cell r="E197" t="str">
            <v>Oasis Academy Don Valley</v>
          </cell>
          <cell r="F197">
            <v>410</v>
          </cell>
          <cell r="G197">
            <v>1468620</v>
          </cell>
          <cell r="H197">
            <v>71000.999999999942</v>
          </cell>
          <cell r="I197">
            <v>124721.99999999983</v>
          </cell>
          <cell r="J197">
            <v>189563.54016601387</v>
          </cell>
          <cell r="K197">
            <v>99304.821309655992</v>
          </cell>
          <cell r="L197">
            <v>42366.666666666635</v>
          </cell>
          <cell r="M197">
            <v>1995578.0281423363</v>
          </cell>
          <cell r="N197">
            <v>50975.023126734508</v>
          </cell>
          <cell r="O197">
            <v>2304.0000000000132</v>
          </cell>
          <cell r="P197">
            <v>0</v>
          </cell>
          <cell r="Q197">
            <v>0</v>
          </cell>
          <cell r="S197">
            <v>0</v>
          </cell>
          <cell r="U197">
            <v>0</v>
          </cell>
          <cell r="W197">
            <v>0</v>
          </cell>
          <cell r="X197">
            <v>0</v>
          </cell>
          <cell r="Y197">
            <v>7961.8131359851986</v>
          </cell>
          <cell r="Z197">
            <v>2056818.864405056</v>
          </cell>
        </row>
        <row r="198">
          <cell r="D198">
            <v>4005</v>
          </cell>
          <cell r="E198" t="str">
            <v>Oasis Academy Don Valley</v>
          </cell>
          <cell r="F198">
            <v>671</v>
          </cell>
          <cell r="G198">
            <v>3524400</v>
          </cell>
          <cell r="H198">
            <v>166600.00000000012</v>
          </cell>
          <cell r="I198">
            <v>444000.00000000023</v>
          </cell>
          <cell r="J198">
            <v>459326.19879248552</v>
          </cell>
          <cell r="K198">
            <v>296711.36776063259</v>
          </cell>
          <cell r="L198">
            <v>31747.313432835799</v>
          </cell>
          <cell r="M198">
            <v>4922784.8799859537</v>
          </cell>
          <cell r="N198">
            <v>83424.976873265492</v>
          </cell>
          <cell r="O198">
            <v>0</v>
          </cell>
          <cell r="P198">
            <v>0</v>
          </cell>
          <cell r="Q198">
            <v>0</v>
          </cell>
          <cell r="S198">
            <v>0</v>
          </cell>
          <cell r="U198">
            <v>0</v>
          </cell>
          <cell r="W198">
            <v>0</v>
          </cell>
          <cell r="X198">
            <v>0</v>
          </cell>
          <cell r="Y198">
            <v>13030.1868640148</v>
          </cell>
          <cell r="Z198">
            <v>5019240.043723234</v>
          </cell>
        </row>
        <row r="199">
          <cell r="F199">
            <v>1081</v>
          </cell>
          <cell r="G199">
            <v>4993020</v>
          </cell>
          <cell r="H199">
            <v>237601.00000000006</v>
          </cell>
          <cell r="I199">
            <v>568722</v>
          </cell>
          <cell r="J199">
            <v>648889.73895849939</v>
          </cell>
          <cell r="K199">
            <v>396016.18907028856</v>
          </cell>
          <cell r="L199">
            <v>74113.980099502427</v>
          </cell>
          <cell r="M199">
            <v>6918362.9081282904</v>
          </cell>
          <cell r="N199">
            <v>134400</v>
          </cell>
          <cell r="O199">
            <v>2304.0000000000132</v>
          </cell>
          <cell r="P199">
            <v>0</v>
          </cell>
          <cell r="Q199">
            <v>0</v>
          </cell>
          <cell r="S199">
            <v>0</v>
          </cell>
          <cell r="T199">
            <v>0</v>
          </cell>
          <cell r="U199">
            <v>0</v>
          </cell>
          <cell r="V199">
            <v>0</v>
          </cell>
          <cell r="W199">
            <v>0</v>
          </cell>
          <cell r="X199">
            <v>0</v>
          </cell>
          <cell r="Y199">
            <v>20992</v>
          </cell>
          <cell r="Z199">
            <v>7076058.9081282904</v>
          </cell>
        </row>
        <row r="200">
          <cell r="F200">
            <v>0</v>
          </cell>
          <cell r="G200">
            <v>0</v>
          </cell>
          <cell r="H200">
            <v>0</v>
          </cell>
          <cell r="I200">
            <v>0</v>
          </cell>
          <cell r="J200">
            <v>0</v>
          </cell>
          <cell r="K200">
            <v>0</v>
          </cell>
          <cell r="L200">
            <v>0</v>
          </cell>
          <cell r="M200">
            <v>0</v>
          </cell>
          <cell r="N200">
            <v>0</v>
          </cell>
          <cell r="O200">
            <v>0</v>
          </cell>
          <cell r="Q200">
            <v>0</v>
          </cell>
          <cell r="S200">
            <v>0</v>
          </cell>
          <cell r="U200">
            <v>0</v>
          </cell>
          <cell r="V200">
            <v>0</v>
          </cell>
          <cell r="W200">
            <v>0</v>
          </cell>
          <cell r="X200">
            <v>0</v>
          </cell>
          <cell r="Y200">
            <v>0</v>
          </cell>
          <cell r="Z200">
            <v>0</v>
          </cell>
        </row>
        <row r="202">
          <cell r="F202" t="str">
            <v>AWPU Fund</v>
          </cell>
          <cell r="K202" t="str">
            <v>2022-23</v>
          </cell>
          <cell r="L202" t="str">
            <v>NOR</v>
          </cell>
          <cell r="R202" t="str">
            <v>Min</v>
          </cell>
          <cell r="S202" t="e">
            <v>#NUM!</v>
          </cell>
          <cell r="U202">
            <v>132.37703363504954</v>
          </cell>
          <cell r="X202" t="str">
            <v>Pri</v>
          </cell>
          <cell r="Z202">
            <v>227839110.21772826</v>
          </cell>
        </row>
        <row r="203">
          <cell r="F203">
            <v>3890052</v>
          </cell>
          <cell r="G203">
            <v>158825880</v>
          </cell>
          <cell r="H203">
            <v>-154935828</v>
          </cell>
          <cell r="I203">
            <v>0</v>
          </cell>
          <cell r="J203">
            <v>0.59112906451225855</v>
          </cell>
          <cell r="K203" t="str">
            <v>Primary</v>
          </cell>
          <cell r="L203">
            <v>44340</v>
          </cell>
          <cell r="R203" t="str">
            <v>Max</v>
          </cell>
          <cell r="S203">
            <v>0</v>
          </cell>
          <cell r="T203" t="e">
            <v>#REF!</v>
          </cell>
          <cell r="U203">
            <v>83031.42035082198</v>
          </cell>
          <cell r="X203" t="str">
            <v>Pri 3-16</v>
          </cell>
          <cell r="Z203">
            <v>5918976.0355647635</v>
          </cell>
        </row>
        <row r="204">
          <cell r="F204">
            <v>161757369</v>
          </cell>
          <cell r="G204">
            <v>161757369</v>
          </cell>
          <cell r="H204">
            <v>0</v>
          </cell>
          <cell r="I204">
            <v>0</v>
          </cell>
          <cell r="J204">
            <v>0.40887093548774145</v>
          </cell>
          <cell r="K204" t="str">
            <v>Secondary</v>
          </cell>
          <cell r="L204">
            <v>30669</v>
          </cell>
          <cell r="R204" t="str">
            <v>Min</v>
          </cell>
          <cell r="S204" t="e">
            <v>#NUM!</v>
          </cell>
          <cell r="U204">
            <v>132423.48670953777</v>
          </cell>
          <cell r="Z204">
            <v>233758086.25329301</v>
          </cell>
        </row>
        <row r="205">
          <cell r="F205">
            <v>165647421</v>
          </cell>
          <cell r="G205">
            <v>320583249</v>
          </cell>
          <cell r="H205">
            <v>-154935828</v>
          </cell>
          <cell r="L205">
            <v>75009</v>
          </cell>
          <cell r="M205">
            <v>0</v>
          </cell>
          <cell r="R205" t="str">
            <v>Max</v>
          </cell>
          <cell r="S205">
            <v>0</v>
          </cell>
          <cell r="U205">
            <v>132423.48670953777</v>
          </cell>
        </row>
        <row r="206">
          <cell r="G206">
            <v>0</v>
          </cell>
          <cell r="H206">
            <v>-309871656</v>
          </cell>
          <cell r="K206" t="str">
            <v>2021-22</v>
          </cell>
          <cell r="X206" t="str">
            <v>Sec</v>
          </cell>
          <cell r="Z206">
            <v>201295777.00531393</v>
          </cell>
        </row>
        <row r="207">
          <cell r="J207">
            <v>0.59112906451225855</v>
          </cell>
          <cell r="K207" t="str">
            <v>Primary</v>
          </cell>
          <cell r="L207">
            <v>44340</v>
          </cell>
          <cell r="S207" t="e">
            <v>#NUM!</v>
          </cell>
          <cell r="X207" t="str">
            <v>Sec 3-16</v>
          </cell>
          <cell r="Z207">
            <v>18325836.741393115</v>
          </cell>
        </row>
        <row r="208">
          <cell r="J208">
            <v>0.40887093548774145</v>
          </cell>
          <cell r="K208" t="str">
            <v>Secondary</v>
          </cell>
          <cell r="L208">
            <v>30669</v>
          </cell>
          <cell r="Z208">
            <v>219621613.74670705</v>
          </cell>
        </row>
        <row r="209">
          <cell r="L209">
            <v>75009</v>
          </cell>
        </row>
        <row r="210">
          <cell r="X210" t="str">
            <v>Total</v>
          </cell>
          <cell r="Z210">
            <v>453379700.00000006</v>
          </cell>
        </row>
        <row r="211">
          <cell r="Z211">
            <v>0</v>
          </cell>
        </row>
        <row r="212">
          <cell r="M212">
            <v>0.91931642995526197</v>
          </cell>
        </row>
        <row r="213">
          <cell r="E213" t="str">
            <v>2024-25</v>
          </cell>
          <cell r="F213">
            <v>75009</v>
          </cell>
          <cell r="G213">
            <v>320583249</v>
          </cell>
          <cell r="H213">
            <v>11558432.646017699</v>
          </cell>
          <cell r="I213">
            <v>23890955.495575219</v>
          </cell>
          <cell r="J213">
            <v>22756185.354287826</v>
          </cell>
          <cell r="K213">
            <v>29542734.015157253</v>
          </cell>
          <cell r="L213">
            <v>5775988.4883081559</v>
          </cell>
          <cell r="M213">
            <v>414107544.9993459</v>
          </cell>
          <cell r="N213">
            <v>21907200</v>
          </cell>
          <cell r="O213">
            <v>849822.87026254262</v>
          </cell>
          <cell r="Q213">
            <v>2691862.2188418573</v>
          </cell>
          <cell r="S213">
            <v>0</v>
          </cell>
          <cell r="U213">
            <v>697667.25990239845</v>
          </cell>
          <cell r="V213">
            <v>9147474.9043339621</v>
          </cell>
          <cell r="W213">
            <v>376100</v>
          </cell>
          <cell r="X213">
            <v>16318.8598130841</v>
          </cell>
          <cell r="Y213">
            <v>3585708.8874999997</v>
          </cell>
          <cell r="Z213">
            <v>453379700.00000006</v>
          </cell>
        </row>
        <row r="214">
          <cell r="E214" t="str">
            <v>2023-24</v>
          </cell>
          <cell r="F214">
            <v>74732</v>
          </cell>
          <cell r="G214">
            <v>306037519.48677599</v>
          </cell>
          <cell r="H214">
            <v>10413377.399999999</v>
          </cell>
          <cell r="I214">
            <v>17808668.414759614</v>
          </cell>
          <cell r="J214">
            <v>19932856.379948657</v>
          </cell>
          <cell r="K214">
            <v>28076308.884312123</v>
          </cell>
          <cell r="L214">
            <v>5304808.8012365773</v>
          </cell>
          <cell r="M214">
            <v>387573539.36703306</v>
          </cell>
          <cell r="N214">
            <v>20864000</v>
          </cell>
          <cell r="O214">
            <v>776629.68718147371</v>
          </cell>
          <cell r="Q214">
            <v>2452722.1220174804</v>
          </cell>
          <cell r="S214">
            <v>0</v>
          </cell>
          <cell r="U214">
            <v>783574.07327317551</v>
          </cell>
          <cell r="V214">
            <v>9171817.1392130014</v>
          </cell>
          <cell r="W214">
            <v>730522.79619495641</v>
          </cell>
          <cell r="X214">
            <v>11570.815086782359</v>
          </cell>
          <cell r="Y214">
            <v>3091175</v>
          </cell>
          <cell r="Z214">
            <v>425455551</v>
          </cell>
        </row>
        <row r="215">
          <cell r="E215" t="str">
            <v>£ Var</v>
          </cell>
          <cell r="F215">
            <v>277</v>
          </cell>
          <cell r="G215">
            <v>14545729.513224006</v>
          </cell>
          <cell r="H215">
            <v>1145055.2460177001</v>
          </cell>
          <cell r="I215">
            <v>6082287.0808156058</v>
          </cell>
          <cell r="J215">
            <v>2823328.9743391685</v>
          </cell>
          <cell r="K215">
            <v>1466425.1308451295</v>
          </cell>
          <cell r="L215">
            <v>471179.68707157858</v>
          </cell>
          <cell r="M215">
            <v>26534005.632312834</v>
          </cell>
          <cell r="N215">
            <v>1043200</v>
          </cell>
          <cell r="O215">
            <v>73193.183081068913</v>
          </cell>
          <cell r="Q215">
            <v>239140.09682437684</v>
          </cell>
          <cell r="S215">
            <v>0</v>
          </cell>
          <cell r="U215">
            <v>-85906.813370777061</v>
          </cell>
          <cell r="V215">
            <v>-24342.234879039228</v>
          </cell>
          <cell r="W215">
            <v>-354422.79619495641</v>
          </cell>
          <cell r="X215">
            <v>4748.0447263017413</v>
          </cell>
          <cell r="Y215">
            <v>494533.88749999972</v>
          </cell>
          <cell r="Z215">
            <v>27924149.00000006</v>
          </cell>
        </row>
        <row r="216">
          <cell r="E216" t="str">
            <v>% Var</v>
          </cell>
          <cell r="F216">
            <v>3.7065781726703419E-3</v>
          </cell>
          <cell r="G216">
            <v>4.7529236080651648E-2</v>
          </cell>
          <cell r="H216">
            <v>0.10996002565101504</v>
          </cell>
          <cell r="I216">
            <v>0.34153519730732246</v>
          </cell>
          <cell r="J216">
            <v>0.14164196643584309</v>
          </cell>
          <cell r="K216">
            <v>5.2229982826001282E-2</v>
          </cell>
          <cell r="L216">
            <v>8.8821238375593151E-2</v>
          </cell>
          <cell r="M216">
            <v>6.846186062043072E-2</v>
          </cell>
          <cell r="N216">
            <v>0.05</v>
          </cell>
          <cell r="O216">
            <v>9.4244637166395098E-2</v>
          </cell>
          <cell r="Q216">
            <v>9.7499873580327454E-2</v>
          </cell>
          <cell r="S216" t="e">
            <v>#DIV/0!</v>
          </cell>
          <cell r="U216">
            <v>-0.10963457865817822</v>
          </cell>
          <cell r="V216">
            <v>-2.654025315765066E-3</v>
          </cell>
          <cell r="W216">
            <v>-0.48516322562557068</v>
          </cell>
          <cell r="X216">
            <v>0.4103466083150491</v>
          </cell>
          <cell r="Y216">
            <v>0.15998249452069188</v>
          </cell>
          <cell r="Z216">
            <v>6.5633528424688628E-2</v>
          </cell>
        </row>
        <row r="217">
          <cell r="E217" t="str">
            <v>£m</v>
          </cell>
          <cell r="G217">
            <v>14.545729513224005</v>
          </cell>
          <cell r="H217">
            <v>1.1450552460177001</v>
          </cell>
          <cell r="I217">
            <v>6.0822870808156058</v>
          </cell>
          <cell r="J217">
            <v>2.8233289743391685</v>
          </cell>
          <cell r="K217">
            <v>1.4664251308451295</v>
          </cell>
          <cell r="L217">
            <v>0.47117968707157859</v>
          </cell>
          <cell r="M217">
            <v>26.534005632312834</v>
          </cell>
          <cell r="N217">
            <v>1.0431999999999999</v>
          </cell>
          <cell r="O217">
            <v>7.319318308106891E-2</v>
          </cell>
          <cell r="P217">
            <v>0</v>
          </cell>
          <cell r="Q217">
            <v>0.23914009682437684</v>
          </cell>
          <cell r="R217">
            <v>0</v>
          </cell>
          <cell r="S217">
            <v>0</v>
          </cell>
          <cell r="T217">
            <v>0</v>
          </cell>
          <cell r="U217">
            <v>-8.590681337077706E-2</v>
          </cell>
          <cell r="V217">
            <v>-2.4342234879039228E-2</v>
          </cell>
          <cell r="W217">
            <v>-0.35442279619495642</v>
          </cell>
          <cell r="X217">
            <v>4.7480447263017417E-3</v>
          </cell>
          <cell r="Y217">
            <v>0.49453388749999971</v>
          </cell>
          <cell r="Z217">
            <v>27.92414900000006</v>
          </cell>
        </row>
        <row r="219">
          <cell r="E219" t="str">
            <v>Primary Maintained</v>
          </cell>
          <cell r="F219">
            <v>19274</v>
          </cell>
          <cell r="G219">
            <v>69039468</v>
          </cell>
          <cell r="H219">
            <v>2076228.0000000002</v>
          </cell>
          <cell r="I219">
            <v>3506976</v>
          </cell>
          <cell r="J219">
            <v>3316169.8827225906</v>
          </cell>
          <cell r="K219">
            <v>6450972.1959209759</v>
          </cell>
          <cell r="L219">
            <v>1307525.5166661632</v>
          </cell>
          <cell r="M219">
            <v>85697339.595309734</v>
          </cell>
          <cell r="N219">
            <v>7929600</v>
          </cell>
          <cell r="O219">
            <v>192108.65085938422</v>
          </cell>
          <cell r="P219">
            <v>1760951.4069563097</v>
          </cell>
          <cell r="Q219">
            <v>1760951.4069563097</v>
          </cell>
          <cell r="R219">
            <v>0</v>
          </cell>
          <cell r="S219">
            <v>0</v>
          </cell>
          <cell r="T219">
            <v>257995.53626241305</v>
          </cell>
          <cell r="U219">
            <v>257995.53626241305</v>
          </cell>
          <cell r="V219">
            <v>374485.15234344371</v>
          </cell>
          <cell r="W219">
            <v>80600</v>
          </cell>
          <cell r="X219">
            <v>0</v>
          </cell>
          <cell r="Y219">
            <v>1655930.8575000002</v>
          </cell>
          <cell r="Z219">
            <v>97949011.199231282</v>
          </cell>
        </row>
        <row r="220">
          <cell r="E220" t="str">
            <v>Primary Academies</v>
          </cell>
          <cell r="F220">
            <v>25066</v>
          </cell>
          <cell r="G220">
            <v>89786412</v>
          </cell>
          <cell r="H220">
            <v>4507234.6460176995</v>
          </cell>
          <cell r="I220">
            <v>7629179.4955752213</v>
          </cell>
          <cell r="J220">
            <v>8082197.6599086905</v>
          </cell>
          <cell r="K220">
            <v>10428918.721382992</v>
          </cell>
          <cell r="L220">
            <v>2690084.1797921802</v>
          </cell>
          <cell r="M220">
            <v>123124026.7026768</v>
          </cell>
          <cell r="N220">
            <v>10073157.68162166</v>
          </cell>
          <cell r="O220">
            <v>459457.89911573974</v>
          </cell>
          <cell r="P220">
            <v>701683.7339230642</v>
          </cell>
          <cell r="Q220">
            <v>701683.7339230642</v>
          </cell>
          <cell r="R220">
            <v>0</v>
          </cell>
          <cell r="S220">
            <v>0</v>
          </cell>
          <cell r="T220">
            <v>307248.23693044746</v>
          </cell>
          <cell r="U220">
            <v>307248.23693044746</v>
          </cell>
          <cell r="V220">
            <v>419368.21662659221</v>
          </cell>
          <cell r="W220">
            <v>159169.14498141262</v>
          </cell>
          <cell r="X220">
            <v>16318.8598130841</v>
          </cell>
          <cell r="Y220">
            <v>548644.57837292203</v>
          </cell>
          <cell r="Z220">
            <v>135809075.05406168</v>
          </cell>
        </row>
        <row r="221">
          <cell r="E221" t="str">
            <v>Primary Total</v>
          </cell>
          <cell r="F221">
            <v>44340</v>
          </cell>
          <cell r="G221">
            <v>158825880</v>
          </cell>
          <cell r="H221">
            <v>6583462.6460176995</v>
          </cell>
          <cell r="I221">
            <v>11136155.495575221</v>
          </cell>
          <cell r="J221">
            <v>11398367.542631282</v>
          </cell>
          <cell r="K221">
            <v>16879890.917303968</v>
          </cell>
          <cell r="L221">
            <v>3997609.6964583434</v>
          </cell>
          <cell r="M221">
            <v>208821366.29798654</v>
          </cell>
          <cell r="N221">
            <v>18002757.68162166</v>
          </cell>
          <cell r="O221">
            <v>651566.54997512395</v>
          </cell>
          <cell r="P221">
            <v>2462635.140879374</v>
          </cell>
          <cell r="Q221">
            <v>2462635.140879374</v>
          </cell>
          <cell r="R221">
            <v>0</v>
          </cell>
          <cell r="S221">
            <v>0</v>
          </cell>
          <cell r="T221">
            <v>565243.77319286054</v>
          </cell>
          <cell r="U221">
            <v>565243.77319286054</v>
          </cell>
          <cell r="V221">
            <v>793853.36897003592</v>
          </cell>
          <cell r="W221">
            <v>239769.14498141262</v>
          </cell>
          <cell r="X221">
            <v>16318.8598130841</v>
          </cell>
          <cell r="Y221">
            <v>2204575.4358729222</v>
          </cell>
          <cell r="Z221">
            <v>233758086.25329298</v>
          </cell>
        </row>
        <row r="222">
          <cell r="F222">
            <v>0</v>
          </cell>
          <cell r="G222">
            <v>0</v>
          </cell>
          <cell r="H222">
            <v>3.2014213502407074E-10</v>
          </cell>
          <cell r="I222">
            <v>1.8917489796876907E-10</v>
          </cell>
          <cell r="J222">
            <v>3.9581209421157837E-9</v>
          </cell>
          <cell r="K222">
            <v>3.0559021979570389E-9</v>
          </cell>
          <cell r="L222">
            <v>2.4228938855230808E-9</v>
          </cell>
          <cell r="M222">
            <v>2.4796463549137115E-7</v>
          </cell>
          <cell r="N222">
            <v>-1.1132215149700642E-9</v>
          </cell>
          <cell r="O222">
            <v>4.5019987737759948E-11</v>
          </cell>
          <cell r="P222">
            <v>-4.6566128730773926E-10</v>
          </cell>
          <cell r="Q222">
            <v>-4.6566128730773926E-10</v>
          </cell>
          <cell r="R222">
            <v>0</v>
          </cell>
          <cell r="S222">
            <v>0</v>
          </cell>
          <cell r="T222">
            <v>-1.1641532182693481E-10</v>
          </cell>
          <cell r="U222">
            <v>-1.1641532182693481E-10</v>
          </cell>
          <cell r="V222">
            <v>2.9103830456733704E-11</v>
          </cell>
          <cell r="W222">
            <v>-1.4551915228366852E-11</v>
          </cell>
          <cell r="X222">
            <v>0</v>
          </cell>
          <cell r="Z222">
            <v>-4.2608007788658142E-8</v>
          </cell>
        </row>
        <row r="224">
          <cell r="E224" t="str">
            <v>Secondary Maintained</v>
          </cell>
          <cell r="F224">
            <v>1145</v>
          </cell>
          <cell r="G224">
            <v>6043491</v>
          </cell>
          <cell r="H224">
            <v>157290.00000000003</v>
          </cell>
          <cell r="I224">
            <v>404399.9999999993</v>
          </cell>
          <cell r="J224">
            <v>289621.82782521116</v>
          </cell>
          <cell r="K224">
            <v>353341.7398356215</v>
          </cell>
          <cell r="L224">
            <v>131554.99999999994</v>
          </cell>
          <cell r="M224">
            <v>7379699.5676608318</v>
          </cell>
          <cell r="N224">
            <v>134400</v>
          </cell>
          <cell r="O224">
            <v>0</v>
          </cell>
          <cell r="P224">
            <v>0</v>
          </cell>
          <cell r="Q224">
            <v>0</v>
          </cell>
          <cell r="R224">
            <v>0</v>
          </cell>
          <cell r="S224">
            <v>0</v>
          </cell>
          <cell r="T224">
            <v>132423.48670953777</v>
          </cell>
          <cell r="U224">
            <v>132423.48670953777</v>
          </cell>
          <cell r="V224">
            <v>569543.29400020244</v>
          </cell>
          <cell r="W224">
            <v>80600</v>
          </cell>
          <cell r="X224">
            <v>0</v>
          </cell>
          <cell r="Y224">
            <v>291840</v>
          </cell>
          <cell r="Z224">
            <v>8588506.3483705726</v>
          </cell>
        </row>
        <row r="225">
          <cell r="E225" t="str">
            <v>Secondary Academies</v>
          </cell>
          <cell r="F225">
            <v>29524</v>
          </cell>
          <cell r="G225">
            <v>155713878</v>
          </cell>
          <cell r="H225">
            <v>4817679.9999999991</v>
          </cell>
          <cell r="I225">
            <v>12350399.999999998</v>
          </cell>
          <cell r="J225">
            <v>11068195.983831337</v>
          </cell>
          <cell r="K225">
            <v>12309501.358017664</v>
          </cell>
          <cell r="L225">
            <v>1646823.7918498151</v>
          </cell>
          <cell r="M225">
            <v>197906479.13369879</v>
          </cell>
          <cell r="N225">
            <v>3770042.3183783395</v>
          </cell>
          <cell r="O225">
            <v>198256.32028741873</v>
          </cell>
          <cell r="P225">
            <v>229227.07796248293</v>
          </cell>
          <cell r="Q225">
            <v>229227.07796248293</v>
          </cell>
          <cell r="R225">
            <v>0</v>
          </cell>
          <cell r="S225">
            <v>0</v>
          </cell>
          <cell r="T225">
            <v>0</v>
          </cell>
          <cell r="U225">
            <v>0</v>
          </cell>
          <cell r="V225">
            <v>7784078.2413637247</v>
          </cell>
          <cell r="W225">
            <v>55730.855018587361</v>
          </cell>
          <cell r="X225">
            <v>0</v>
          </cell>
          <cell r="Y225">
            <v>1089293.451627078</v>
          </cell>
          <cell r="Z225">
            <v>211033107.39833644</v>
          </cell>
        </row>
        <row r="226">
          <cell r="E226" t="str">
            <v>Secondary Total</v>
          </cell>
          <cell r="F226">
            <v>30669</v>
          </cell>
          <cell r="G226">
            <v>161757369</v>
          </cell>
          <cell r="H226">
            <v>4974969.9999999991</v>
          </cell>
          <cell r="I226">
            <v>12754799.999999998</v>
          </cell>
          <cell r="J226">
            <v>11357817.811656548</v>
          </cell>
          <cell r="K226">
            <v>12662843.097853286</v>
          </cell>
          <cell r="L226">
            <v>1778378.7918498151</v>
          </cell>
          <cell r="M226">
            <v>205286178.70135963</v>
          </cell>
          <cell r="N226">
            <v>3904442.3183783395</v>
          </cell>
          <cell r="O226">
            <v>198256.32028741873</v>
          </cell>
          <cell r="P226">
            <v>229227.07796248293</v>
          </cell>
          <cell r="Q226">
            <v>229227.07796248293</v>
          </cell>
          <cell r="R226">
            <v>0</v>
          </cell>
          <cell r="S226">
            <v>0</v>
          </cell>
          <cell r="T226">
            <v>132423.48670953777</v>
          </cell>
          <cell r="U226">
            <v>132423.48670953777</v>
          </cell>
          <cell r="V226">
            <v>8353621.5353639275</v>
          </cell>
          <cell r="W226">
            <v>136330.85501858738</v>
          </cell>
          <cell r="X226">
            <v>0</v>
          </cell>
          <cell r="Y226">
            <v>1381133.451627078</v>
          </cell>
          <cell r="Z226">
            <v>219621613.74670702</v>
          </cell>
        </row>
        <row r="227">
          <cell r="F227">
            <v>0</v>
          </cell>
          <cell r="G227">
            <v>0</v>
          </cell>
          <cell r="H227">
            <v>-2.3283064365386963E-10</v>
          </cell>
          <cell r="I227">
            <v>1.3969838619232178E-9</v>
          </cell>
          <cell r="J227">
            <v>-8.149072527885437E-10</v>
          </cell>
          <cell r="K227">
            <v>1.1641532182693481E-9</v>
          </cell>
          <cell r="L227">
            <v>-1.0186340659856796E-10</v>
          </cell>
          <cell r="M227">
            <v>1.4901161193847656E-8</v>
          </cell>
          <cell r="N227">
            <v>1.6007106751203537E-10</v>
          </cell>
          <cell r="O227">
            <v>5.9117155615240335E-12</v>
          </cell>
          <cell r="P227">
            <v>0</v>
          </cell>
          <cell r="Q227">
            <v>0</v>
          </cell>
          <cell r="R227">
            <v>0</v>
          </cell>
          <cell r="S227">
            <v>0</v>
          </cell>
          <cell r="T227">
            <v>0</v>
          </cell>
          <cell r="U227">
            <v>0</v>
          </cell>
          <cell r="V227">
            <v>5.8207660913467407E-10</v>
          </cell>
          <cell r="W227">
            <v>1.4551915228366852E-11</v>
          </cell>
          <cell r="X227">
            <v>0</v>
          </cell>
          <cell r="Z227">
            <v>-2.6077032089233398E-8</v>
          </cell>
        </row>
        <row r="229">
          <cell r="E229" t="str">
            <v>Total Maintained</v>
          </cell>
          <cell r="F229">
            <v>20419</v>
          </cell>
          <cell r="G229">
            <v>75082959</v>
          </cell>
          <cell r="H229">
            <v>2233518.0000000005</v>
          </cell>
          <cell r="I229">
            <v>3911375.9999999991</v>
          </cell>
          <cell r="J229">
            <v>3605791.7105478016</v>
          </cell>
          <cell r="K229">
            <v>6804313.9357565977</v>
          </cell>
          <cell r="L229">
            <v>1439080.5166661632</v>
          </cell>
          <cell r="M229">
            <v>93077039.162970573</v>
          </cell>
          <cell r="N229">
            <v>8064000</v>
          </cell>
          <cell r="O229">
            <v>192108.65085938422</v>
          </cell>
          <cell r="P229">
            <v>1760951.4069563097</v>
          </cell>
          <cell r="Q229">
            <v>1760951.4069563097</v>
          </cell>
          <cell r="R229">
            <v>0</v>
          </cell>
          <cell r="S229">
            <v>0</v>
          </cell>
          <cell r="T229">
            <v>390419.02297195082</v>
          </cell>
          <cell r="U229">
            <v>390419.02297195082</v>
          </cell>
          <cell r="V229">
            <v>944028.44634364615</v>
          </cell>
          <cell r="W229">
            <v>161200</v>
          </cell>
          <cell r="X229">
            <v>0</v>
          </cell>
          <cell r="Y229">
            <v>1947770.8575000002</v>
          </cell>
          <cell r="Z229">
            <v>106537517.54760185</v>
          </cell>
        </row>
        <row r="230">
          <cell r="E230" t="str">
            <v>Total Academies</v>
          </cell>
          <cell r="F230">
            <v>54590</v>
          </cell>
          <cell r="G230">
            <v>245500290</v>
          </cell>
          <cell r="H230">
            <v>9324914.6460176986</v>
          </cell>
          <cell r="I230">
            <v>19979579.495575219</v>
          </cell>
          <cell r="J230">
            <v>19150393.643740028</v>
          </cell>
          <cell r="K230">
            <v>22738420.079400659</v>
          </cell>
          <cell r="L230">
            <v>4336907.971641995</v>
          </cell>
          <cell r="M230">
            <v>321030505.83637559</v>
          </cell>
          <cell r="N230">
            <v>13843200</v>
          </cell>
          <cell r="O230">
            <v>657714.21940315841</v>
          </cell>
          <cell r="P230">
            <v>930910.81188554713</v>
          </cell>
          <cell r="Q230">
            <v>930910.81188554713</v>
          </cell>
          <cell r="R230">
            <v>0</v>
          </cell>
          <cell r="S230">
            <v>0</v>
          </cell>
          <cell r="T230">
            <v>307248.23693044746</v>
          </cell>
          <cell r="U230">
            <v>307248.23693044746</v>
          </cell>
          <cell r="V230">
            <v>8203446.4579903167</v>
          </cell>
          <cell r="W230">
            <v>214900</v>
          </cell>
          <cell r="X230">
            <v>16318.8598130841</v>
          </cell>
          <cell r="Y230">
            <v>1637938.03</v>
          </cell>
          <cell r="Z230">
            <v>346842182.45239812</v>
          </cell>
        </row>
        <row r="231">
          <cell r="E231" t="str">
            <v>Total All Schools</v>
          </cell>
          <cell r="F231">
            <v>75009</v>
          </cell>
          <cell r="G231">
            <v>320583249</v>
          </cell>
          <cell r="H231">
            <v>11558432.646017699</v>
          </cell>
          <cell r="I231">
            <v>23890955.495575219</v>
          </cell>
          <cell r="J231">
            <v>22756185.354287829</v>
          </cell>
          <cell r="K231">
            <v>29542734.015157253</v>
          </cell>
          <cell r="L231">
            <v>5775988.4883081587</v>
          </cell>
          <cell r="M231">
            <v>414107544.99934614</v>
          </cell>
          <cell r="N231">
            <v>21907200</v>
          </cell>
          <cell r="O231">
            <v>849822.87026254274</v>
          </cell>
          <cell r="P231">
            <v>2691862.2188418568</v>
          </cell>
          <cell r="Q231">
            <v>2691862.2188418568</v>
          </cell>
          <cell r="R231">
            <v>0</v>
          </cell>
          <cell r="S231">
            <v>0</v>
          </cell>
          <cell r="T231">
            <v>697667.25990239833</v>
          </cell>
          <cell r="U231">
            <v>697667.25990239833</v>
          </cell>
          <cell r="V231">
            <v>9147474.904333964</v>
          </cell>
          <cell r="W231">
            <v>376100</v>
          </cell>
          <cell r="X231">
            <v>16318.8598130841</v>
          </cell>
          <cell r="Y231">
            <v>3585708.8875000002</v>
          </cell>
          <cell r="Z231">
            <v>453379700</v>
          </cell>
        </row>
        <row r="232">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Z232">
            <v>0</v>
          </cell>
        </row>
        <row r="234">
          <cell r="G234" t="str">
            <v>£m</v>
          </cell>
        </row>
        <row r="235">
          <cell r="F235" t="str">
            <v>Min Fund</v>
          </cell>
          <cell r="G235">
            <v>0.2</v>
          </cell>
        </row>
        <row r="236">
          <cell r="F236" t="str">
            <v>MFG</v>
          </cell>
          <cell r="G236">
            <v>-0.1</v>
          </cell>
        </row>
        <row r="237">
          <cell r="F237" t="str">
            <v>AWPU</v>
          </cell>
          <cell r="G237">
            <v>14.5</v>
          </cell>
        </row>
        <row r="238">
          <cell r="F238" t="str">
            <v>SD</v>
          </cell>
          <cell r="G238">
            <v>10.1</v>
          </cell>
        </row>
        <row r="239">
          <cell r="F239" t="str">
            <v>Prior Att</v>
          </cell>
          <cell r="G239">
            <v>1.5</v>
          </cell>
        </row>
        <row r="240">
          <cell r="F240" t="str">
            <v>Lump Sum</v>
          </cell>
          <cell r="G240">
            <v>1</v>
          </cell>
        </row>
        <row r="241">
          <cell r="F241" t="str">
            <v>EAL/Mob</v>
          </cell>
          <cell r="G241">
            <v>0.5</v>
          </cell>
        </row>
        <row r="242">
          <cell r="G242">
            <v>27.7</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ls Forum"/>
      <sheetName val="PPG &amp; TPAG ESt."/>
      <sheetName val="TPAG 2425 Est."/>
      <sheetName val="TPAG 2324"/>
    </sheetNames>
    <sheetDataSet>
      <sheetData sheetId="0">
        <row r="1">
          <cell r="C1" t="str">
            <v>Sheffield Indicative School Budget Shares 2024-25</v>
          </cell>
        </row>
        <row r="2">
          <cell r="C2" t="str">
            <v>*Recoupment figures for Academies</v>
          </cell>
        </row>
        <row r="5">
          <cell r="E5" t="str">
            <v>2023-24 Pupil No.</v>
          </cell>
          <cell r="F5" t="str">
            <v>2024-25 Pupil No.</v>
          </cell>
          <cell r="G5" t="str">
            <v>Change in Funded Pupil No.</v>
          </cell>
          <cell r="I5" t="str">
            <v>2023-24</v>
          </cell>
          <cell r="O5" t="str">
            <v>2024-25</v>
          </cell>
        </row>
        <row r="6">
          <cell r="C6" t="str">
            <v>DfE</v>
          </cell>
          <cell r="D6" t="str">
            <v>School</v>
          </cell>
          <cell r="I6" t="str">
            <v>£ Budget Share</v>
          </cell>
          <cell r="J6" t="str">
            <v>£/Pupil</v>
          </cell>
          <cell r="K6" t="str">
            <v>MSAG</v>
          </cell>
          <cell r="L6" t="str">
            <v>£/pupil</v>
          </cell>
          <cell r="M6" t="str">
            <v>£ Budget Share</v>
          </cell>
          <cell r="N6" t="str">
            <v>£/pupil incl Supp Gr</v>
          </cell>
          <cell r="O6" t="str">
            <v>£ Budget Share</v>
          </cell>
          <cell r="P6" t="str">
            <v>Budget Share</v>
          </cell>
          <cell r="T6" t="str">
            <v>Pupil Premium 23-24</v>
          </cell>
          <cell r="U6" t="str">
            <v>Est. Pupil Premium 24-25</v>
          </cell>
          <cell r="V6" t="str">
            <v>Budget Share Incl. est. PPG</v>
          </cell>
          <cell r="AA6" t="str">
            <v>TPAG 2023/24</v>
          </cell>
          <cell r="AB6" t="str">
            <v>Est. TPAG 2024/25</v>
          </cell>
        </row>
        <row r="7">
          <cell r="P7" t="str">
            <v>£ / Pupil</v>
          </cell>
          <cell r="Q7" t="str">
            <v>£/pupil Change</v>
          </cell>
          <cell r="S7" t="str">
            <v xml:space="preserve">£ Cash Change   </v>
          </cell>
          <cell r="V7" t="str">
            <v>£ / Pupil</v>
          </cell>
          <cell r="W7" t="str">
            <v>£/pupil Change</v>
          </cell>
          <cell r="Y7" t="str">
            <v xml:space="preserve">£ Cash Change   </v>
          </cell>
        </row>
        <row r="8">
          <cell r="C8" t="str">
            <v>dfe</v>
          </cell>
          <cell r="D8" t="str">
            <v>school</v>
          </cell>
          <cell r="E8" t="str">
            <v>1920pup</v>
          </cell>
          <cell r="F8" t="str">
            <v>2021pup</v>
          </cell>
          <cell r="G8" t="str">
            <v>chpup</v>
          </cell>
          <cell r="H8" t="str">
            <v>bl</v>
          </cell>
          <cell r="I8" t="str">
            <v>budsh1920</v>
          </cell>
          <cell r="J8" t="str">
            <v>1920£pup</v>
          </cell>
          <cell r="P8" t="str">
            <v>2021£pup</v>
          </cell>
          <cell r="Q8" t="str">
            <v>2021£pupch</v>
          </cell>
          <cell r="R8" t="str">
            <v>2021%£pupch</v>
          </cell>
          <cell r="S8" t="str">
            <v>2021cashch</v>
          </cell>
        </row>
        <row r="9">
          <cell r="C9">
            <v>2001</v>
          </cell>
          <cell r="D9" t="str">
            <v>Abbey Lane Primary School</v>
          </cell>
          <cell r="E9">
            <v>546</v>
          </cell>
          <cell r="F9">
            <v>542</v>
          </cell>
          <cell r="G9">
            <v>-4</v>
          </cell>
          <cell r="I9">
            <v>2450359.6051360951</v>
          </cell>
          <cell r="J9">
            <v>4487.8381046448631</v>
          </cell>
          <cell r="K9">
            <v>77700</v>
          </cell>
          <cell r="L9">
            <v>142.30769230769232</v>
          </cell>
          <cell r="M9">
            <v>2528059.6051360951</v>
          </cell>
          <cell r="N9">
            <v>4630.1457969525554</v>
          </cell>
          <cell r="O9">
            <v>2550687.6</v>
          </cell>
          <cell r="P9">
            <v>4706.0656826568265</v>
          </cell>
          <cell r="Q9">
            <v>75.91988570427111</v>
          </cell>
          <cell r="R9">
            <v>1.6E-2</v>
          </cell>
          <cell r="S9">
            <v>22627.994863905013</v>
          </cell>
          <cell r="T9">
            <v>112035</v>
          </cell>
          <cell r="U9">
            <v>113960</v>
          </cell>
          <cell r="V9">
            <v>4916.3239852398528</v>
          </cell>
          <cell r="W9">
            <v>80.985880594989794</v>
          </cell>
          <cell r="X9">
            <v>1.6748752381388621E-2</v>
          </cell>
          <cell r="Y9">
            <v>24552.994863905013</v>
          </cell>
          <cell r="AA9">
            <v>23450</v>
          </cell>
          <cell r="AB9">
            <v>40150</v>
          </cell>
        </row>
        <row r="10">
          <cell r="C10">
            <v>2046</v>
          </cell>
          <cell r="D10" t="str">
            <v>Abbeyfield Primary Academy</v>
          </cell>
          <cell r="E10">
            <v>372</v>
          </cell>
          <cell r="F10">
            <v>383</v>
          </cell>
          <cell r="G10">
            <v>11</v>
          </cell>
          <cell r="I10">
            <v>1957597.8188535536</v>
          </cell>
          <cell r="J10">
            <v>5262.3597281009506</v>
          </cell>
          <cell r="K10">
            <v>66354</v>
          </cell>
          <cell r="L10">
            <v>178.37096774193549</v>
          </cell>
          <cell r="M10">
            <v>2023951.8188535536</v>
          </cell>
          <cell r="N10">
            <v>5440.7306958428862</v>
          </cell>
          <cell r="O10">
            <v>2117520.3656122512</v>
          </cell>
          <cell r="P10">
            <v>5528.7738005541805</v>
          </cell>
          <cell r="Q10">
            <v>88.043104711294291</v>
          </cell>
          <cell r="R10">
            <v>1.6E-2</v>
          </cell>
          <cell r="S10">
            <v>93568.546758697601</v>
          </cell>
          <cell r="T10">
            <v>244440</v>
          </cell>
          <cell r="U10">
            <v>248640</v>
          </cell>
          <cell r="V10">
            <v>6177.9644010763741</v>
          </cell>
          <cell r="W10">
            <v>80.136931039940464</v>
          </cell>
          <cell r="X10">
            <v>1.3141882323453414E-2</v>
          </cell>
          <cell r="Y10">
            <v>97768.546758697601</v>
          </cell>
          <cell r="AA10">
            <v>19976</v>
          </cell>
          <cell r="AB10">
            <v>35326.999999999993</v>
          </cell>
        </row>
        <row r="11">
          <cell r="C11">
            <v>2048</v>
          </cell>
          <cell r="D11" t="str">
            <v>Acres Hill Community Primary School</v>
          </cell>
          <cell r="E11">
            <v>205</v>
          </cell>
          <cell r="F11">
            <v>204</v>
          </cell>
          <cell r="G11">
            <v>-1</v>
          </cell>
          <cell r="I11">
            <v>1174136.444834647</v>
          </cell>
          <cell r="J11">
            <v>5727.4948528519362</v>
          </cell>
          <cell r="K11">
            <v>39513</v>
          </cell>
          <cell r="L11">
            <v>192.74634146341464</v>
          </cell>
          <cell r="M11">
            <v>1213649.444834647</v>
          </cell>
          <cell r="N11">
            <v>5920.2411943153511</v>
          </cell>
          <cell r="O11">
            <v>1218204.1506073608</v>
          </cell>
          <cell r="P11">
            <v>5971.5889735654937</v>
          </cell>
          <cell r="Q11">
            <v>51.347779250142594</v>
          </cell>
          <cell r="R11">
            <v>8.9999999999999993E-3</v>
          </cell>
          <cell r="S11">
            <v>4554.7057727137581</v>
          </cell>
          <cell r="T11">
            <v>148410</v>
          </cell>
          <cell r="U11">
            <v>150960</v>
          </cell>
          <cell r="V11">
            <v>6711.5889735654937</v>
          </cell>
          <cell r="W11">
            <v>67.396559737947427</v>
          </cell>
          <cell r="X11">
            <v>1.0143679704050296E-2</v>
          </cell>
          <cell r="Y11">
            <v>7104.7057727137581</v>
          </cell>
          <cell r="AA11">
            <v>11887</v>
          </cell>
          <cell r="AB11">
            <v>20042.000000000004</v>
          </cell>
        </row>
        <row r="12">
          <cell r="C12">
            <v>2342</v>
          </cell>
          <cell r="D12" t="str">
            <v>Angram Bank Primary School</v>
          </cell>
          <cell r="E12">
            <v>184</v>
          </cell>
          <cell r="F12">
            <v>185</v>
          </cell>
          <cell r="G12">
            <v>1</v>
          </cell>
          <cell r="I12">
            <v>983381.41527732834</v>
          </cell>
          <cell r="J12">
            <v>5344.4642134637406</v>
          </cell>
          <cell r="K12">
            <v>34934</v>
          </cell>
          <cell r="L12">
            <v>189.85869565217391</v>
          </cell>
          <cell r="M12">
            <v>1018315.4152773283</v>
          </cell>
          <cell r="N12">
            <v>5534.3229091159146</v>
          </cell>
          <cell r="O12">
            <v>1031751.7606682839</v>
          </cell>
          <cell r="P12">
            <v>5577.0365441528857</v>
          </cell>
          <cell r="Q12">
            <v>42.713635036971027</v>
          </cell>
          <cell r="R12">
            <v>8.0000000000000002E-3</v>
          </cell>
          <cell r="S12">
            <v>13436.345390955568</v>
          </cell>
          <cell r="T12">
            <v>121840</v>
          </cell>
          <cell r="U12">
            <v>123930</v>
          </cell>
          <cell r="V12">
            <v>6246.9284360447773</v>
          </cell>
          <cell r="W12">
            <v>50.43161388538374</v>
          </cell>
          <cell r="X12">
            <v>8.1387298876736975E-3</v>
          </cell>
          <cell r="Y12">
            <v>15526.345390955568</v>
          </cell>
          <cell r="AA12">
            <v>10511</v>
          </cell>
          <cell r="AB12">
            <v>18175.000000000004</v>
          </cell>
        </row>
        <row r="13">
          <cell r="C13">
            <v>2343</v>
          </cell>
          <cell r="D13" t="str">
            <v>Anns Grove Primary School</v>
          </cell>
          <cell r="E13">
            <v>334</v>
          </cell>
          <cell r="F13">
            <v>354</v>
          </cell>
          <cell r="G13">
            <v>20</v>
          </cell>
          <cell r="I13">
            <v>1717572.4828582716</v>
          </cell>
          <cell r="J13">
            <v>5142.4325834079991</v>
          </cell>
          <cell r="K13">
            <v>57776</v>
          </cell>
          <cell r="L13">
            <v>172.98203592814372</v>
          </cell>
          <cell r="M13">
            <v>1775348.4828582716</v>
          </cell>
          <cell r="N13">
            <v>5315.4146193361421</v>
          </cell>
          <cell r="O13">
            <v>1904644.7139753455</v>
          </cell>
          <cell r="P13">
            <v>5380.3522993653824</v>
          </cell>
          <cell r="Q13">
            <v>64.937680029240255</v>
          </cell>
          <cell r="R13">
            <v>1.2E-2</v>
          </cell>
          <cell r="S13">
            <v>129296.23111707391</v>
          </cell>
          <cell r="T13">
            <v>204330</v>
          </cell>
          <cell r="U13">
            <v>207820</v>
          </cell>
          <cell r="V13">
            <v>5967.4144462580389</v>
          </cell>
          <cell r="W13">
            <v>40.233359856028073</v>
          </cell>
          <cell r="X13">
            <v>6.7879417330998087E-3</v>
          </cell>
          <cell r="Y13">
            <v>132786.23111707391</v>
          </cell>
          <cell r="AA13">
            <v>17399</v>
          </cell>
          <cell r="AB13">
            <v>31091</v>
          </cell>
        </row>
        <row r="14">
          <cell r="C14">
            <v>3429</v>
          </cell>
          <cell r="D14" t="str">
            <v>Arbourthorne Community Primary School</v>
          </cell>
          <cell r="E14">
            <v>420</v>
          </cell>
          <cell r="F14">
            <v>417</v>
          </cell>
          <cell r="G14">
            <v>-3</v>
          </cell>
          <cell r="I14">
            <v>2412851.6079854686</v>
          </cell>
          <cell r="J14">
            <v>5744.8847809177823</v>
          </cell>
          <cell r="K14">
            <v>81426</v>
          </cell>
          <cell r="L14">
            <v>193.87142857142857</v>
          </cell>
          <cell r="M14">
            <v>2494277.6079854686</v>
          </cell>
          <cell r="N14">
            <v>5938.756209489211</v>
          </cell>
          <cell r="O14">
            <v>2560008.6426160424</v>
          </cell>
          <cell r="P14">
            <v>6139.1094547147304</v>
          </cell>
          <cell r="Q14">
            <v>200.35324522551946</v>
          </cell>
          <cell r="R14">
            <v>3.4000000000000002E-2</v>
          </cell>
          <cell r="S14">
            <v>65731.03463057382</v>
          </cell>
          <cell r="T14">
            <v>384435</v>
          </cell>
          <cell r="U14">
            <v>391030</v>
          </cell>
          <cell r="V14">
            <v>7076.831277256696</v>
          </cell>
          <cell r="W14">
            <v>222.75363919605661</v>
          </cell>
          <cell r="X14">
            <v>3.2499433324056234E-2</v>
          </cell>
          <cell r="Y14">
            <v>72326.03463057382</v>
          </cell>
          <cell r="AA14">
            <v>24494</v>
          </cell>
          <cell r="AB14">
            <v>42522.999999999993</v>
          </cell>
        </row>
        <row r="15">
          <cell r="C15">
            <v>2340</v>
          </cell>
          <cell r="D15" t="str">
            <v>Athelstan Primary School</v>
          </cell>
          <cell r="E15">
            <v>614</v>
          </cell>
          <cell r="F15">
            <v>618</v>
          </cell>
          <cell r="G15">
            <v>4</v>
          </cell>
          <cell r="I15">
            <v>2864874.450274799</v>
          </cell>
          <cell r="J15">
            <v>4665.9193001218227</v>
          </cell>
          <cell r="K15">
            <v>96816</v>
          </cell>
          <cell r="L15">
            <v>157.68078175895766</v>
          </cell>
          <cell r="M15">
            <v>2961690.450274799</v>
          </cell>
          <cell r="N15">
            <v>4823.6000818807797</v>
          </cell>
          <cell r="O15">
            <v>3016403.9157069176</v>
          </cell>
          <cell r="P15">
            <v>4880.9124849626496</v>
          </cell>
          <cell r="Q15">
            <v>57.312403081869888</v>
          </cell>
          <cell r="R15">
            <v>1.2E-2</v>
          </cell>
          <cell r="S15">
            <v>54713.465432118624</v>
          </cell>
          <cell r="T15">
            <v>303070</v>
          </cell>
          <cell r="U15">
            <v>308230</v>
          </cell>
          <cell r="V15">
            <v>5379.6665302700931</v>
          </cell>
          <cell r="W15">
            <v>62.467099855110973</v>
          </cell>
          <cell r="X15">
            <v>1.1748120542139551E-2</v>
          </cell>
          <cell r="Y15">
            <v>59873.465432118624</v>
          </cell>
          <cell r="AA15">
            <v>29184</v>
          </cell>
          <cell r="AB15">
            <v>51751.999999999985</v>
          </cell>
        </row>
        <row r="16">
          <cell r="C16">
            <v>2281</v>
          </cell>
          <cell r="D16" t="str">
            <v>Ballifield Primary School</v>
          </cell>
          <cell r="E16">
            <v>415</v>
          </cell>
          <cell r="F16">
            <v>414</v>
          </cell>
          <cell r="G16">
            <v>-1</v>
          </cell>
          <cell r="I16">
            <v>1883701.7459164232</v>
          </cell>
          <cell r="J16">
            <v>4539.0403516058386</v>
          </cell>
          <cell r="K16">
            <v>61175</v>
          </cell>
          <cell r="L16">
            <v>147.40963855421685</v>
          </cell>
          <cell r="M16">
            <v>1944876.7459164232</v>
          </cell>
          <cell r="N16">
            <v>4686.4499901600557</v>
          </cell>
          <cell r="O16">
            <v>1964810.5612318739</v>
          </cell>
          <cell r="P16">
            <v>4745.9192300286813</v>
          </cell>
          <cell r="Q16">
            <v>59.469239868625664</v>
          </cell>
          <cell r="R16">
            <v>1.2999999999999999E-2</v>
          </cell>
          <cell r="S16">
            <v>19933.815315450775</v>
          </cell>
          <cell r="T16">
            <v>109440</v>
          </cell>
          <cell r="U16">
            <v>111310</v>
          </cell>
          <cell r="V16">
            <v>5014.7839643281977</v>
          </cell>
          <cell r="W16">
            <v>64.623130794648205</v>
          </cell>
          <cell r="X16">
            <v>1.3054753768175768E-2</v>
          </cell>
          <cell r="Y16">
            <v>21803.815315450775</v>
          </cell>
          <cell r="AA16">
            <v>18455</v>
          </cell>
          <cell r="AB16">
            <v>31790.000000000004</v>
          </cell>
        </row>
        <row r="17">
          <cell r="C17">
            <v>2052</v>
          </cell>
          <cell r="D17" t="str">
            <v>Bankwood Community Primary School</v>
          </cell>
          <cell r="E17">
            <v>384</v>
          </cell>
          <cell r="F17">
            <v>381</v>
          </cell>
          <cell r="G17">
            <v>-3</v>
          </cell>
          <cell r="I17">
            <v>2236694.8309133435</v>
          </cell>
          <cell r="J17">
            <v>5824.7261221701656</v>
          </cell>
          <cell r="K17">
            <v>78806</v>
          </cell>
          <cell r="L17">
            <v>205.22395833333334</v>
          </cell>
          <cell r="M17">
            <v>2315500.8309133435</v>
          </cell>
          <cell r="N17">
            <v>6029.9500805034986</v>
          </cell>
          <cell r="O17">
            <v>2340340.3528839606</v>
          </cell>
          <cell r="P17">
            <v>6142.6255981206314</v>
          </cell>
          <cell r="Q17">
            <v>112.67551761713275</v>
          </cell>
          <cell r="R17">
            <v>1.9E-2</v>
          </cell>
          <cell r="S17">
            <v>24839.521970617119</v>
          </cell>
          <cell r="T17">
            <v>395760</v>
          </cell>
          <cell r="U17">
            <v>402560</v>
          </cell>
          <cell r="V17">
            <v>7199.2135246298176</v>
          </cell>
          <cell r="W17">
            <v>138.63844412631897</v>
          </cell>
          <cell r="X17">
            <v>1.9635573950504963E-2</v>
          </cell>
          <cell r="Y17">
            <v>31639.521970617119</v>
          </cell>
          <cell r="AA17">
            <v>23694</v>
          </cell>
          <cell r="AB17">
            <v>39496.000000000007</v>
          </cell>
        </row>
        <row r="18">
          <cell r="C18">
            <v>2274</v>
          </cell>
          <cell r="D18" t="str">
            <v>Beck Primary School</v>
          </cell>
          <cell r="E18">
            <v>615</v>
          </cell>
          <cell r="F18">
            <v>622</v>
          </cell>
          <cell r="G18">
            <v>7</v>
          </cell>
          <cell r="I18">
            <v>3210103.4545847522</v>
          </cell>
          <cell r="J18">
            <v>5219.6804139589467</v>
          </cell>
          <cell r="K18">
            <v>112528</v>
          </cell>
          <cell r="L18">
            <v>182.97235772357723</v>
          </cell>
          <cell r="M18">
            <v>3322631.4545847522</v>
          </cell>
          <cell r="N18">
            <v>5402.652771682524</v>
          </cell>
          <cell r="O18">
            <v>3439393.9188226885</v>
          </cell>
          <cell r="P18">
            <v>5529.5722167567337</v>
          </cell>
          <cell r="Q18">
            <v>126.91944507420976</v>
          </cell>
          <cell r="R18">
            <v>2.3E-2</v>
          </cell>
          <cell r="S18">
            <v>116762.46423793631</v>
          </cell>
          <cell r="T18">
            <v>495742.5</v>
          </cell>
          <cell r="U18">
            <v>504250</v>
          </cell>
          <cell r="V18">
            <v>6340.2635350847086</v>
          </cell>
          <cell r="W18">
            <v>131.52539754852569</v>
          </cell>
          <cell r="X18">
            <v>2.1183917671348109E-2</v>
          </cell>
          <cell r="Y18">
            <v>125269.96423793631</v>
          </cell>
          <cell r="AA18">
            <v>33868</v>
          </cell>
          <cell r="AB18">
            <v>58519</v>
          </cell>
        </row>
        <row r="19">
          <cell r="C19">
            <v>2241</v>
          </cell>
          <cell r="D19" t="str">
            <v>Beighton Nursery Infant School</v>
          </cell>
          <cell r="E19">
            <v>242</v>
          </cell>
          <cell r="F19">
            <v>224</v>
          </cell>
          <cell r="G19">
            <v>-18</v>
          </cell>
          <cell r="I19">
            <v>1134406.2990912157</v>
          </cell>
          <cell r="J19">
            <v>4687.6293350876686</v>
          </cell>
          <cell r="K19">
            <v>37780</v>
          </cell>
          <cell r="L19">
            <v>156.11570247933884</v>
          </cell>
          <cell r="M19">
            <v>1172186.2990912157</v>
          </cell>
          <cell r="N19">
            <v>4843.7450375670069</v>
          </cell>
          <cell r="O19">
            <v>1104473.6886215475</v>
          </cell>
          <cell r="P19">
            <v>4930.6861099176231</v>
          </cell>
          <cell r="Q19">
            <v>86.941072350616196</v>
          </cell>
          <cell r="R19">
            <v>1.7999999999999999E-2</v>
          </cell>
          <cell r="S19">
            <v>-67712.610469668172</v>
          </cell>
          <cell r="T19">
            <v>62900</v>
          </cell>
          <cell r="U19">
            <v>63980</v>
          </cell>
          <cell r="V19">
            <v>5216.3111099176231</v>
          </cell>
          <cell r="W19">
            <v>112.64871697871513</v>
          </cell>
          <cell r="X19">
            <v>2.2072133363399683E-2</v>
          </cell>
          <cell r="Y19">
            <v>-66632.610469668172</v>
          </cell>
          <cell r="AA19">
            <v>11390</v>
          </cell>
          <cell r="AB19">
            <v>18314.000000000007</v>
          </cell>
        </row>
        <row r="20">
          <cell r="C20">
            <v>2353</v>
          </cell>
          <cell r="D20" t="str">
            <v>Birley Primary Academy</v>
          </cell>
          <cell r="E20">
            <v>528</v>
          </cell>
          <cell r="F20">
            <v>527</v>
          </cell>
          <cell r="G20">
            <v>-1</v>
          </cell>
          <cell r="I20">
            <v>2342591.2837684387</v>
          </cell>
          <cell r="J20">
            <v>4436.7259162281034</v>
          </cell>
          <cell r="K20">
            <v>83254</v>
          </cell>
          <cell r="L20">
            <v>157.67803030303031</v>
          </cell>
          <cell r="M20">
            <v>2425845.2837684387</v>
          </cell>
          <cell r="N20">
            <v>4594.4039465311344</v>
          </cell>
          <cell r="O20">
            <v>2451572.399973081</v>
          </cell>
          <cell r="P20">
            <v>4651.9400378995842</v>
          </cell>
          <cell r="Q20">
            <v>57.536091368449888</v>
          </cell>
          <cell r="R20">
            <v>1.2999999999999999E-2</v>
          </cell>
          <cell r="S20">
            <v>25727.116204642225</v>
          </cell>
          <cell r="T20">
            <v>228345</v>
          </cell>
          <cell r="U20">
            <v>232260</v>
          </cell>
          <cell r="V20">
            <v>5092.6611005181803</v>
          </cell>
          <cell r="W20">
            <v>65.785563077955885</v>
          </cell>
          <cell r="X20">
            <v>1.3086769821131295E-2</v>
          </cell>
          <cell r="Y20">
            <v>29642.116204642225</v>
          </cell>
          <cell r="AA20">
            <v>25096</v>
          </cell>
          <cell r="AB20">
            <v>42983</v>
          </cell>
        </row>
        <row r="21">
          <cell r="C21">
            <v>2323</v>
          </cell>
          <cell r="D21" t="str">
            <v>Birley Spa Primary Academy</v>
          </cell>
          <cell r="E21">
            <v>337</v>
          </cell>
          <cell r="F21">
            <v>318</v>
          </cell>
          <cell r="G21">
            <v>-19</v>
          </cell>
          <cell r="I21">
            <v>1664114.4893446702</v>
          </cell>
          <cell r="J21">
            <v>4938.0251909337394</v>
          </cell>
          <cell r="K21">
            <v>58341</v>
          </cell>
          <cell r="L21">
            <v>173.11869436201781</v>
          </cell>
          <cell r="M21">
            <v>1722455.4893446702</v>
          </cell>
          <cell r="N21">
            <v>5111.1438852957572</v>
          </cell>
          <cell r="O21">
            <v>1656275.2296701258</v>
          </cell>
          <cell r="P21">
            <v>5208.4126719186343</v>
          </cell>
          <cell r="Q21">
            <v>97.268786622877087</v>
          </cell>
          <cell r="R21">
            <v>1.9E-2</v>
          </cell>
          <cell r="S21">
            <v>-66180.259674544446</v>
          </cell>
          <cell r="T21">
            <v>192060</v>
          </cell>
          <cell r="U21">
            <v>195360</v>
          </cell>
          <cell r="V21">
            <v>5822.752294560144</v>
          </cell>
          <cell r="W21">
            <v>141.69743003589974</v>
          </cell>
          <cell r="X21">
            <v>2.4942098503702111E-2</v>
          </cell>
          <cell r="Y21">
            <v>-62880.259674544446</v>
          </cell>
          <cell r="AA21">
            <v>17569</v>
          </cell>
          <cell r="AB21">
            <v>28487.999999999993</v>
          </cell>
        </row>
        <row r="22">
          <cell r="C22">
            <v>2328</v>
          </cell>
          <cell r="D22" t="str">
            <v>Bradfield Dungworth Primary School</v>
          </cell>
          <cell r="E22">
            <v>137</v>
          </cell>
          <cell r="F22">
            <v>133</v>
          </cell>
          <cell r="G22">
            <v>-4</v>
          </cell>
          <cell r="I22">
            <v>665615.54844825424</v>
          </cell>
          <cell r="J22">
            <v>4858.5076529069656</v>
          </cell>
          <cell r="K22">
            <v>21853</v>
          </cell>
          <cell r="L22">
            <v>159.5109489051095</v>
          </cell>
          <cell r="M22">
            <v>687468.54844825424</v>
          </cell>
          <cell r="N22">
            <v>5018.0186018120748</v>
          </cell>
          <cell r="O22">
            <v>675104.23775850621</v>
          </cell>
          <cell r="P22">
            <v>5075.9717124699719</v>
          </cell>
          <cell r="Q22">
            <v>57.953110657897014</v>
          </cell>
          <cell r="R22">
            <v>1.2E-2</v>
          </cell>
          <cell r="S22">
            <v>-12364.310689748032</v>
          </cell>
          <cell r="T22">
            <v>20280</v>
          </cell>
          <cell r="U22">
            <v>20620</v>
          </cell>
          <cell r="V22">
            <v>5231.0093064549337</v>
          </cell>
          <cell r="W22">
            <v>64.961507562567022</v>
          </cell>
          <cell r="X22">
            <v>1.2574701220630436E-2</v>
          </cell>
          <cell r="Y22">
            <v>-12024.310689748032</v>
          </cell>
          <cell r="AA22">
            <v>6587</v>
          </cell>
          <cell r="AB22">
            <v>11029</v>
          </cell>
        </row>
        <row r="23">
          <cell r="C23">
            <v>2233</v>
          </cell>
          <cell r="D23" t="str">
            <v>Bradway Primary School</v>
          </cell>
          <cell r="E23">
            <v>414</v>
          </cell>
          <cell r="F23">
            <v>407</v>
          </cell>
          <cell r="G23">
            <v>-7</v>
          </cell>
          <cell r="I23">
            <v>1848619.9999999995</v>
          </cell>
          <cell r="J23">
            <v>4465.2657004830908</v>
          </cell>
          <cell r="K23">
            <v>60744</v>
          </cell>
          <cell r="L23">
            <v>146.72463768115941</v>
          </cell>
          <cell r="M23">
            <v>1909363.9999999995</v>
          </cell>
          <cell r="N23">
            <v>4611.9903381642498</v>
          </cell>
          <cell r="O23">
            <v>1903149.9999999995</v>
          </cell>
          <cell r="P23">
            <v>4676.0442260442251</v>
          </cell>
          <cell r="Q23">
            <v>64.053887879975264</v>
          </cell>
          <cell r="R23">
            <v>1.4E-2</v>
          </cell>
          <cell r="S23">
            <v>-6214</v>
          </cell>
          <cell r="T23">
            <v>118060</v>
          </cell>
          <cell r="U23">
            <v>120060</v>
          </cell>
          <cell r="V23">
            <v>4971.0319410319398</v>
          </cell>
          <cell r="W23">
            <v>73.872520742085726</v>
          </cell>
          <cell r="X23">
            <v>1.5084769435117419E-2</v>
          </cell>
          <cell r="Y23">
            <v>-4214</v>
          </cell>
          <cell r="AA23">
            <v>18326</v>
          </cell>
          <cell r="AB23">
            <v>31143.999999999996</v>
          </cell>
        </row>
        <row r="24">
          <cell r="C24">
            <v>2014</v>
          </cell>
          <cell r="D24" t="str">
            <v>Brightside Nursery and Infant School</v>
          </cell>
          <cell r="E24">
            <v>173</v>
          </cell>
          <cell r="F24">
            <v>174</v>
          </cell>
          <cell r="G24">
            <v>1</v>
          </cell>
          <cell r="I24">
            <v>968302.11762560031</v>
          </cell>
          <cell r="J24">
            <v>5597.1220672000018</v>
          </cell>
          <cell r="K24">
            <v>31233</v>
          </cell>
          <cell r="L24">
            <v>180.53757225433526</v>
          </cell>
          <cell r="M24">
            <v>999535.11762560031</v>
          </cell>
          <cell r="N24">
            <v>5777.6596394543367</v>
          </cell>
          <cell r="O24">
            <v>1035188.9440849883</v>
          </cell>
          <cell r="P24">
            <v>5949.3617476148756</v>
          </cell>
          <cell r="Q24">
            <v>171.70210816053896</v>
          </cell>
          <cell r="R24">
            <v>0.03</v>
          </cell>
          <cell r="S24">
            <v>35653.826459388016</v>
          </cell>
          <cell r="T24">
            <v>95965</v>
          </cell>
          <cell r="U24">
            <v>97600</v>
          </cell>
          <cell r="V24">
            <v>6510.2812878447612</v>
          </cell>
          <cell r="W24">
            <v>177.91066573146509</v>
          </cell>
          <cell r="X24">
            <v>2.8095428449841923E-2</v>
          </cell>
          <cell r="Y24">
            <v>37288.826459388016</v>
          </cell>
          <cell r="AA24">
            <v>9402</v>
          </cell>
          <cell r="AB24">
            <v>16221</v>
          </cell>
        </row>
        <row r="25">
          <cell r="C25">
            <v>2246</v>
          </cell>
          <cell r="D25" t="str">
            <v>Brook House Junior</v>
          </cell>
          <cell r="E25">
            <v>340</v>
          </cell>
          <cell r="F25">
            <v>331</v>
          </cell>
          <cell r="G25">
            <v>-9</v>
          </cell>
          <cell r="I25">
            <v>1520699.8325663707</v>
          </cell>
          <cell r="J25">
            <v>4472.646566371679</v>
          </cell>
          <cell r="K25">
            <v>51522</v>
          </cell>
          <cell r="L25">
            <v>151.53529411764706</v>
          </cell>
          <cell r="M25">
            <v>1572221.8325663707</v>
          </cell>
          <cell r="N25">
            <v>4624.181860489326</v>
          </cell>
          <cell r="O25">
            <v>1541988.7918746066</v>
          </cell>
          <cell r="P25">
            <v>4658.5764104973014</v>
          </cell>
          <cell r="Q25">
            <v>34.39455000797534</v>
          </cell>
          <cell r="R25">
            <v>7.0000000000000001E-3</v>
          </cell>
          <cell r="S25">
            <v>-30233.040691764094</v>
          </cell>
          <cell r="T25">
            <v>92000</v>
          </cell>
          <cell r="U25">
            <v>93580</v>
          </cell>
          <cell r="V25">
            <v>4941.2954437299295</v>
          </cell>
          <cell r="W25">
            <v>46.525347946486363</v>
          </cell>
          <cell r="X25">
            <v>9.5051140372384834E-3</v>
          </cell>
          <cell r="Y25">
            <v>-28653.040691764094</v>
          </cell>
          <cell r="AA25">
            <v>15538</v>
          </cell>
          <cell r="AB25">
            <v>26113.999999999996</v>
          </cell>
        </row>
        <row r="26">
          <cell r="C26">
            <v>5204</v>
          </cell>
          <cell r="D26" t="str">
            <v>Broomhill Infant School</v>
          </cell>
          <cell r="E26">
            <v>119</v>
          </cell>
          <cell r="F26">
            <v>111</v>
          </cell>
          <cell r="G26">
            <v>-8</v>
          </cell>
          <cell r="I26">
            <v>652876.80873936624</v>
          </cell>
          <cell r="J26">
            <v>5486.3597373055991</v>
          </cell>
          <cell r="K26">
            <v>19919</v>
          </cell>
          <cell r="L26">
            <v>167.38655462184875</v>
          </cell>
          <cell r="M26">
            <v>672795.80873936624</v>
          </cell>
          <cell r="N26">
            <v>5653.7462919274476</v>
          </cell>
          <cell r="O26">
            <v>639452.05162957986</v>
          </cell>
          <cell r="P26">
            <v>5760.8292939601788</v>
          </cell>
          <cell r="Q26">
            <v>107.0830020327312</v>
          </cell>
          <cell r="R26">
            <v>1.9E-2</v>
          </cell>
          <cell r="S26">
            <v>-33343.757109786384</v>
          </cell>
          <cell r="T26">
            <v>27580</v>
          </cell>
          <cell r="U26">
            <v>28040</v>
          </cell>
          <cell r="V26">
            <v>6013.4419065727916</v>
          </cell>
          <cell r="W26">
            <v>127.93090876299084</v>
          </cell>
          <cell r="X26">
            <v>2.1736584777532195E-2</v>
          </cell>
          <cell r="Y26">
            <v>-32883.757109786384</v>
          </cell>
          <cell r="AA26">
            <v>6001</v>
          </cell>
          <cell r="AB26">
            <v>9983</v>
          </cell>
        </row>
        <row r="27">
          <cell r="C27">
            <v>2325</v>
          </cell>
          <cell r="D27" t="str">
            <v>Brunswick Community Primary School</v>
          </cell>
          <cell r="E27">
            <v>417</v>
          </cell>
          <cell r="F27">
            <v>415</v>
          </cell>
          <cell r="G27">
            <v>-2</v>
          </cell>
          <cell r="I27">
            <v>2021451.2792386082</v>
          </cell>
          <cell r="J27">
            <v>4847.6049861837128</v>
          </cell>
          <cell r="K27">
            <v>68485</v>
          </cell>
          <cell r="L27">
            <v>164.23261390887291</v>
          </cell>
          <cell r="M27">
            <v>2089936.2792386082</v>
          </cell>
          <cell r="N27">
            <v>5011.8376000925855</v>
          </cell>
          <cell r="O27">
            <v>2090193.8548283994</v>
          </cell>
          <cell r="P27">
            <v>5036.6116983816855</v>
          </cell>
          <cell r="Q27">
            <v>24.774098289100039</v>
          </cell>
          <cell r="R27">
            <v>5.0000000000000001E-3</v>
          </cell>
          <cell r="S27">
            <v>257.57558979117312</v>
          </cell>
          <cell r="T27">
            <v>226425</v>
          </cell>
          <cell r="U27">
            <v>230280</v>
          </cell>
          <cell r="V27">
            <v>5591.5032646467462</v>
          </cell>
          <cell r="W27">
            <v>36.680053043369298</v>
          </cell>
          <cell r="X27">
            <v>6.603280004798164E-3</v>
          </cell>
          <cell r="Y27">
            <v>4112.5755897911731</v>
          </cell>
          <cell r="AA27">
            <v>20635</v>
          </cell>
          <cell r="AB27">
            <v>35668</v>
          </cell>
        </row>
        <row r="28">
          <cell r="C28">
            <v>2095</v>
          </cell>
          <cell r="D28" t="str">
            <v>Byron Wood Primary Academy</v>
          </cell>
          <cell r="E28">
            <v>395</v>
          </cell>
          <cell r="F28">
            <v>393</v>
          </cell>
          <cell r="G28">
            <v>-2</v>
          </cell>
          <cell r="I28">
            <v>2104557.3569152439</v>
          </cell>
          <cell r="J28">
            <v>5327.993308646187</v>
          </cell>
          <cell r="K28">
            <v>70859</v>
          </cell>
          <cell r="L28">
            <v>179.38987341772153</v>
          </cell>
          <cell r="M28">
            <v>2175416.3569152439</v>
          </cell>
          <cell r="N28">
            <v>5507.3831820639089</v>
          </cell>
          <cell r="O28">
            <v>2208555.3032553857</v>
          </cell>
          <cell r="P28">
            <v>5619.7335960696837</v>
          </cell>
          <cell r="Q28">
            <v>112.35041400577484</v>
          </cell>
          <cell r="R28">
            <v>0.02</v>
          </cell>
          <cell r="S28">
            <v>33138.946340141818</v>
          </cell>
          <cell r="T28">
            <v>275690</v>
          </cell>
          <cell r="U28">
            <v>280420</v>
          </cell>
          <cell r="V28">
            <v>6333.2704917439842</v>
          </cell>
          <cell r="W28">
            <v>127.93794259146762</v>
          </cell>
          <cell r="X28">
            <v>2.0617419224202665E-2</v>
          </cell>
          <cell r="Y28">
            <v>37868.946340141818</v>
          </cell>
          <cell r="AA28">
            <v>21331</v>
          </cell>
          <cell r="AB28">
            <v>36848.000000000007</v>
          </cell>
        </row>
        <row r="29">
          <cell r="C29">
            <v>2344</v>
          </cell>
          <cell r="D29" t="str">
            <v>Carfield Primary School</v>
          </cell>
          <cell r="E29">
            <v>570</v>
          </cell>
          <cell r="F29">
            <v>559</v>
          </cell>
          <cell r="G29">
            <v>-11</v>
          </cell>
          <cell r="I29">
            <v>2553919.8569562212</v>
          </cell>
          <cell r="J29">
            <v>4480.5611525547738</v>
          </cell>
          <cell r="K29">
            <v>87524</v>
          </cell>
          <cell r="L29">
            <v>153.55087719298245</v>
          </cell>
          <cell r="M29">
            <v>2641443.8569562212</v>
          </cell>
          <cell r="N29">
            <v>4634.1120297477564</v>
          </cell>
          <cell r="O29">
            <v>2687045.0726171015</v>
          </cell>
          <cell r="P29">
            <v>4806.8784841093047</v>
          </cell>
          <cell r="Q29">
            <v>172.76645436154831</v>
          </cell>
          <cell r="R29">
            <v>3.6999999999999998E-2</v>
          </cell>
          <cell r="S29">
            <v>45601.21566088032</v>
          </cell>
          <cell r="T29">
            <v>222550</v>
          </cell>
          <cell r="U29">
            <v>226360</v>
          </cell>
          <cell r="V29">
            <v>5211.8158723025072</v>
          </cell>
          <cell r="W29">
            <v>187.26524606352268</v>
          </cell>
          <cell r="X29">
            <v>3.7270048606057316E-2</v>
          </cell>
          <cell r="Y29">
            <v>49411.21566088032</v>
          </cell>
          <cell r="AA29">
            <v>26391</v>
          </cell>
          <cell r="AB29">
            <v>44066.000000000015</v>
          </cell>
        </row>
        <row r="30">
          <cell r="C30">
            <v>2023</v>
          </cell>
          <cell r="D30" t="str">
            <v>Carter Knowle Junior School</v>
          </cell>
          <cell r="E30">
            <v>236</v>
          </cell>
          <cell r="F30">
            <v>235</v>
          </cell>
          <cell r="G30">
            <v>-1</v>
          </cell>
          <cell r="I30">
            <v>1073009.4430829692</v>
          </cell>
          <cell r="J30">
            <v>4546.650182554954</v>
          </cell>
          <cell r="K30">
            <v>35922</v>
          </cell>
          <cell r="L30">
            <v>152.21186440677965</v>
          </cell>
          <cell r="M30">
            <v>1108931.4430829692</v>
          </cell>
          <cell r="N30">
            <v>4698.8620469617335</v>
          </cell>
          <cell r="O30">
            <v>1114155.7778300897</v>
          </cell>
          <cell r="P30">
            <v>4741.0884162982538</v>
          </cell>
          <cell r="Q30">
            <v>42.226369336520293</v>
          </cell>
          <cell r="R30">
            <v>8.9999999999999993E-3</v>
          </cell>
          <cell r="S30">
            <v>5224.3347471205052</v>
          </cell>
          <cell r="T30">
            <v>46560</v>
          </cell>
          <cell r="U30">
            <v>47360</v>
          </cell>
          <cell r="V30">
            <v>4942.6203311918707</v>
          </cell>
          <cell r="W30">
            <v>46.470148636916747</v>
          </cell>
          <cell r="X30">
            <v>9.4911607904697212E-3</v>
          </cell>
          <cell r="Y30">
            <v>6024.3347471205052</v>
          </cell>
          <cell r="AA30">
            <v>10833</v>
          </cell>
          <cell r="AB30">
            <v>18889.999999999993</v>
          </cell>
        </row>
        <row r="31">
          <cell r="C31">
            <v>2354</v>
          </cell>
          <cell r="D31" t="str">
            <v>Charnock Hall Primary Academy</v>
          </cell>
          <cell r="E31">
            <v>407</v>
          </cell>
          <cell r="F31">
            <v>394</v>
          </cell>
          <cell r="G31">
            <v>-13</v>
          </cell>
          <cell r="I31">
            <v>1839606.8937538683</v>
          </cell>
          <cell r="J31">
            <v>4519.9186578719118</v>
          </cell>
          <cell r="K31">
            <v>62407</v>
          </cell>
          <cell r="L31">
            <v>153.33415233415232</v>
          </cell>
          <cell r="M31">
            <v>1902013.8937538683</v>
          </cell>
          <cell r="N31">
            <v>4673.2528102060642</v>
          </cell>
          <cell r="O31">
            <v>1855288.3214980811</v>
          </cell>
          <cell r="P31">
            <v>4708.8536078631496</v>
          </cell>
          <cell r="Q31">
            <v>35.600797657085423</v>
          </cell>
          <cell r="R31">
            <v>8.0000000000000002E-3</v>
          </cell>
          <cell r="S31">
            <v>-46725.572255787207</v>
          </cell>
          <cell r="T31">
            <v>141405</v>
          </cell>
          <cell r="U31">
            <v>143820</v>
          </cell>
          <cell r="V31">
            <v>5073.8789885738097</v>
          </cell>
          <cell r="W31">
            <v>53.193745935313018</v>
          </cell>
          <cell r="X31">
            <v>1.0594917499221354E-2</v>
          </cell>
          <cell r="Y31">
            <v>-44310.572255787207</v>
          </cell>
          <cell r="AA31">
            <v>18818</v>
          </cell>
          <cell r="AB31">
            <v>31503.999999999993</v>
          </cell>
        </row>
        <row r="32">
          <cell r="C32">
            <v>5200</v>
          </cell>
          <cell r="D32" t="str">
            <v>Clifford All Saints CofE Primary School</v>
          </cell>
          <cell r="E32">
            <v>184</v>
          </cell>
          <cell r="F32">
            <v>181</v>
          </cell>
          <cell r="G32">
            <v>-3</v>
          </cell>
          <cell r="I32">
            <v>936944.07096794399</v>
          </cell>
          <cell r="J32">
            <v>5092.0873422170871</v>
          </cell>
          <cell r="K32">
            <v>28694</v>
          </cell>
          <cell r="L32">
            <v>155.94565217391303</v>
          </cell>
          <cell r="M32">
            <v>965638.07096794399</v>
          </cell>
          <cell r="N32">
            <v>5248.0329943910001</v>
          </cell>
          <cell r="O32">
            <v>955563.37730665109</v>
          </cell>
          <cell r="P32">
            <v>5279.3556757273545</v>
          </cell>
          <cell r="Q32">
            <v>31.322681336354435</v>
          </cell>
          <cell r="R32">
            <v>6.0000000000000001E-3</v>
          </cell>
          <cell r="S32">
            <v>-10074.693661292898</v>
          </cell>
          <cell r="T32">
            <v>37070</v>
          </cell>
          <cell r="U32">
            <v>37700</v>
          </cell>
          <cell r="V32">
            <v>5487.6429685450339</v>
          </cell>
          <cell r="W32">
            <v>38.142582849685823</v>
          </cell>
          <cell r="X32">
            <v>6.9992806954942326E-3</v>
          </cell>
          <cell r="Y32">
            <v>-9444.6936612928985</v>
          </cell>
          <cell r="AA32">
            <v>8651</v>
          </cell>
          <cell r="AB32">
            <v>14535.000000000002</v>
          </cell>
        </row>
        <row r="33">
          <cell r="C33">
            <v>2312</v>
          </cell>
          <cell r="D33" t="str">
            <v>Coit Primary School</v>
          </cell>
          <cell r="E33">
            <v>205</v>
          </cell>
          <cell r="F33">
            <v>205</v>
          </cell>
          <cell r="G33">
            <v>0</v>
          </cell>
          <cell r="I33">
            <v>958398.96124488336</v>
          </cell>
          <cell r="J33">
            <v>4675.1168841213821</v>
          </cell>
          <cell r="K33">
            <v>31817</v>
          </cell>
          <cell r="L33">
            <v>155.2048780487805</v>
          </cell>
          <cell r="M33">
            <v>990215.96124488336</v>
          </cell>
          <cell r="N33">
            <v>4830.3217621701624</v>
          </cell>
          <cell r="O33">
            <v>995178.74605110788</v>
          </cell>
          <cell r="P33">
            <v>4854.5304685419896</v>
          </cell>
          <cell r="Q33">
            <v>24.208706371827247</v>
          </cell>
          <cell r="R33">
            <v>5.0000000000000001E-3</v>
          </cell>
          <cell r="S33">
            <v>4962.7848062245175</v>
          </cell>
          <cell r="T33">
            <v>48665</v>
          </cell>
          <cell r="U33">
            <v>49490</v>
          </cell>
          <cell r="V33">
            <v>5095.9451026883307</v>
          </cell>
          <cell r="W33">
            <v>28.233096615728755</v>
          </cell>
          <cell r="X33">
            <v>5.5711722729897125E-3</v>
          </cell>
          <cell r="Y33">
            <v>5787.7848062245175</v>
          </cell>
          <cell r="AA33">
            <v>9593</v>
          </cell>
          <cell r="AB33">
            <v>16659</v>
          </cell>
        </row>
        <row r="34">
          <cell r="C34">
            <v>2026</v>
          </cell>
          <cell r="D34" t="str">
            <v>Concord Junior Academy</v>
          </cell>
          <cell r="E34">
            <v>198</v>
          </cell>
          <cell r="F34">
            <v>189</v>
          </cell>
          <cell r="G34">
            <v>-9</v>
          </cell>
          <cell r="I34">
            <v>1090811.560281913</v>
          </cell>
          <cell r="J34">
            <v>5509.1492943530957</v>
          </cell>
          <cell r="K34">
            <v>38153</v>
          </cell>
          <cell r="L34">
            <v>192.6919191919192</v>
          </cell>
          <cell r="M34">
            <v>1128964.560281913</v>
          </cell>
          <cell r="N34">
            <v>5701.8412135450153</v>
          </cell>
          <cell r="O34">
            <v>1101060.7867052904</v>
          </cell>
          <cell r="P34">
            <v>5825.7184481761396</v>
          </cell>
          <cell r="Q34">
            <v>123.87723463112434</v>
          </cell>
          <cell r="R34">
            <v>2.1999999999999999E-2</v>
          </cell>
          <cell r="S34">
            <v>-27903.773576622596</v>
          </cell>
          <cell r="T34">
            <v>141862.5</v>
          </cell>
          <cell r="U34">
            <v>144300</v>
          </cell>
          <cell r="V34">
            <v>6589.2105116682033</v>
          </cell>
          <cell r="W34">
            <v>170.89202539591497</v>
          </cell>
          <cell r="X34">
            <v>2.6625669287278979E-2</v>
          </cell>
          <cell r="Y34">
            <v>-25466.273576622596</v>
          </cell>
          <cell r="AA34">
            <v>11478</v>
          </cell>
          <cell r="AB34">
            <v>18900</v>
          </cell>
        </row>
        <row r="35">
          <cell r="C35">
            <v>3422</v>
          </cell>
          <cell r="D35" t="str">
            <v>Deepcar St John's Church of England Junior School</v>
          </cell>
          <cell r="E35">
            <v>175</v>
          </cell>
          <cell r="F35">
            <v>177</v>
          </cell>
          <cell r="G35">
            <v>2</v>
          </cell>
          <cell r="I35">
            <v>853733.55369462527</v>
          </cell>
          <cell r="J35">
            <v>4878.4774496835726</v>
          </cell>
          <cell r="K35">
            <v>29183</v>
          </cell>
          <cell r="L35">
            <v>166.76</v>
          </cell>
          <cell r="M35">
            <v>882916.55369462527</v>
          </cell>
          <cell r="N35">
            <v>5045.2374496835728</v>
          </cell>
          <cell r="O35">
            <v>894949.47456553357</v>
          </cell>
          <cell r="P35">
            <v>5056.2117207092297</v>
          </cell>
          <cell r="Q35">
            <v>10.97427102565689</v>
          </cell>
          <cell r="R35">
            <v>2E-3</v>
          </cell>
          <cell r="S35">
            <v>12032.920870908303</v>
          </cell>
          <cell r="T35">
            <v>53835</v>
          </cell>
          <cell r="U35">
            <v>54760</v>
          </cell>
          <cell r="V35">
            <v>5365.5902517826753</v>
          </cell>
          <cell r="W35">
            <v>12.724230670531142</v>
          </cell>
          <cell r="X35">
            <v>2.3770874556444583E-3</v>
          </cell>
          <cell r="Y35">
            <v>12957.920870908303</v>
          </cell>
          <cell r="AA35">
            <v>8792</v>
          </cell>
          <cell r="AB35">
            <v>15453</v>
          </cell>
        </row>
        <row r="36">
          <cell r="C36">
            <v>2283</v>
          </cell>
          <cell r="D36" t="str">
            <v>Dobcroft Infant School</v>
          </cell>
          <cell r="E36">
            <v>269</v>
          </cell>
          <cell r="F36">
            <v>267</v>
          </cell>
          <cell r="G36">
            <v>-2</v>
          </cell>
          <cell r="I36">
            <v>1212165.0269142969</v>
          </cell>
          <cell r="J36">
            <v>4506.1896911312151</v>
          </cell>
          <cell r="K36">
            <v>37145</v>
          </cell>
          <cell r="L36">
            <v>138.08550185873605</v>
          </cell>
          <cell r="M36">
            <v>1249310.0269142969</v>
          </cell>
          <cell r="N36">
            <v>4644.2751929899514</v>
          </cell>
          <cell r="O36">
            <v>1254165.2570336349</v>
          </cell>
          <cell r="P36">
            <v>4697.248153684026</v>
          </cell>
          <cell r="Q36">
            <v>52.972960694074573</v>
          </cell>
          <cell r="R36">
            <v>1.0999999999999999E-2</v>
          </cell>
          <cell r="S36">
            <v>4855.2301193380263</v>
          </cell>
          <cell r="T36">
            <v>16320</v>
          </cell>
          <cell r="U36">
            <v>16590</v>
          </cell>
          <cell r="V36">
            <v>4759.3829851446999</v>
          </cell>
          <cell r="W36">
            <v>54.438647173335994</v>
          </cell>
          <cell r="X36">
            <v>1.1570518854811441E-2</v>
          </cell>
          <cell r="Y36">
            <v>5125.2301193380263</v>
          </cell>
          <cell r="AA36">
            <v>11215</v>
          </cell>
          <cell r="AB36">
            <v>19072</v>
          </cell>
        </row>
        <row r="37">
          <cell r="C37">
            <v>2239</v>
          </cell>
          <cell r="D37" t="str">
            <v>Dobcroft Junior School</v>
          </cell>
          <cell r="E37">
            <v>382</v>
          </cell>
          <cell r="F37">
            <v>380</v>
          </cell>
          <cell r="G37">
            <v>-2</v>
          </cell>
          <cell r="I37">
            <v>1717479.4624486878</v>
          </cell>
          <cell r="J37">
            <v>4496.0195352059891</v>
          </cell>
          <cell r="K37">
            <v>51840</v>
          </cell>
          <cell r="L37">
            <v>135.70680628272251</v>
          </cell>
          <cell r="M37">
            <v>1769319.4624486878</v>
          </cell>
          <cell r="N37">
            <v>4631.7263414887111</v>
          </cell>
          <cell r="O37">
            <v>1768573.12</v>
          </cell>
          <cell r="P37">
            <v>4654.1397894736847</v>
          </cell>
          <cell r="Q37">
            <v>22.413447984973573</v>
          </cell>
          <cell r="R37">
            <v>5.0000000000000001E-3</v>
          </cell>
          <cell r="S37">
            <v>-746.34244868764654</v>
          </cell>
          <cell r="T37">
            <v>44570</v>
          </cell>
          <cell r="U37">
            <v>45310</v>
          </cell>
          <cell r="V37">
            <v>4773.376631578948</v>
          </cell>
          <cell r="W37">
            <v>24.974897420079287</v>
          </cell>
          <cell r="X37">
            <v>5.2596428900309414E-3</v>
          </cell>
          <cell r="Y37">
            <v>-6.342448687646538</v>
          </cell>
          <cell r="AA37">
            <v>15655</v>
          </cell>
          <cell r="AB37">
            <v>26820</v>
          </cell>
        </row>
        <row r="38">
          <cell r="C38">
            <v>2364</v>
          </cell>
          <cell r="D38" t="str">
            <v>Dore Primary School</v>
          </cell>
          <cell r="E38">
            <v>448</v>
          </cell>
          <cell r="F38">
            <v>449</v>
          </cell>
          <cell r="G38">
            <v>1</v>
          </cell>
          <cell r="I38">
            <v>2003648</v>
          </cell>
          <cell r="J38">
            <v>4472.4285714285716</v>
          </cell>
          <cell r="K38">
            <v>61150</v>
          </cell>
          <cell r="L38">
            <v>136.49553571428572</v>
          </cell>
          <cell r="M38">
            <v>2064798</v>
          </cell>
          <cell r="N38">
            <v>4608.9241071428569</v>
          </cell>
          <cell r="O38">
            <v>2104962</v>
          </cell>
          <cell r="P38">
            <v>4688.1113585746107</v>
          </cell>
          <cell r="Q38">
            <v>79.187251431753793</v>
          </cell>
          <cell r="R38">
            <v>1.7000000000000001E-2</v>
          </cell>
          <cell r="S38">
            <v>40164</v>
          </cell>
          <cell r="T38">
            <v>54820</v>
          </cell>
          <cell r="U38">
            <v>55750</v>
          </cell>
          <cell r="V38">
            <v>4812.2761692650338</v>
          </cell>
          <cell r="W38">
            <v>80.985990693605345</v>
          </cell>
          <cell r="X38">
            <v>1.7117104983414556E-2</v>
          </cell>
          <cell r="Y38">
            <v>41094</v>
          </cell>
          <cell r="AA38">
            <v>18465</v>
          </cell>
          <cell r="AB38">
            <v>31999</v>
          </cell>
        </row>
        <row r="39">
          <cell r="C39">
            <v>2016</v>
          </cell>
          <cell r="D39" t="str">
            <v>E-ACT Pathways Academy</v>
          </cell>
          <cell r="E39">
            <v>365</v>
          </cell>
          <cell r="F39">
            <v>366</v>
          </cell>
          <cell r="G39">
            <v>1</v>
          </cell>
          <cell r="I39">
            <v>1998946.3811137737</v>
          </cell>
          <cell r="J39">
            <v>5476.5654277089689</v>
          </cell>
          <cell r="K39">
            <v>69577</v>
          </cell>
          <cell r="L39">
            <v>190.62191780821917</v>
          </cell>
          <cell r="M39">
            <v>2068523.3811137737</v>
          </cell>
          <cell r="N39">
            <v>5667.1873455171881</v>
          </cell>
          <cell r="O39">
            <v>2125419.0496022124</v>
          </cell>
          <cell r="P39">
            <v>5807.1558732300882</v>
          </cell>
          <cell r="Q39">
            <v>139.96852771290014</v>
          </cell>
          <cell r="R39">
            <v>2.5000000000000001E-2</v>
          </cell>
          <cell r="S39">
            <v>56895.668488438707</v>
          </cell>
          <cell r="T39">
            <v>323955</v>
          </cell>
          <cell r="U39">
            <v>329490</v>
          </cell>
          <cell r="V39">
            <v>6707.4017748694323</v>
          </cell>
          <cell r="W39">
            <v>152.66648414676456</v>
          </cell>
          <cell r="X39">
            <v>2.3291022043688492E-2</v>
          </cell>
          <cell r="Y39">
            <v>62430.668488438707</v>
          </cell>
          <cell r="AA39">
            <v>20933</v>
          </cell>
          <cell r="AB39">
            <v>37294</v>
          </cell>
        </row>
        <row r="40">
          <cell r="C40">
            <v>2206</v>
          </cell>
          <cell r="D40" t="str">
            <v>Ecclesall Primary School</v>
          </cell>
          <cell r="E40">
            <v>620</v>
          </cell>
          <cell r="F40">
            <v>619</v>
          </cell>
          <cell r="G40">
            <v>-1</v>
          </cell>
          <cell r="I40">
            <v>2792028</v>
          </cell>
          <cell r="J40">
            <v>4503.2709677419352</v>
          </cell>
          <cell r="K40">
            <v>81410</v>
          </cell>
          <cell r="L40">
            <v>131.30645161290323</v>
          </cell>
          <cell r="M40">
            <v>2873438</v>
          </cell>
          <cell r="N40">
            <v>4634.5774193548386</v>
          </cell>
          <cell r="O40">
            <v>2933462</v>
          </cell>
          <cell r="P40">
            <v>4739.0339256865909</v>
          </cell>
          <cell r="Q40">
            <v>104.45650633175228</v>
          </cell>
          <cell r="R40">
            <v>2.3E-2</v>
          </cell>
          <cell r="S40">
            <v>60024</v>
          </cell>
          <cell r="T40">
            <v>59165</v>
          </cell>
          <cell r="U40">
            <v>60160</v>
          </cell>
          <cell r="V40">
            <v>4836.222940226171</v>
          </cell>
          <cell r="W40">
            <v>106.21810151649333</v>
          </cell>
          <cell r="X40">
            <v>2.2456235276382745E-2</v>
          </cell>
          <cell r="Y40">
            <v>61019</v>
          </cell>
          <cell r="AA40">
            <v>24595</v>
          </cell>
          <cell r="AB40">
            <v>42433</v>
          </cell>
        </row>
        <row r="41">
          <cell r="C41">
            <v>2080</v>
          </cell>
          <cell r="D41" t="str">
            <v>Ecclesfield Primary School</v>
          </cell>
          <cell r="E41">
            <v>395</v>
          </cell>
          <cell r="F41">
            <v>396</v>
          </cell>
          <cell r="G41">
            <v>1</v>
          </cell>
          <cell r="I41">
            <v>1851897.9698852601</v>
          </cell>
          <cell r="J41">
            <v>4688.3492908487597</v>
          </cell>
          <cell r="K41">
            <v>63683</v>
          </cell>
          <cell r="L41">
            <v>161.22278481012657</v>
          </cell>
          <cell r="M41">
            <v>1915580.9698852601</v>
          </cell>
          <cell r="N41">
            <v>4849.5720756588862</v>
          </cell>
          <cell r="O41">
            <v>1969026.589666293</v>
          </cell>
          <cell r="P41">
            <v>4972.2893678441742</v>
          </cell>
          <cell r="Q41">
            <v>122.71729218528799</v>
          </cell>
          <cell r="R41">
            <v>2.5000000000000001E-2</v>
          </cell>
          <cell r="S41">
            <v>53445.619781032903</v>
          </cell>
          <cell r="T41">
            <v>174510</v>
          </cell>
          <cell r="U41">
            <v>177500</v>
          </cell>
          <cell r="V41">
            <v>5420.5216910764975</v>
          </cell>
          <cell r="W41">
            <v>129.15214706318056</v>
          </cell>
          <cell r="X41">
            <v>2.4408075449824512E-2</v>
          </cell>
          <cell r="Y41">
            <v>56435.619781032903</v>
          </cell>
          <cell r="AA41">
            <v>19192</v>
          </cell>
          <cell r="AB41">
            <v>33377.000000000007</v>
          </cell>
        </row>
        <row r="42">
          <cell r="C42">
            <v>2024</v>
          </cell>
          <cell r="D42" t="str">
            <v>Emmanuel Anglican/Methodist Junior School</v>
          </cell>
          <cell r="E42">
            <v>173</v>
          </cell>
          <cell r="F42">
            <v>164</v>
          </cell>
          <cell r="G42">
            <v>-9</v>
          </cell>
          <cell r="I42">
            <v>906670.32685777638</v>
          </cell>
          <cell r="J42">
            <v>5240.8689413744296</v>
          </cell>
          <cell r="K42">
            <v>32273</v>
          </cell>
          <cell r="L42">
            <v>186.54913294797689</v>
          </cell>
          <cell r="M42">
            <v>938943.32685777638</v>
          </cell>
          <cell r="N42">
            <v>5427.4180743224069</v>
          </cell>
          <cell r="O42">
            <v>911344.07019428047</v>
          </cell>
          <cell r="P42">
            <v>5556.9760377700031</v>
          </cell>
          <cell r="Q42">
            <v>129.55796344759619</v>
          </cell>
          <cell r="R42">
            <v>2.4E-2</v>
          </cell>
          <cell r="S42">
            <v>-27599.256663495908</v>
          </cell>
          <cell r="T42">
            <v>100730</v>
          </cell>
          <cell r="U42">
            <v>102460</v>
          </cell>
          <cell r="V42">
            <v>6181.7321353309781</v>
          </cell>
          <cell r="W42">
            <v>172.059725748456</v>
          </cell>
          <cell r="X42">
            <v>2.8630466691346425E-2</v>
          </cell>
          <cell r="Y42">
            <v>-25869.256663495908</v>
          </cell>
          <cell r="AA42">
            <v>9712</v>
          </cell>
          <cell r="AB42">
            <v>16237.000000000004</v>
          </cell>
        </row>
        <row r="43">
          <cell r="C43">
            <v>2028</v>
          </cell>
          <cell r="D43" t="str">
            <v>Emmaus Catholic and CofE Primary School</v>
          </cell>
          <cell r="E43">
            <v>293</v>
          </cell>
          <cell r="F43">
            <v>292</v>
          </cell>
          <cell r="G43">
            <v>-1</v>
          </cell>
          <cell r="I43">
            <v>1588310.6745809547</v>
          </cell>
          <cell r="J43">
            <v>5420.8555446448963</v>
          </cell>
          <cell r="K43">
            <v>53521</v>
          </cell>
          <cell r="L43">
            <v>182.66552901023891</v>
          </cell>
          <cell r="M43">
            <v>1641831.6745809547</v>
          </cell>
          <cell r="N43">
            <v>5603.5210736551353</v>
          </cell>
          <cell r="O43">
            <v>1670366.2488605152</v>
          </cell>
          <cell r="P43">
            <v>5720.4323591113534</v>
          </cell>
          <cell r="Q43">
            <v>116.91128545621814</v>
          </cell>
          <cell r="R43">
            <v>2.1000000000000001E-2</v>
          </cell>
          <cell r="S43">
            <v>28534.574279560475</v>
          </cell>
          <cell r="T43">
            <v>210530</v>
          </cell>
          <cell r="U43">
            <v>214130</v>
          </cell>
          <cell r="V43">
            <v>6453.7542769195725</v>
          </cell>
          <cell r="W43">
            <v>131.700780056246</v>
          </cell>
          <cell r="X43">
            <v>2.0831962292250306E-2</v>
          </cell>
          <cell r="Y43">
            <v>32134.574279560475</v>
          </cell>
          <cell r="AA43">
            <v>16109</v>
          </cell>
          <cell r="AB43">
            <v>27723.999999999993</v>
          </cell>
        </row>
        <row r="44">
          <cell r="C44">
            <v>2010</v>
          </cell>
          <cell r="D44" t="str">
            <v>Fox Hill Primary</v>
          </cell>
          <cell r="E44">
            <v>274</v>
          </cell>
          <cell r="F44">
            <v>278</v>
          </cell>
          <cell r="G44">
            <v>4</v>
          </cell>
          <cell r="I44">
            <v>1557417.915365319</v>
          </cell>
          <cell r="J44">
            <v>5684.006990384376</v>
          </cell>
          <cell r="K44">
            <v>52612</v>
          </cell>
          <cell r="L44">
            <v>192.01459854014598</v>
          </cell>
          <cell r="M44">
            <v>1610029.915365319</v>
          </cell>
          <cell r="N44">
            <v>5876.0215889245219</v>
          </cell>
          <cell r="O44">
            <v>1641428.067021593</v>
          </cell>
          <cell r="P44">
            <v>5904.4175072719172</v>
          </cell>
          <cell r="Q44">
            <v>28.395918347395309</v>
          </cell>
          <cell r="R44">
            <v>5.0000000000000001E-3</v>
          </cell>
          <cell r="S44">
            <v>31398.151656273985</v>
          </cell>
          <cell r="T44">
            <v>217130</v>
          </cell>
          <cell r="U44">
            <v>220860</v>
          </cell>
          <cell r="V44">
            <v>6698.8779389265937</v>
          </cell>
          <cell r="W44">
            <v>30.411094527618843</v>
          </cell>
          <cell r="X44">
            <v>4.5604327407223954E-3</v>
          </cell>
          <cell r="Y44">
            <v>35128.151656273985</v>
          </cell>
          <cell r="AA44">
            <v>15828</v>
          </cell>
          <cell r="AB44">
            <v>27439.000000000004</v>
          </cell>
        </row>
        <row r="45">
          <cell r="C45">
            <v>2036</v>
          </cell>
          <cell r="D45" t="str">
            <v>Gleadless Primary School</v>
          </cell>
          <cell r="E45">
            <v>398</v>
          </cell>
          <cell r="F45">
            <v>393</v>
          </cell>
          <cell r="G45">
            <v>-5</v>
          </cell>
          <cell r="I45">
            <v>1889374.6076512944</v>
          </cell>
          <cell r="J45">
            <v>4747.1723810334033</v>
          </cell>
          <cell r="K45">
            <v>64352</v>
          </cell>
          <cell r="L45">
            <v>161.68844221105527</v>
          </cell>
          <cell r="M45">
            <v>1953726.6076512944</v>
          </cell>
          <cell r="N45">
            <v>4908.8608232444585</v>
          </cell>
          <cell r="O45">
            <v>1963308.5196426664</v>
          </cell>
          <cell r="P45">
            <v>4995.6959787345204</v>
          </cell>
          <cell r="Q45">
            <v>86.835155490061879</v>
          </cell>
          <cell r="R45">
            <v>1.7999999999999999E-2</v>
          </cell>
          <cell r="S45">
            <v>9581.911991372006</v>
          </cell>
          <cell r="T45">
            <v>184720</v>
          </cell>
          <cell r="U45">
            <v>187880</v>
          </cell>
          <cell r="V45">
            <v>5473.7621364953347</v>
          </cell>
          <cell r="W45">
            <v>100.78071023580196</v>
          </cell>
          <cell r="X45">
            <v>1.8756943722763191E-2</v>
          </cell>
          <cell r="Y45">
            <v>12741.911991372006</v>
          </cell>
          <cell r="AA45">
            <v>19393</v>
          </cell>
          <cell r="AB45">
            <v>33032.000000000007</v>
          </cell>
        </row>
        <row r="46">
          <cell r="C46">
            <v>2305</v>
          </cell>
          <cell r="D46" t="str">
            <v>Greengate Lane Academy</v>
          </cell>
          <cell r="E46">
            <v>190</v>
          </cell>
          <cell r="F46">
            <v>191</v>
          </cell>
          <cell r="G46">
            <v>1</v>
          </cell>
          <cell r="I46">
            <v>1037935.363553068</v>
          </cell>
          <cell r="J46">
            <v>5462.8177029108847</v>
          </cell>
          <cell r="K46">
            <v>38664</v>
          </cell>
          <cell r="L46">
            <v>203.49473684210525</v>
          </cell>
          <cell r="M46">
            <v>1076599.3635530681</v>
          </cell>
          <cell r="N46">
            <v>5666.31243975299</v>
          </cell>
          <cell r="O46">
            <v>1086962.4805833115</v>
          </cell>
          <cell r="P46">
            <v>5690.903039703202</v>
          </cell>
          <cell r="Q46">
            <v>24.590599950211981</v>
          </cell>
          <cell r="R46">
            <v>4.0000000000000001E-3</v>
          </cell>
          <cell r="S46">
            <v>10363.117030243389</v>
          </cell>
          <cell r="T46">
            <v>160050</v>
          </cell>
          <cell r="U46">
            <v>162800</v>
          </cell>
          <cell r="V46">
            <v>6543.2590606456097</v>
          </cell>
          <cell r="W46">
            <v>34.578199839987974</v>
          </cell>
          <cell r="X46">
            <v>5.3126279471179981E-3</v>
          </cell>
          <cell r="Y46">
            <v>13113.117030243389</v>
          </cell>
          <cell r="AA46">
            <v>11626</v>
          </cell>
          <cell r="AB46">
            <v>20137.000000000004</v>
          </cell>
        </row>
        <row r="47">
          <cell r="C47">
            <v>2341</v>
          </cell>
          <cell r="D47" t="str">
            <v>Greenhill Primary School</v>
          </cell>
          <cell r="E47">
            <v>468</v>
          </cell>
          <cell r="F47">
            <v>463</v>
          </cell>
          <cell r="G47">
            <v>-5</v>
          </cell>
          <cell r="I47">
            <v>2178264.2316005938</v>
          </cell>
          <cell r="J47">
            <v>4654.4107512833198</v>
          </cell>
          <cell r="K47">
            <v>77674</v>
          </cell>
          <cell r="L47">
            <v>165.97008547008548</v>
          </cell>
          <cell r="M47">
            <v>2255938.2316005938</v>
          </cell>
          <cell r="N47">
            <v>4820.3808367534057</v>
          </cell>
          <cell r="O47">
            <v>2327370.2329178886</v>
          </cell>
          <cell r="P47">
            <v>5026.7175656973832</v>
          </cell>
          <cell r="Q47">
            <v>206.3367289439775</v>
          </cell>
          <cell r="R47">
            <v>4.2999999999999997E-2</v>
          </cell>
          <cell r="S47">
            <v>71432.00131729478</v>
          </cell>
          <cell r="T47">
            <v>260290</v>
          </cell>
          <cell r="U47">
            <v>264740</v>
          </cell>
          <cell r="V47">
            <v>5598.5102222848564</v>
          </cell>
          <cell r="W47">
            <v>221.95417185623683</v>
          </cell>
          <cell r="X47">
            <v>4.1281848412710702E-2</v>
          </cell>
          <cell r="Y47">
            <v>75882.00131729478</v>
          </cell>
          <cell r="AA47">
            <v>23401</v>
          </cell>
          <cell r="AB47">
            <v>40128</v>
          </cell>
        </row>
        <row r="48">
          <cell r="C48">
            <v>2296</v>
          </cell>
          <cell r="D48" t="str">
            <v>Grenoside Community Primary School</v>
          </cell>
          <cell r="E48">
            <v>322</v>
          </cell>
          <cell r="F48">
            <v>323</v>
          </cell>
          <cell r="G48">
            <v>1</v>
          </cell>
          <cell r="I48">
            <v>1657564.0272603859</v>
          </cell>
          <cell r="J48">
            <v>5147.7143703738693</v>
          </cell>
          <cell r="K48">
            <v>50316</v>
          </cell>
          <cell r="L48">
            <v>156.2608695652174</v>
          </cell>
          <cell r="M48">
            <v>1707880.0272603859</v>
          </cell>
          <cell r="N48">
            <v>5303.9752399390864</v>
          </cell>
          <cell r="O48">
            <v>1728189.2277190122</v>
          </cell>
          <cell r="P48">
            <v>5350.4310455696968</v>
          </cell>
          <cell r="Q48">
            <v>46.455805630610485</v>
          </cell>
          <cell r="R48">
            <v>8.9999999999999993E-3</v>
          </cell>
          <cell r="S48">
            <v>20309.200458626263</v>
          </cell>
          <cell r="T48">
            <v>114880</v>
          </cell>
          <cell r="U48">
            <v>116840</v>
          </cell>
          <cell r="V48">
            <v>5712.1647916997281</v>
          </cell>
          <cell r="W48">
            <v>51.419365425237629</v>
          </cell>
          <cell r="X48">
            <v>9.0834972345821049E-3</v>
          </cell>
          <cell r="Y48">
            <v>22269.200458626263</v>
          </cell>
          <cell r="AA48">
            <v>15169</v>
          </cell>
          <cell r="AB48">
            <v>25776.999999999996</v>
          </cell>
        </row>
        <row r="49">
          <cell r="C49">
            <v>2356</v>
          </cell>
          <cell r="D49" t="str">
            <v>Greystones Primary School</v>
          </cell>
          <cell r="E49">
            <v>613</v>
          </cell>
          <cell r="F49">
            <v>631</v>
          </cell>
          <cell r="G49">
            <v>18</v>
          </cell>
          <cell r="I49">
            <v>2746856.9999999986</v>
          </cell>
          <cell r="J49">
            <v>4481.0065252854793</v>
          </cell>
          <cell r="K49">
            <v>82345</v>
          </cell>
          <cell r="L49">
            <v>134.33115823817292</v>
          </cell>
          <cell r="M49">
            <v>2829201.9999999986</v>
          </cell>
          <cell r="N49">
            <v>4615.3376835236522</v>
          </cell>
          <cell r="O49">
            <v>2966254.0000000005</v>
          </cell>
          <cell r="P49">
            <v>4700.8779714738521</v>
          </cell>
          <cell r="Q49">
            <v>85.540287950199854</v>
          </cell>
          <cell r="R49">
            <v>1.9E-2</v>
          </cell>
          <cell r="S49">
            <v>137052.00000000186</v>
          </cell>
          <cell r="T49">
            <v>86095</v>
          </cell>
          <cell r="U49">
            <v>87550</v>
          </cell>
          <cell r="V49">
            <v>4839.625990491284</v>
          </cell>
          <cell r="W49">
            <v>83.839693590796742</v>
          </cell>
          <cell r="X49">
            <v>1.7628986745144123E-2</v>
          </cell>
          <cell r="Y49">
            <v>138507.00000000186</v>
          </cell>
          <cell r="AA49">
            <v>24870</v>
          </cell>
          <cell r="AB49">
            <v>44290</v>
          </cell>
        </row>
        <row r="50">
          <cell r="C50">
            <v>2279</v>
          </cell>
          <cell r="D50" t="str">
            <v>Halfway Junior School</v>
          </cell>
          <cell r="E50">
            <v>206</v>
          </cell>
          <cell r="F50">
            <v>188</v>
          </cell>
          <cell r="G50">
            <v>-18</v>
          </cell>
          <cell r="I50">
            <v>995592.8064917383</v>
          </cell>
          <cell r="J50">
            <v>4832.9747887948461</v>
          </cell>
          <cell r="K50">
            <v>35368</v>
          </cell>
          <cell r="L50">
            <v>171.6893203883495</v>
          </cell>
          <cell r="M50">
            <v>1030960.8064917383</v>
          </cell>
          <cell r="N50">
            <v>5004.6641091831953</v>
          </cell>
          <cell r="O50">
            <v>968446.98719023215</v>
          </cell>
          <cell r="P50">
            <v>5151.3137616501708</v>
          </cell>
          <cell r="Q50">
            <v>146.64965246697557</v>
          </cell>
          <cell r="R50">
            <v>2.9000000000000001E-2</v>
          </cell>
          <cell r="S50">
            <v>-62513.819301506155</v>
          </cell>
          <cell r="T50">
            <v>91285</v>
          </cell>
          <cell r="U50">
            <v>92850</v>
          </cell>
          <cell r="V50">
            <v>5645.1967403735753</v>
          </cell>
          <cell r="W50">
            <v>197.40156322921484</v>
          </cell>
          <cell r="X50">
            <v>3.6235129407469632E-2</v>
          </cell>
          <cell r="Y50">
            <v>-60948.819301506155</v>
          </cell>
          <cell r="AA50">
            <v>10652</v>
          </cell>
          <cell r="AB50">
            <v>17035.999999999996</v>
          </cell>
        </row>
        <row r="51">
          <cell r="C51">
            <v>2252</v>
          </cell>
          <cell r="D51" t="str">
            <v>Halfway Nursery Infant School</v>
          </cell>
          <cell r="E51">
            <v>157</v>
          </cell>
          <cell r="F51">
            <v>149</v>
          </cell>
          <cell r="G51">
            <v>-8</v>
          </cell>
          <cell r="I51">
            <v>816088.88059887534</v>
          </cell>
          <cell r="J51">
            <v>5198.0183477635373</v>
          </cell>
          <cell r="K51">
            <v>28393</v>
          </cell>
          <cell r="L51">
            <v>180.84713375796179</v>
          </cell>
          <cell r="M51">
            <v>844481.88059887534</v>
          </cell>
          <cell r="N51">
            <v>5378.8654815214986</v>
          </cell>
          <cell r="O51">
            <v>814116.58334572345</v>
          </cell>
          <cell r="P51">
            <v>5463.8696868840498</v>
          </cell>
          <cell r="Q51">
            <v>85.004205362551147</v>
          </cell>
          <cell r="R51">
            <v>1.6E-2</v>
          </cell>
          <cell r="S51">
            <v>-30365.29725315189</v>
          </cell>
          <cell r="T51">
            <v>80340</v>
          </cell>
          <cell r="U51">
            <v>81710</v>
          </cell>
          <cell r="V51">
            <v>6012.2589486290162</v>
          </cell>
          <cell r="W51">
            <v>121.67372188458739</v>
          </cell>
          <cell r="X51">
            <v>2.0655625409197798E-2</v>
          </cell>
          <cell r="Y51">
            <v>-28995.29725315189</v>
          </cell>
          <cell r="AA51">
            <v>8547</v>
          </cell>
          <cell r="AB51">
            <v>13769.999999999996</v>
          </cell>
        </row>
        <row r="52">
          <cell r="C52">
            <v>2357</v>
          </cell>
          <cell r="D52" t="str">
            <v>Hallam Primary School</v>
          </cell>
          <cell r="E52">
            <v>633</v>
          </cell>
          <cell r="F52">
            <v>613</v>
          </cell>
          <cell r="G52">
            <v>-20</v>
          </cell>
          <cell r="I52">
            <v>2796557</v>
          </cell>
          <cell r="J52">
            <v>4417.9415481832548</v>
          </cell>
          <cell r="K52">
            <v>85661</v>
          </cell>
          <cell r="L52">
            <v>135.32543443917851</v>
          </cell>
          <cell r="M52">
            <v>2882218</v>
          </cell>
          <cell r="N52">
            <v>4553.2669826224328</v>
          </cell>
          <cell r="O52">
            <v>2835366.4000000013</v>
          </cell>
          <cell r="P52">
            <v>4625.3938009787953</v>
          </cell>
          <cell r="Q52">
            <v>72.126818356362492</v>
          </cell>
          <cell r="R52">
            <v>1.6E-2</v>
          </cell>
          <cell r="S52">
            <v>-46851.599999998696</v>
          </cell>
          <cell r="T52">
            <v>91600</v>
          </cell>
          <cell r="U52">
            <v>93160</v>
          </cell>
          <cell r="V52">
            <v>4777.3676998368701</v>
          </cell>
          <cell r="W52">
            <v>79.392976298165195</v>
          </cell>
          <cell r="X52">
            <v>1.6899404737189219E-2</v>
          </cell>
          <cell r="Y52">
            <v>-45291.599999998696</v>
          </cell>
          <cell r="AA52">
            <v>25869</v>
          </cell>
          <cell r="AB52">
            <v>43439</v>
          </cell>
        </row>
        <row r="53">
          <cell r="C53">
            <v>2050</v>
          </cell>
          <cell r="D53" t="str">
            <v>Hartley Brook Primary School</v>
          </cell>
          <cell r="E53">
            <v>570</v>
          </cell>
          <cell r="F53">
            <v>562</v>
          </cell>
          <cell r="G53">
            <v>-8</v>
          </cell>
          <cell r="I53">
            <v>3013026.4258566876</v>
          </cell>
          <cell r="J53">
            <v>5286.0112734327849</v>
          </cell>
          <cell r="K53">
            <v>105828</v>
          </cell>
          <cell r="L53">
            <v>185.66315789473686</v>
          </cell>
          <cell r="M53">
            <v>3118854.4258566876</v>
          </cell>
          <cell r="N53">
            <v>5471.6744313275221</v>
          </cell>
          <cell r="O53">
            <v>3159724.5058478955</v>
          </cell>
          <cell r="P53">
            <v>5622.2855975941202</v>
          </cell>
          <cell r="Q53">
            <v>150.61116626659805</v>
          </cell>
          <cell r="R53">
            <v>2.8000000000000001E-2</v>
          </cell>
          <cell r="S53">
            <v>40870.079991207924</v>
          </cell>
          <cell r="T53">
            <v>506010</v>
          </cell>
          <cell r="U53">
            <v>514650</v>
          </cell>
          <cell r="V53">
            <v>6538.0329285549742</v>
          </cell>
          <cell r="W53">
            <v>178.62165512218871</v>
          </cell>
          <cell r="X53">
            <v>2.808776590191649E-2</v>
          </cell>
          <cell r="Y53">
            <v>49510.079991207924</v>
          </cell>
          <cell r="AA53">
            <v>31847</v>
          </cell>
          <cell r="AB53">
            <v>55064</v>
          </cell>
        </row>
        <row r="54">
          <cell r="C54">
            <v>2049</v>
          </cell>
          <cell r="D54" t="str">
            <v>Hatfield Academy</v>
          </cell>
          <cell r="E54">
            <v>374</v>
          </cell>
          <cell r="F54">
            <v>369</v>
          </cell>
          <cell r="G54">
            <v>-5</v>
          </cell>
          <cell r="I54">
            <v>2082443.7115685579</v>
          </cell>
          <cell r="J54">
            <v>5568.0313143544327</v>
          </cell>
          <cell r="K54">
            <v>72000</v>
          </cell>
          <cell r="L54">
            <v>192.51336898395721</v>
          </cell>
          <cell r="M54">
            <v>2154443.7115685577</v>
          </cell>
          <cell r="N54">
            <v>5760.5446833383894</v>
          </cell>
          <cell r="O54">
            <v>2139504.6677765185</v>
          </cell>
          <cell r="P54">
            <v>5798.1156308306736</v>
          </cell>
          <cell r="Q54">
            <v>37.570947492284176</v>
          </cell>
          <cell r="R54">
            <v>7.0000000000000001E-3</v>
          </cell>
          <cell r="S54">
            <v>-14939.043792039156</v>
          </cell>
          <cell r="T54">
            <v>334205</v>
          </cell>
          <cell r="U54">
            <v>339930</v>
          </cell>
          <cell r="V54">
            <v>6719.3351430257953</v>
          </cell>
          <cell r="W54">
            <v>65.194203002914037</v>
          </cell>
          <cell r="X54">
            <v>9.797538644062723E-3</v>
          </cell>
          <cell r="Y54">
            <v>-9214.043792039156</v>
          </cell>
          <cell r="AA54">
            <v>21660</v>
          </cell>
          <cell r="AB54">
            <v>36314.000000000007</v>
          </cell>
        </row>
        <row r="55">
          <cell r="C55">
            <v>2297</v>
          </cell>
          <cell r="D55" t="str">
            <v>High Green Primary School</v>
          </cell>
          <cell r="E55">
            <v>194</v>
          </cell>
          <cell r="F55">
            <v>195</v>
          </cell>
          <cell r="G55">
            <v>1</v>
          </cell>
          <cell r="I55">
            <v>948735.44192608143</v>
          </cell>
          <cell r="J55">
            <v>4890.3888759076362</v>
          </cell>
          <cell r="K55">
            <v>30612</v>
          </cell>
          <cell r="L55">
            <v>157.79381443298968</v>
          </cell>
          <cell r="M55">
            <v>979347.44192608143</v>
          </cell>
          <cell r="N55">
            <v>5048.1826903406263</v>
          </cell>
          <cell r="O55">
            <v>989572.1635642465</v>
          </cell>
          <cell r="P55">
            <v>5074.7290439192129</v>
          </cell>
          <cell r="Q55">
            <v>26.546353578586604</v>
          </cell>
          <cell r="R55">
            <v>5.0000000000000001E-3</v>
          </cell>
          <cell r="S55">
            <v>10224.721638165065</v>
          </cell>
          <cell r="T55">
            <v>52315</v>
          </cell>
          <cell r="U55">
            <v>53200</v>
          </cell>
          <cell r="V55">
            <v>5347.5495567397256</v>
          </cell>
          <cell r="W55">
            <v>29.701917945491005</v>
          </cell>
          <cell r="X55">
            <v>5.5853269899672417E-3</v>
          </cell>
          <cell r="Y55">
            <v>11109.721638165065</v>
          </cell>
          <cell r="AA55">
            <v>9228</v>
          </cell>
          <cell r="AB55">
            <v>15933.000000000004</v>
          </cell>
        </row>
        <row r="56">
          <cell r="C56">
            <v>2042</v>
          </cell>
          <cell r="D56" t="str">
            <v>High Hazels Junior School</v>
          </cell>
          <cell r="E56">
            <v>356</v>
          </cell>
          <cell r="F56">
            <v>350</v>
          </cell>
          <cell r="G56">
            <v>-6</v>
          </cell>
          <cell r="I56">
            <v>1850192.0789773287</v>
          </cell>
          <cell r="J56">
            <v>5197.1687611722718</v>
          </cell>
          <cell r="K56">
            <v>63618</v>
          </cell>
          <cell r="L56">
            <v>178.70224719101122</v>
          </cell>
          <cell r="M56">
            <v>1913810.0789773287</v>
          </cell>
          <cell r="N56">
            <v>5375.8710083632832</v>
          </cell>
          <cell r="O56">
            <v>1935357.5157504731</v>
          </cell>
          <cell r="P56">
            <v>5529.5929021442089</v>
          </cell>
          <cell r="Q56">
            <v>153.72189378092571</v>
          </cell>
          <cell r="R56">
            <v>2.9000000000000001E-2</v>
          </cell>
          <cell r="S56">
            <v>21547.436773144407</v>
          </cell>
          <cell r="T56">
            <v>231345</v>
          </cell>
          <cell r="U56">
            <v>235320</v>
          </cell>
          <cell r="V56">
            <v>6201.9357592870665</v>
          </cell>
          <cell r="W56">
            <v>176.219245305806</v>
          </cell>
          <cell r="X56">
            <v>2.9244529658328699E-2</v>
          </cell>
          <cell r="Y56">
            <v>25522.436773144407</v>
          </cell>
          <cell r="AA56">
            <v>19152</v>
          </cell>
          <cell r="AB56">
            <v>33546</v>
          </cell>
        </row>
        <row r="57">
          <cell r="C57">
            <v>2039</v>
          </cell>
          <cell r="D57" t="str">
            <v>High Hazels Nursery Infant Academy</v>
          </cell>
          <cell r="E57">
            <v>248</v>
          </cell>
          <cell r="F57">
            <v>256</v>
          </cell>
          <cell r="G57">
            <v>8</v>
          </cell>
          <cell r="I57">
            <v>1409602.1081570485</v>
          </cell>
          <cell r="J57">
            <v>5683.8794683751958</v>
          </cell>
          <cell r="K57">
            <v>46502</v>
          </cell>
          <cell r="L57">
            <v>187.50806451612902</v>
          </cell>
          <cell r="M57">
            <v>1456104.1081570485</v>
          </cell>
          <cell r="N57">
            <v>5871.3875328913246</v>
          </cell>
          <cell r="O57">
            <v>1553625.3792714109</v>
          </cell>
          <cell r="P57">
            <v>6068.8491377789487</v>
          </cell>
          <cell r="Q57">
            <v>197.46160488762416</v>
          </cell>
          <cell r="R57">
            <v>3.4000000000000002E-2</v>
          </cell>
          <cell r="S57">
            <v>97521.271114362404</v>
          </cell>
          <cell r="T57">
            <v>174600</v>
          </cell>
          <cell r="U57">
            <v>177600</v>
          </cell>
          <cell r="V57">
            <v>6762.5991377789487</v>
          </cell>
          <cell r="W57">
            <v>187.17934682310806</v>
          </cell>
          <cell r="X57">
            <v>2.8466524233260945E-2</v>
          </cell>
          <cell r="Y57">
            <v>100521.2711143624</v>
          </cell>
          <cell r="AA57">
            <v>13993</v>
          </cell>
          <cell r="AB57">
            <v>25545</v>
          </cell>
        </row>
        <row r="58">
          <cell r="C58">
            <v>2339</v>
          </cell>
          <cell r="D58" t="str">
            <v>Hillsborough Primary School</v>
          </cell>
          <cell r="E58">
            <v>340</v>
          </cell>
          <cell r="F58">
            <v>339</v>
          </cell>
          <cell r="G58">
            <v>-1</v>
          </cell>
          <cell r="I58">
            <v>1737375.3579284004</v>
          </cell>
          <cell r="J58">
            <v>5109.9275233188246</v>
          </cell>
          <cell r="K58">
            <v>60882</v>
          </cell>
          <cell r="L58">
            <v>179.06470588235294</v>
          </cell>
          <cell r="M58">
            <v>1798257.3579284004</v>
          </cell>
          <cell r="N58">
            <v>5288.9922292011779</v>
          </cell>
          <cell r="O58">
            <v>1854893.8542453945</v>
          </cell>
          <cell r="P58">
            <v>5471.6632868595707</v>
          </cell>
          <cell r="Q58">
            <v>182.67105765839278</v>
          </cell>
          <cell r="R58">
            <v>3.5000000000000003E-2</v>
          </cell>
          <cell r="S58">
            <v>56636.496316994075</v>
          </cell>
          <cell r="T58">
            <v>230900</v>
          </cell>
          <cell r="U58">
            <v>234850</v>
          </cell>
          <cell r="V58">
            <v>6164.4361482165032</v>
          </cell>
          <cell r="W58">
            <v>196.32627195650184</v>
          </cell>
          <cell r="X58">
            <v>3.2895887647352164E-2</v>
          </cell>
          <cell r="Y58">
            <v>60586.496316994075</v>
          </cell>
          <cell r="AA58">
            <v>18328</v>
          </cell>
          <cell r="AB58">
            <v>31750.999999999993</v>
          </cell>
        </row>
        <row r="59">
          <cell r="C59">
            <v>2213</v>
          </cell>
          <cell r="D59" t="str">
            <v>Holt House Infant School</v>
          </cell>
          <cell r="E59">
            <v>179</v>
          </cell>
          <cell r="F59">
            <v>176</v>
          </cell>
          <cell r="G59">
            <v>-3</v>
          </cell>
          <cell r="I59">
            <v>863945.12764326716</v>
          </cell>
          <cell r="J59">
            <v>4826.5090929791459</v>
          </cell>
          <cell r="K59">
            <v>28411</v>
          </cell>
          <cell r="L59">
            <v>158.72067039106145</v>
          </cell>
          <cell r="M59">
            <v>892356.12764326716</v>
          </cell>
          <cell r="N59">
            <v>4985.2297633702074</v>
          </cell>
          <cell r="O59">
            <v>885601.68684380536</v>
          </cell>
          <cell r="P59">
            <v>5031.827766157985</v>
          </cell>
          <cell r="Q59">
            <v>46.598002787777659</v>
          </cell>
          <cell r="R59">
            <v>8.9999999999999993E-3</v>
          </cell>
          <cell r="S59">
            <v>-6754.4407994617941</v>
          </cell>
          <cell r="T59">
            <v>38905</v>
          </cell>
          <cell r="U59">
            <v>39570</v>
          </cell>
          <cell r="V59">
            <v>5256.6573116125301</v>
          </cell>
          <cell r="W59">
            <v>54.081179527238419</v>
          </cell>
          <cell r="X59">
            <v>1.0395077006890747E-2</v>
          </cell>
          <cell r="Y59">
            <v>-6089.4407994617941</v>
          </cell>
          <cell r="AA59">
            <v>8564</v>
          </cell>
          <cell r="AB59">
            <v>14489.999999999996</v>
          </cell>
        </row>
        <row r="60">
          <cell r="C60">
            <v>2337</v>
          </cell>
          <cell r="D60" t="str">
            <v>Hucklow Primary School</v>
          </cell>
          <cell r="E60">
            <v>407</v>
          </cell>
          <cell r="F60">
            <v>414</v>
          </cell>
          <cell r="G60">
            <v>7</v>
          </cell>
          <cell r="I60">
            <v>2219600.4714273377</v>
          </cell>
          <cell r="J60">
            <v>5453.5638118607803</v>
          </cell>
          <cell r="K60">
            <v>72287</v>
          </cell>
          <cell r="L60">
            <v>177.60933660933662</v>
          </cell>
          <cell r="M60">
            <v>2291887.4714273377</v>
          </cell>
          <cell r="N60">
            <v>5631.1731484701177</v>
          </cell>
          <cell r="O60">
            <v>2391581.3382100528</v>
          </cell>
          <cell r="P60">
            <v>5776.7665174155863</v>
          </cell>
          <cell r="Q60">
            <v>145.59336894546868</v>
          </cell>
          <cell r="R60">
            <v>2.5999999999999999E-2</v>
          </cell>
          <cell r="S60">
            <v>99693.866782715078</v>
          </cell>
          <cell r="T60">
            <v>269175</v>
          </cell>
          <cell r="U60">
            <v>273800</v>
          </cell>
          <cell r="V60">
            <v>6438.119174420417</v>
          </cell>
          <cell r="W60">
            <v>145.58238958666334</v>
          </cell>
          <cell r="X60">
            <v>2.3135723248777093E-2</v>
          </cell>
          <cell r="Y60">
            <v>104318.86678271508</v>
          </cell>
          <cell r="AA60">
            <v>21763</v>
          </cell>
          <cell r="AB60">
            <v>37832.000000000007</v>
          </cell>
        </row>
        <row r="61">
          <cell r="C61">
            <v>2060</v>
          </cell>
          <cell r="D61" t="str">
            <v>Hunter's Bar Infant School</v>
          </cell>
          <cell r="E61">
            <v>269</v>
          </cell>
          <cell r="F61">
            <v>268</v>
          </cell>
          <cell r="G61">
            <v>-1</v>
          </cell>
          <cell r="I61">
            <v>1258818.8279218627</v>
          </cell>
          <cell r="J61">
            <v>4679.6238956203078</v>
          </cell>
          <cell r="K61">
            <v>38497</v>
          </cell>
          <cell r="L61">
            <v>143.11152416356876</v>
          </cell>
          <cell r="M61">
            <v>1297315.8279218627</v>
          </cell>
          <cell r="N61">
            <v>4822.7354197838758</v>
          </cell>
          <cell r="O61">
            <v>1300818.7151445148</v>
          </cell>
          <cell r="P61">
            <v>4853.8011759123683</v>
          </cell>
          <cell r="Q61">
            <v>31.065756128492467</v>
          </cell>
          <cell r="R61">
            <v>6.0000000000000001E-3</v>
          </cell>
          <cell r="S61">
            <v>3502.8872226520907</v>
          </cell>
          <cell r="T61">
            <v>32705</v>
          </cell>
          <cell r="U61">
            <v>33260</v>
          </cell>
          <cell r="V61">
            <v>4977.9056535243089</v>
          </cell>
          <cell r="W61">
            <v>33.59030808987518</v>
          </cell>
          <cell r="X61">
            <v>6.7937228398856821E-3</v>
          </cell>
          <cell r="Y61">
            <v>4057.8872226520907</v>
          </cell>
          <cell r="AA61">
            <v>11618</v>
          </cell>
          <cell r="AB61">
            <v>20194</v>
          </cell>
        </row>
        <row r="62">
          <cell r="C62">
            <v>2058</v>
          </cell>
          <cell r="D62" t="str">
            <v>Hunter's Bar Junior School</v>
          </cell>
          <cell r="E62">
            <v>362</v>
          </cell>
          <cell r="F62">
            <v>361</v>
          </cell>
          <cell r="G62">
            <v>-1</v>
          </cell>
          <cell r="I62">
            <v>1617758.8575880683</v>
          </cell>
          <cell r="J62">
            <v>4468.9471204090287</v>
          </cell>
          <cell r="K62">
            <v>52996</v>
          </cell>
          <cell r="L62">
            <v>146.39779005524861</v>
          </cell>
          <cell r="M62">
            <v>1670754.8575880683</v>
          </cell>
          <cell r="N62">
            <v>4615.3449104642768</v>
          </cell>
          <cell r="O62">
            <v>1687498.7794000003</v>
          </cell>
          <cell r="P62">
            <v>4674.5118542936298</v>
          </cell>
          <cell r="Q62">
            <v>59.166943829352931</v>
          </cell>
          <cell r="R62">
            <v>1.2999999999999999E-2</v>
          </cell>
          <cell r="S62">
            <v>16743.921811931999</v>
          </cell>
          <cell r="T62">
            <v>85780</v>
          </cell>
          <cell r="U62">
            <v>87240</v>
          </cell>
          <cell r="V62">
            <v>4916.1739041551255</v>
          </cell>
          <cell r="W62">
            <v>63.867667723997329</v>
          </cell>
          <cell r="X62">
            <v>1.3162332427512243E-2</v>
          </cell>
          <cell r="Y62">
            <v>18203.921811931999</v>
          </cell>
          <cell r="AA62">
            <v>15989</v>
          </cell>
          <cell r="AB62">
            <v>27232.000000000007</v>
          </cell>
        </row>
        <row r="63">
          <cell r="C63">
            <v>2063</v>
          </cell>
          <cell r="D63" t="str">
            <v>Intake Primary School</v>
          </cell>
          <cell r="E63">
            <v>413</v>
          </cell>
          <cell r="F63">
            <v>416</v>
          </cell>
          <cell r="G63">
            <v>3</v>
          </cell>
          <cell r="I63">
            <v>1886268.6164073555</v>
          </cell>
          <cell r="J63">
            <v>4567.2363593398441</v>
          </cell>
          <cell r="K63">
            <v>65305</v>
          </cell>
          <cell r="L63">
            <v>158.1234866828087</v>
          </cell>
          <cell r="M63">
            <v>1951573.6164073555</v>
          </cell>
          <cell r="N63">
            <v>4725.3598460226522</v>
          </cell>
          <cell r="O63">
            <v>2021002.677424771</v>
          </cell>
          <cell r="P63">
            <v>4858.1795130403152</v>
          </cell>
          <cell r="Q63">
            <v>132.81966701766305</v>
          </cell>
          <cell r="R63">
            <v>2.8000000000000001E-2</v>
          </cell>
          <cell r="S63">
            <v>69429.061017415486</v>
          </cell>
          <cell r="T63">
            <v>168690</v>
          </cell>
          <cell r="U63">
            <v>171580</v>
          </cell>
          <cell r="V63">
            <v>5270.6314361172372</v>
          </cell>
          <cell r="W63">
            <v>136.82122689845892</v>
          </cell>
          <cell r="X63">
            <v>2.6651009936590402E-2</v>
          </cell>
          <cell r="Y63">
            <v>72319.061017415486</v>
          </cell>
          <cell r="AA63">
            <v>19685</v>
          </cell>
          <cell r="AB63">
            <v>34882.000000000007</v>
          </cell>
        </row>
        <row r="64">
          <cell r="C64">
            <v>2261</v>
          </cell>
          <cell r="D64" t="str">
            <v>Limpsfield Junior School</v>
          </cell>
          <cell r="E64">
            <v>225</v>
          </cell>
          <cell r="F64">
            <v>225</v>
          </cell>
          <cell r="G64">
            <v>0</v>
          </cell>
          <cell r="I64">
            <v>1179056.9573538802</v>
          </cell>
          <cell r="J64">
            <v>5240.2531437950229</v>
          </cell>
          <cell r="K64">
            <v>39397</v>
          </cell>
          <cell r="L64">
            <v>175.09777777777776</v>
          </cell>
          <cell r="M64">
            <v>1218453.9573538802</v>
          </cell>
          <cell r="N64">
            <v>5415.3509215728009</v>
          </cell>
          <cell r="O64">
            <v>1241294.6912666939</v>
          </cell>
          <cell r="P64">
            <v>5516.8652945186395</v>
          </cell>
          <cell r="Q64">
            <v>101.51437294583866</v>
          </cell>
          <cell r="R64">
            <v>1.9E-2</v>
          </cell>
          <cell r="S64">
            <v>22840.73391281371</v>
          </cell>
          <cell r="T64">
            <v>112370</v>
          </cell>
          <cell r="U64">
            <v>114300</v>
          </cell>
          <cell r="V64">
            <v>6024.8652945186395</v>
          </cell>
          <cell r="W64">
            <v>110.09215072361621</v>
          </cell>
          <cell r="X64">
            <v>1.8613080848098113E-2</v>
          </cell>
          <cell r="Y64">
            <v>24770.73391281371</v>
          </cell>
          <cell r="AA64">
            <v>11863</v>
          </cell>
          <cell r="AB64">
            <v>20920</v>
          </cell>
        </row>
        <row r="65">
          <cell r="C65">
            <v>2315</v>
          </cell>
          <cell r="D65" t="str">
            <v>Lound Infant School</v>
          </cell>
          <cell r="E65">
            <v>148</v>
          </cell>
          <cell r="F65">
            <v>143</v>
          </cell>
          <cell r="G65">
            <v>-5</v>
          </cell>
          <cell r="I65">
            <v>746723.97533737624</v>
          </cell>
          <cell r="J65">
            <v>5045.4322657930825</v>
          </cell>
          <cell r="K65">
            <v>25138</v>
          </cell>
          <cell r="L65">
            <v>169.85135135135135</v>
          </cell>
          <cell r="M65">
            <v>771861.97533737624</v>
          </cell>
          <cell r="N65">
            <v>5215.2836171444342</v>
          </cell>
          <cell r="O65">
            <v>753542.78331493936</v>
          </cell>
          <cell r="P65">
            <v>5269.5299532513245</v>
          </cell>
          <cell r="Q65">
            <v>54.24633610689034</v>
          </cell>
          <cell r="R65">
            <v>0.01</v>
          </cell>
          <cell r="S65">
            <v>-18319.192022436881</v>
          </cell>
          <cell r="T65">
            <v>42195</v>
          </cell>
          <cell r="U65">
            <v>42920</v>
          </cell>
          <cell r="V65">
            <v>5569.6698133911841</v>
          </cell>
          <cell r="W65">
            <v>69.284844895399146</v>
          </cell>
          <cell r="X65">
            <v>1.2596362853188945E-2</v>
          </cell>
          <cell r="Y65">
            <v>-17594.192022436881</v>
          </cell>
          <cell r="AA65">
            <v>7572</v>
          </cell>
          <cell r="AB65">
            <v>12179</v>
          </cell>
        </row>
        <row r="66">
          <cell r="C66">
            <v>2298</v>
          </cell>
          <cell r="D66" t="str">
            <v>Lound Junior School</v>
          </cell>
          <cell r="E66">
            <v>211</v>
          </cell>
          <cell r="F66">
            <v>207</v>
          </cell>
          <cell r="G66">
            <v>-4</v>
          </cell>
          <cell r="I66">
            <v>966106.89762814413</v>
          </cell>
          <cell r="J66">
            <v>4578.7056759627685</v>
          </cell>
          <cell r="K66">
            <v>32219</v>
          </cell>
          <cell r="L66">
            <v>152.69668246445497</v>
          </cell>
          <cell r="M66">
            <v>998325.89762814413</v>
          </cell>
          <cell r="N66">
            <v>4731.4023584272236</v>
          </cell>
          <cell r="O66">
            <v>1003863.7307431314</v>
          </cell>
          <cell r="P66">
            <v>4849.5832403049826</v>
          </cell>
          <cell r="Q66">
            <v>118.18088187775902</v>
          </cell>
          <cell r="R66">
            <v>2.5000000000000001E-2</v>
          </cell>
          <cell r="S66">
            <v>5537.8331149872392</v>
          </cell>
          <cell r="T66">
            <v>39575</v>
          </cell>
          <cell r="U66">
            <v>40250</v>
          </cell>
          <cell r="V66">
            <v>5044.027684749427</v>
          </cell>
          <cell r="W66">
            <v>125.06608461604264</v>
          </cell>
          <cell r="X66">
            <v>2.5425302082588183E-2</v>
          </cell>
          <cell r="Y66">
            <v>6212.8331149872392</v>
          </cell>
          <cell r="AA66">
            <v>9716</v>
          </cell>
          <cell r="AB66">
            <v>17101</v>
          </cell>
        </row>
        <row r="67">
          <cell r="C67">
            <v>2029</v>
          </cell>
          <cell r="D67" t="str">
            <v>Lowedges Junior Academy</v>
          </cell>
          <cell r="E67">
            <v>299</v>
          </cell>
          <cell r="F67">
            <v>297</v>
          </cell>
          <cell r="G67">
            <v>-2</v>
          </cell>
          <cell r="I67">
            <v>1639517.0189740863</v>
          </cell>
          <cell r="J67">
            <v>5483.3345116190176</v>
          </cell>
          <cell r="K67">
            <v>61307</v>
          </cell>
          <cell r="L67">
            <v>205.04013377926421</v>
          </cell>
          <cell r="M67">
            <v>1700824.0189740863</v>
          </cell>
          <cell r="N67">
            <v>5688.3746453982822</v>
          </cell>
          <cell r="O67">
            <v>1699594.243239064</v>
          </cell>
          <cell r="P67">
            <v>5722.5395395254682</v>
          </cell>
          <cell r="Q67">
            <v>34.164894127186017</v>
          </cell>
          <cell r="R67">
            <v>6.0000000000000001E-3</v>
          </cell>
          <cell r="S67">
            <v>-1229.7757350222673</v>
          </cell>
          <cell r="T67">
            <v>306180</v>
          </cell>
          <cell r="U67">
            <v>311420</v>
          </cell>
          <cell r="V67">
            <v>6771.0917280776566</v>
          </cell>
          <cell r="W67">
            <v>58.703704752952945</v>
          </cell>
          <cell r="X67">
            <v>8.7455767677561188E-3</v>
          </cell>
          <cell r="Y67">
            <v>4010.2242649777327</v>
          </cell>
          <cell r="AA67">
            <v>18433</v>
          </cell>
          <cell r="AB67">
            <v>30949.000000000004</v>
          </cell>
        </row>
        <row r="68">
          <cell r="C68">
            <v>2045</v>
          </cell>
          <cell r="D68" t="str">
            <v>Lower Meadow Primary School</v>
          </cell>
          <cell r="E68">
            <v>259</v>
          </cell>
          <cell r="F68">
            <v>252</v>
          </cell>
          <cell r="G68">
            <v>-7</v>
          </cell>
          <cell r="I68">
            <v>1478084.6014411733</v>
          </cell>
          <cell r="J68">
            <v>5706.8903530547232</v>
          </cell>
          <cell r="K68">
            <v>54467</v>
          </cell>
          <cell r="L68">
            <v>210.29729729729729</v>
          </cell>
          <cell r="M68">
            <v>1532551.6014411733</v>
          </cell>
          <cell r="N68">
            <v>5917.1876503520207</v>
          </cell>
          <cell r="O68">
            <v>1527017.1305730746</v>
          </cell>
          <cell r="P68">
            <v>6059.5917879883909</v>
          </cell>
          <cell r="Q68">
            <v>142.40413763637025</v>
          </cell>
          <cell r="R68">
            <v>2.4E-2</v>
          </cell>
          <cell r="S68">
            <v>-5534.4708680987824</v>
          </cell>
          <cell r="T68">
            <v>267720</v>
          </cell>
          <cell r="U68">
            <v>272320</v>
          </cell>
          <cell r="V68">
            <v>7140.2267086233114</v>
          </cell>
          <cell r="W68">
            <v>189.37110460333679</v>
          </cell>
          <cell r="X68">
            <v>2.7244286947036483E-2</v>
          </cell>
          <cell r="Y68">
            <v>-934.47086809878238</v>
          </cell>
          <cell r="AA68">
            <v>16373</v>
          </cell>
          <cell r="AB68">
            <v>27416.999999999996</v>
          </cell>
        </row>
        <row r="69">
          <cell r="C69">
            <v>2070</v>
          </cell>
          <cell r="D69" t="str">
            <v>Lowfield Community Primary School</v>
          </cell>
          <cell r="E69">
            <v>379</v>
          </cell>
          <cell r="F69">
            <v>395</v>
          </cell>
          <cell r="G69">
            <v>16</v>
          </cell>
          <cell r="I69">
            <v>2000308.0917427114</v>
          </cell>
          <cell r="J69">
            <v>5277.8577618541194</v>
          </cell>
          <cell r="K69">
            <v>66771</v>
          </cell>
          <cell r="L69">
            <v>176.17678100263853</v>
          </cell>
          <cell r="M69">
            <v>2067079.0917427114</v>
          </cell>
          <cell r="N69">
            <v>5454.034542856758</v>
          </cell>
          <cell r="O69">
            <v>2175107.5099132005</v>
          </cell>
          <cell r="P69">
            <v>5506.6012909194951</v>
          </cell>
          <cell r="Q69">
            <v>52.566748062737133</v>
          </cell>
          <cell r="R69">
            <v>0.01</v>
          </cell>
          <cell r="S69">
            <v>108028.41817048914</v>
          </cell>
          <cell r="T69">
            <v>240075</v>
          </cell>
          <cell r="U69">
            <v>244200</v>
          </cell>
          <cell r="V69">
            <v>6124.8291390207605</v>
          </cell>
          <cell r="W69">
            <v>37.351324396192467</v>
          </cell>
          <cell r="X69">
            <v>6.1357635351802966E-3</v>
          </cell>
          <cell r="Y69">
            <v>112153.41817048914</v>
          </cell>
          <cell r="AA69">
            <v>20104</v>
          </cell>
          <cell r="AB69">
            <v>35329</v>
          </cell>
        </row>
        <row r="70">
          <cell r="C70">
            <v>2292</v>
          </cell>
          <cell r="D70" t="str">
            <v>Loxley Primary School</v>
          </cell>
          <cell r="E70">
            <v>210</v>
          </cell>
          <cell r="F70">
            <v>206</v>
          </cell>
          <cell r="G70">
            <v>-4</v>
          </cell>
          <cell r="I70">
            <v>931160.38595805573</v>
          </cell>
          <cell r="J70">
            <v>4434.0970759907414</v>
          </cell>
          <cell r="K70">
            <v>31580</v>
          </cell>
          <cell r="L70">
            <v>150.38095238095238</v>
          </cell>
          <cell r="M70">
            <v>962740.38595805573</v>
          </cell>
          <cell r="N70">
            <v>4584.4780283716937</v>
          </cell>
          <cell r="O70">
            <v>952993.89999999979</v>
          </cell>
          <cell r="P70">
            <v>4626.183980582523</v>
          </cell>
          <cell r="Q70">
            <v>41.705952210829309</v>
          </cell>
          <cell r="R70">
            <v>8.9999999999999993E-3</v>
          </cell>
          <cell r="S70">
            <v>-9746.4859580559423</v>
          </cell>
          <cell r="T70">
            <v>42085</v>
          </cell>
          <cell r="U70">
            <v>42790</v>
          </cell>
          <cell r="V70">
            <v>4833.9024271844646</v>
          </cell>
          <cell r="W70">
            <v>49.019636908008579</v>
          </cell>
          <cell r="X70">
            <v>1.0244689171409437E-2</v>
          </cell>
          <cell r="Y70">
            <v>-9041.4859580559423</v>
          </cell>
          <cell r="AA70">
            <v>9525</v>
          </cell>
          <cell r="AB70">
            <v>16032</v>
          </cell>
        </row>
        <row r="71">
          <cell r="C71">
            <v>2072</v>
          </cell>
          <cell r="D71" t="str">
            <v>Lydgate Infant School</v>
          </cell>
          <cell r="E71">
            <v>344</v>
          </cell>
          <cell r="F71">
            <v>356</v>
          </cell>
          <cell r="G71">
            <v>12</v>
          </cell>
          <cell r="I71">
            <v>1553143.7337374708</v>
          </cell>
          <cell r="J71">
            <v>4514.9527143531132</v>
          </cell>
          <cell r="K71">
            <v>48150</v>
          </cell>
          <cell r="L71">
            <v>139.97093023255815</v>
          </cell>
          <cell r="M71">
            <v>1601293.7337374708</v>
          </cell>
          <cell r="N71">
            <v>4654.9236445856714</v>
          </cell>
          <cell r="O71">
            <v>1666126.6599999995</v>
          </cell>
          <cell r="P71">
            <v>4680.1310674157285</v>
          </cell>
          <cell r="Q71">
            <v>25.207422830057112</v>
          </cell>
          <cell r="R71">
            <v>5.0000000000000001E-3</v>
          </cell>
          <cell r="S71">
            <v>64832.926262528636</v>
          </cell>
          <cell r="T71">
            <v>45420</v>
          </cell>
          <cell r="U71">
            <v>46190</v>
          </cell>
          <cell r="V71">
            <v>4809.8782584269647</v>
          </cell>
          <cell r="W71">
            <v>22.919730120363965</v>
          </cell>
          <cell r="X71">
            <v>4.7879525140719949E-3</v>
          </cell>
          <cell r="Y71">
            <v>65602.926262528636</v>
          </cell>
          <cell r="AA71">
            <v>14535</v>
          </cell>
          <cell r="AB71">
            <v>25703</v>
          </cell>
        </row>
        <row r="72">
          <cell r="C72">
            <v>2071</v>
          </cell>
          <cell r="D72" t="str">
            <v>Lydgate Junior School</v>
          </cell>
          <cell r="E72">
            <v>479</v>
          </cell>
          <cell r="F72">
            <v>479</v>
          </cell>
          <cell r="G72">
            <v>0</v>
          </cell>
          <cell r="I72">
            <v>2133074</v>
          </cell>
          <cell r="J72">
            <v>4453.1816283924845</v>
          </cell>
          <cell r="K72">
            <v>67543</v>
          </cell>
          <cell r="L72">
            <v>141.00835073068893</v>
          </cell>
          <cell r="M72">
            <v>2200617</v>
          </cell>
          <cell r="N72">
            <v>4594.1899791231735</v>
          </cell>
          <cell r="O72">
            <v>2232381.9999999995</v>
          </cell>
          <cell r="P72">
            <v>4660.5052192066796</v>
          </cell>
          <cell r="Q72">
            <v>66.315240083506069</v>
          </cell>
          <cell r="R72">
            <v>1.4E-2</v>
          </cell>
          <cell r="S72">
            <v>31764.999999999534</v>
          </cell>
          <cell r="T72">
            <v>97040</v>
          </cell>
          <cell r="U72">
            <v>98690</v>
          </cell>
          <cell r="V72">
            <v>4866.5386221294357</v>
          </cell>
          <cell r="W72">
            <v>69.759916492692355</v>
          </cell>
          <cell r="X72">
            <v>1.4543075837690151E-2</v>
          </cell>
          <cell r="Y72">
            <v>33414.999999999534</v>
          </cell>
          <cell r="AA72">
            <v>20387</v>
          </cell>
          <cell r="AB72">
            <v>35130.999999999993</v>
          </cell>
        </row>
        <row r="73">
          <cell r="C73">
            <v>2358</v>
          </cell>
          <cell r="D73" t="str">
            <v>Malin Bridge Primary School</v>
          </cell>
          <cell r="E73">
            <v>517</v>
          </cell>
          <cell r="F73">
            <v>538</v>
          </cell>
          <cell r="G73">
            <v>21</v>
          </cell>
          <cell r="I73">
            <v>2307398.3897586213</v>
          </cell>
          <cell r="J73">
            <v>4463.0529782565209</v>
          </cell>
          <cell r="K73">
            <v>75913</v>
          </cell>
          <cell r="L73">
            <v>146.83365570599614</v>
          </cell>
          <cell r="M73">
            <v>2383311.3897586213</v>
          </cell>
          <cell r="N73">
            <v>4609.8866339625174</v>
          </cell>
          <cell r="O73">
            <v>2487180.0356065547</v>
          </cell>
          <cell r="P73">
            <v>4623.011218599544</v>
          </cell>
          <cell r="Q73">
            <v>13.124584637026601</v>
          </cell>
          <cell r="R73">
            <v>3.0000000000000001E-3</v>
          </cell>
          <cell r="S73">
            <v>103868.64584793337</v>
          </cell>
          <cell r="T73">
            <v>148680</v>
          </cell>
          <cell r="U73">
            <v>151220</v>
          </cell>
          <cell r="V73">
            <v>4904.0892855140419</v>
          </cell>
          <cell r="W73">
            <v>6.6204465225109743</v>
          </cell>
          <cell r="X73">
            <v>1.3518098307848004E-3</v>
          </cell>
          <cell r="Y73">
            <v>106408.64584793337</v>
          </cell>
          <cell r="AA73">
            <v>22902</v>
          </cell>
          <cell r="AB73">
            <v>41174.000000000015</v>
          </cell>
        </row>
        <row r="74">
          <cell r="C74">
            <v>2359</v>
          </cell>
          <cell r="D74" t="str">
            <v>Manor Lodge Community Primary and Nursery School</v>
          </cell>
          <cell r="E74">
            <v>333</v>
          </cell>
          <cell r="F74">
            <v>332</v>
          </cell>
          <cell r="G74">
            <v>-1</v>
          </cell>
          <cell r="I74">
            <v>1751725.8774208594</v>
          </cell>
          <cell r="J74">
            <v>5260.4380703329116</v>
          </cell>
          <cell r="K74">
            <v>60569</v>
          </cell>
          <cell r="L74">
            <v>181.88888888888889</v>
          </cell>
          <cell r="M74">
            <v>1812294.8774208594</v>
          </cell>
          <cell r="N74">
            <v>5442.3269592218003</v>
          </cell>
          <cell r="O74">
            <v>1829332.8556695143</v>
          </cell>
          <cell r="P74">
            <v>5510.0387218961278</v>
          </cell>
          <cell r="Q74">
            <v>67.711762674327474</v>
          </cell>
          <cell r="R74">
            <v>1.2E-2</v>
          </cell>
          <cell r="S74">
            <v>17037.978248654865</v>
          </cell>
          <cell r="T74">
            <v>234950</v>
          </cell>
          <cell r="U74">
            <v>238980</v>
          </cell>
          <cell r="V74">
            <v>6229.857999004561</v>
          </cell>
          <cell r="W74">
            <v>81.975484227205015</v>
          </cell>
          <cell r="X74">
            <v>1.3333937990871599E-2</v>
          </cell>
          <cell r="Y74">
            <v>21067.978248654865</v>
          </cell>
          <cell r="AA74">
            <v>18231</v>
          </cell>
          <cell r="AB74">
            <v>30893.000000000004</v>
          </cell>
        </row>
        <row r="75">
          <cell r="C75">
            <v>2012</v>
          </cell>
          <cell r="D75" t="str">
            <v>Mansel Primary</v>
          </cell>
          <cell r="E75">
            <v>399</v>
          </cell>
          <cell r="F75">
            <v>391</v>
          </cell>
          <cell r="G75">
            <v>-8</v>
          </cell>
          <cell r="I75">
            <v>2093290.994657683</v>
          </cell>
          <cell r="J75">
            <v>5246.3433450067241</v>
          </cell>
          <cell r="K75">
            <v>74767</v>
          </cell>
          <cell r="L75">
            <v>187.38596491228071</v>
          </cell>
          <cell r="M75">
            <v>2168057.9946576832</v>
          </cell>
          <cell r="N75">
            <v>5433.7293099190056</v>
          </cell>
          <cell r="O75">
            <v>2182488.0476598088</v>
          </cell>
          <cell r="P75">
            <v>5581.8108635800736</v>
          </cell>
          <cell r="Q75">
            <v>148.08155366106803</v>
          </cell>
          <cell r="R75">
            <v>2.7E-2</v>
          </cell>
          <cell r="S75">
            <v>14430.053002125584</v>
          </cell>
          <cell r="T75">
            <v>329435</v>
          </cell>
          <cell r="U75">
            <v>335080</v>
          </cell>
          <cell r="V75">
            <v>6438.7929607667747</v>
          </cell>
          <cell r="W75">
            <v>179.41202177508785</v>
          </cell>
          <cell r="X75">
            <v>2.8662901894574423E-2</v>
          </cell>
          <cell r="Y75">
            <v>20075.053002125584</v>
          </cell>
          <cell r="AA75">
            <v>22498</v>
          </cell>
          <cell r="AB75">
            <v>39109</v>
          </cell>
        </row>
        <row r="76">
          <cell r="C76">
            <v>2079</v>
          </cell>
          <cell r="D76" t="str">
            <v>Marlcliffe Community Primary School</v>
          </cell>
          <cell r="E76">
            <v>501</v>
          </cell>
          <cell r="F76">
            <v>476</v>
          </cell>
          <cell r="G76">
            <v>-25</v>
          </cell>
          <cell r="I76">
            <v>2236489.3333300585</v>
          </cell>
          <cell r="J76">
            <v>4464.050565529059</v>
          </cell>
          <cell r="K76">
            <v>72449</v>
          </cell>
          <cell r="L76">
            <v>144.60878243512974</v>
          </cell>
          <cell r="M76">
            <v>2308938.3333300585</v>
          </cell>
          <cell r="N76">
            <v>4608.6593479641888</v>
          </cell>
          <cell r="O76">
            <v>2226857.75</v>
          </cell>
          <cell r="P76">
            <v>4678.2725840336134</v>
          </cell>
          <cell r="Q76">
            <v>69.613236069424602</v>
          </cell>
          <cell r="R76">
            <v>1.4999999999999999E-2</v>
          </cell>
          <cell r="S76">
            <v>-82080.583330058493</v>
          </cell>
          <cell r="T76">
            <v>129050</v>
          </cell>
          <cell r="U76">
            <v>131250</v>
          </cell>
          <cell r="V76">
            <v>4954.0078781512602</v>
          </cell>
          <cell r="W76">
            <v>87.763699847750104</v>
          </cell>
          <cell r="X76">
            <v>1.8035202639245004E-2</v>
          </cell>
          <cell r="Y76">
            <v>-79880.583330058493</v>
          </cell>
          <cell r="AA76">
            <v>21861</v>
          </cell>
          <cell r="AB76">
            <v>35316</v>
          </cell>
        </row>
        <row r="77">
          <cell r="C77">
            <v>2081</v>
          </cell>
          <cell r="D77" t="str">
            <v>Meersbrook Bank Primary School</v>
          </cell>
          <cell r="E77">
            <v>207</v>
          </cell>
          <cell r="F77">
            <v>206</v>
          </cell>
          <cell r="G77">
            <v>-1</v>
          </cell>
          <cell r="I77">
            <v>958788.56505161442</v>
          </cell>
          <cell r="J77">
            <v>4631.828816674466</v>
          </cell>
          <cell r="K77">
            <v>31327</v>
          </cell>
          <cell r="L77">
            <v>151.33816425120773</v>
          </cell>
          <cell r="M77">
            <v>990115.56505161442</v>
          </cell>
          <cell r="N77">
            <v>4783.1669809256737</v>
          </cell>
          <cell r="O77">
            <v>992578.27578567981</v>
          </cell>
          <cell r="P77">
            <v>4818.3411445906786</v>
          </cell>
          <cell r="Q77">
            <v>35.174163665004926</v>
          </cell>
          <cell r="R77">
            <v>7.0000000000000001E-3</v>
          </cell>
          <cell r="S77">
            <v>2462.7107340653893</v>
          </cell>
          <cell r="T77">
            <v>50795</v>
          </cell>
          <cell r="U77">
            <v>51640</v>
          </cell>
          <cell r="V77">
            <v>5069.0207562411642</v>
          </cell>
          <cell r="W77">
            <v>40.4673018855392</v>
          </cell>
          <cell r="X77">
            <v>8.0475035719243058E-3</v>
          </cell>
          <cell r="Y77">
            <v>3307.7107340653893</v>
          </cell>
          <cell r="AA77">
            <v>9448</v>
          </cell>
          <cell r="AB77">
            <v>16191.000000000005</v>
          </cell>
        </row>
        <row r="78">
          <cell r="C78">
            <v>2013</v>
          </cell>
          <cell r="D78" t="str">
            <v>Meynell Community Primary School</v>
          </cell>
          <cell r="E78">
            <v>368</v>
          </cell>
          <cell r="F78">
            <v>382</v>
          </cell>
          <cell r="G78">
            <v>14</v>
          </cell>
          <cell r="I78">
            <v>2062257.4323296626</v>
          </cell>
          <cell r="J78">
            <v>5603.9604139393005</v>
          </cell>
          <cell r="K78">
            <v>75342</v>
          </cell>
          <cell r="L78">
            <v>204.73369565217391</v>
          </cell>
          <cell r="M78">
            <v>2137599.4323296626</v>
          </cell>
          <cell r="N78">
            <v>5808.6941095914744</v>
          </cell>
          <cell r="O78">
            <v>2292841.1512511061</v>
          </cell>
          <cell r="P78">
            <v>6002.2019666259321</v>
          </cell>
          <cell r="Q78">
            <v>193.50785703445763</v>
          </cell>
          <cell r="R78">
            <v>3.3000000000000002E-2</v>
          </cell>
          <cell r="S78">
            <v>155241.71892144345</v>
          </cell>
          <cell r="T78">
            <v>398160</v>
          </cell>
          <cell r="U78">
            <v>404970</v>
          </cell>
          <cell r="V78">
            <v>7062.3328566782884</v>
          </cell>
          <cell r="W78">
            <v>171.68222534768393</v>
          </cell>
          <cell r="X78">
            <v>2.4915241612609749E-2</v>
          </cell>
          <cell r="Y78">
            <v>162051.71892144345</v>
          </cell>
          <cell r="AA78">
            <v>22653</v>
          </cell>
          <cell r="AB78">
            <v>40458.999999999993</v>
          </cell>
        </row>
        <row r="79">
          <cell r="C79">
            <v>2346</v>
          </cell>
          <cell r="D79" t="str">
            <v>Monteney Primary School</v>
          </cell>
          <cell r="E79">
            <v>404</v>
          </cell>
          <cell r="F79">
            <v>401</v>
          </cell>
          <cell r="G79">
            <v>-3</v>
          </cell>
          <cell r="I79">
            <v>1917141.846042393</v>
          </cell>
          <cell r="J79">
            <v>4745.4006090158246</v>
          </cell>
          <cell r="K79">
            <v>65586</v>
          </cell>
          <cell r="L79">
            <v>162.34158415841586</v>
          </cell>
          <cell r="M79">
            <v>1982727.846042393</v>
          </cell>
          <cell r="N79">
            <v>4907.7421931742401</v>
          </cell>
          <cell r="O79">
            <v>2015102.6077223537</v>
          </cell>
          <cell r="P79">
            <v>5025.193535467216</v>
          </cell>
          <cell r="Q79">
            <v>117.45134229297582</v>
          </cell>
          <cell r="R79">
            <v>2.4E-2</v>
          </cell>
          <cell r="S79">
            <v>32374.761679960648</v>
          </cell>
          <cell r="T79">
            <v>199585</v>
          </cell>
          <cell r="U79">
            <v>202990</v>
          </cell>
          <cell r="V79">
            <v>5531.4030117764432</v>
          </cell>
          <cell r="W79">
            <v>129.63854137448106</v>
          </cell>
          <cell r="X79">
            <v>2.3999295431115723E-2</v>
          </cell>
          <cell r="Y79">
            <v>35779.761679960648</v>
          </cell>
          <cell r="AA79">
            <v>19764</v>
          </cell>
          <cell r="AB79">
            <v>34641.000000000007</v>
          </cell>
        </row>
        <row r="80">
          <cell r="C80">
            <v>2257</v>
          </cell>
          <cell r="D80" t="str">
            <v>Mosborough Primary School</v>
          </cell>
          <cell r="E80">
            <v>418</v>
          </cell>
          <cell r="F80">
            <v>415</v>
          </cell>
          <cell r="G80">
            <v>-3</v>
          </cell>
          <cell r="I80">
            <v>2089242.8340212307</v>
          </cell>
          <cell r="J80">
            <v>4998.188598136916</v>
          </cell>
          <cell r="K80">
            <v>60908</v>
          </cell>
          <cell r="L80">
            <v>145.71291866028707</v>
          </cell>
          <cell r="M80">
            <v>2150150.8340212307</v>
          </cell>
          <cell r="N80">
            <v>5143.9015167972029</v>
          </cell>
          <cell r="O80">
            <v>2162619.9054673221</v>
          </cell>
          <cell r="P80">
            <v>5211.1323023308969</v>
          </cell>
          <cell r="Q80">
            <v>67.230785533693961</v>
          </cell>
          <cell r="R80">
            <v>1.2999999999999999E-2</v>
          </cell>
          <cell r="S80">
            <v>12469.071446091402</v>
          </cell>
          <cell r="T80">
            <v>103910</v>
          </cell>
          <cell r="U80">
            <v>105680</v>
          </cell>
          <cell r="V80">
            <v>5465.7829047405348</v>
          </cell>
          <cell r="W80">
            <v>73.292871196920714</v>
          </cell>
          <cell r="X80">
            <v>1.3591656311093287E-2</v>
          </cell>
          <cell r="Y80">
            <v>14239.071446091402</v>
          </cell>
          <cell r="AA80">
            <v>18377</v>
          </cell>
          <cell r="AB80">
            <v>31799.000000000007</v>
          </cell>
        </row>
        <row r="81">
          <cell r="C81">
            <v>2092</v>
          </cell>
          <cell r="D81" t="str">
            <v>Mundella Primary School</v>
          </cell>
          <cell r="E81">
            <v>416</v>
          </cell>
          <cell r="F81">
            <v>419</v>
          </cell>
          <cell r="G81">
            <v>3</v>
          </cell>
          <cell r="I81">
            <v>1861521.0857142867</v>
          </cell>
          <cell r="J81">
            <v>4474.810302197804</v>
          </cell>
          <cell r="K81">
            <v>59630</v>
          </cell>
          <cell r="L81">
            <v>143.34134615384616</v>
          </cell>
          <cell r="M81">
            <v>1921151.0857142867</v>
          </cell>
          <cell r="N81">
            <v>4618.1516483516507</v>
          </cell>
          <cell r="O81">
            <v>1963917.83</v>
          </cell>
          <cell r="P81">
            <v>4687.1547255369933</v>
          </cell>
          <cell r="Q81">
            <v>69.00307718534259</v>
          </cell>
          <cell r="R81">
            <v>1.4999999999999999E-2</v>
          </cell>
          <cell r="S81">
            <v>42766.744285713416</v>
          </cell>
          <cell r="T81">
            <v>94085</v>
          </cell>
          <cell r="U81">
            <v>95680</v>
          </cell>
          <cell r="V81">
            <v>4915.5079474940339</v>
          </cell>
          <cell r="W81">
            <v>71.190433757768005</v>
          </cell>
          <cell r="X81">
            <v>1.4695658068634959E-2</v>
          </cell>
          <cell r="Y81">
            <v>44361.744285713416</v>
          </cell>
          <cell r="AA81">
            <v>17995</v>
          </cell>
          <cell r="AB81">
            <v>31198.999999999989</v>
          </cell>
        </row>
        <row r="82">
          <cell r="C82">
            <v>2002</v>
          </cell>
          <cell r="D82" t="str">
            <v>Nether Edge Primary School</v>
          </cell>
          <cell r="E82">
            <v>419</v>
          </cell>
          <cell r="F82">
            <v>416</v>
          </cell>
          <cell r="G82">
            <v>-3</v>
          </cell>
          <cell r="I82">
            <v>1980137.937829579</v>
          </cell>
          <cell r="J82">
            <v>4725.8662000705945</v>
          </cell>
          <cell r="K82">
            <v>65603</v>
          </cell>
          <cell r="L82">
            <v>156.57040572792363</v>
          </cell>
          <cell r="M82">
            <v>2045740.937829579</v>
          </cell>
          <cell r="N82">
            <v>4882.436605798518</v>
          </cell>
          <cell r="O82">
            <v>2042395.647536492</v>
          </cell>
          <cell r="P82">
            <v>4909.6049219627212</v>
          </cell>
          <cell r="Q82">
            <v>27.168316164203134</v>
          </cell>
          <cell r="R82">
            <v>6.0000000000000001E-3</v>
          </cell>
          <cell r="S82">
            <v>-3345.2902930870187</v>
          </cell>
          <cell r="T82">
            <v>162200</v>
          </cell>
          <cell r="U82">
            <v>164980</v>
          </cell>
          <cell r="V82">
            <v>5306.1914604242593</v>
          </cell>
          <cell r="W82">
            <v>36.642682788032289</v>
          </cell>
          <cell r="X82">
            <v>6.9536661172095986E-3</v>
          </cell>
          <cell r="Y82">
            <v>-565.29029308701865</v>
          </cell>
          <cell r="AA82">
            <v>19777</v>
          </cell>
          <cell r="AB82">
            <v>33822.000000000007</v>
          </cell>
        </row>
        <row r="83">
          <cell r="C83">
            <v>2221</v>
          </cell>
          <cell r="D83" t="str">
            <v>Nether Green Infant School</v>
          </cell>
          <cell r="E83">
            <v>223</v>
          </cell>
          <cell r="F83">
            <v>201</v>
          </cell>
          <cell r="G83">
            <v>-22</v>
          </cell>
          <cell r="I83">
            <v>1035238.080279625</v>
          </cell>
          <cell r="J83">
            <v>4642.3232299534757</v>
          </cell>
          <cell r="K83">
            <v>32295</v>
          </cell>
          <cell r="L83">
            <v>144.82062780269058</v>
          </cell>
          <cell r="M83">
            <v>1067533.080279625</v>
          </cell>
          <cell r="N83">
            <v>4787.1438577561657</v>
          </cell>
          <cell r="O83">
            <v>981946.66772146022</v>
          </cell>
          <cell r="P83">
            <v>4885.3068045843793</v>
          </cell>
          <cell r="Q83">
            <v>98.162946828213535</v>
          </cell>
          <cell r="R83">
            <v>2.1000000000000001E-2</v>
          </cell>
          <cell r="S83">
            <v>-85586.412558164797</v>
          </cell>
          <cell r="T83">
            <v>25385</v>
          </cell>
          <cell r="U83">
            <v>25810</v>
          </cell>
          <cell r="V83">
            <v>5013.7147647833845</v>
          </cell>
          <cell r="W83">
            <v>112.73682630972962</v>
          </cell>
          <cell r="X83">
            <v>2.3002924666263653E-2</v>
          </cell>
          <cell r="Y83">
            <v>-85161.412558164797</v>
          </cell>
          <cell r="AA83">
            <v>9745</v>
          </cell>
          <cell r="AB83">
            <v>15457</v>
          </cell>
        </row>
        <row r="84">
          <cell r="C84">
            <v>2087</v>
          </cell>
          <cell r="D84" t="str">
            <v>Nether Green Junior School</v>
          </cell>
          <cell r="E84">
            <v>377</v>
          </cell>
          <cell r="F84">
            <v>377</v>
          </cell>
          <cell r="G84">
            <v>0</v>
          </cell>
          <cell r="I84">
            <v>1681768.0000000002</v>
          </cell>
          <cell r="J84">
            <v>4460.9230769230771</v>
          </cell>
          <cell r="K84">
            <v>53637</v>
          </cell>
          <cell r="L84">
            <v>142.27320954907162</v>
          </cell>
          <cell r="M84">
            <v>1735405.0000000002</v>
          </cell>
          <cell r="N84">
            <v>4603.196286472149</v>
          </cell>
          <cell r="O84">
            <v>1762923.6600000006</v>
          </cell>
          <cell r="P84">
            <v>4676.1900795755982</v>
          </cell>
          <cell r="Q84">
            <v>72.993793103449207</v>
          </cell>
          <cell r="R84">
            <v>1.6E-2</v>
          </cell>
          <cell r="S84">
            <v>27518.660000000382</v>
          </cell>
          <cell r="T84">
            <v>72305</v>
          </cell>
          <cell r="U84">
            <v>73530</v>
          </cell>
          <cell r="V84">
            <v>4871.229867374007</v>
          </cell>
          <cell r="W84">
            <v>76.243129973476243</v>
          </cell>
          <cell r="X84">
            <v>1.5900592462286839E-2</v>
          </cell>
          <cell r="Y84">
            <v>28743.660000000382</v>
          </cell>
          <cell r="AA84">
            <v>16188</v>
          </cell>
          <cell r="AB84">
            <v>27906.000000000007</v>
          </cell>
        </row>
        <row r="85">
          <cell r="C85">
            <v>2272</v>
          </cell>
          <cell r="D85" t="str">
            <v>Netherthorpe Primary School</v>
          </cell>
          <cell r="E85">
            <v>217</v>
          </cell>
          <cell r="F85">
            <v>216</v>
          </cell>
          <cell r="G85">
            <v>-1</v>
          </cell>
          <cell r="I85">
            <v>1289368.8522279668</v>
          </cell>
          <cell r="J85">
            <v>5941.7919457509988</v>
          </cell>
          <cell r="K85">
            <v>41565</v>
          </cell>
          <cell r="L85">
            <v>191.54377880184333</v>
          </cell>
          <cell r="M85">
            <v>1330933.8522279668</v>
          </cell>
          <cell r="N85">
            <v>6133.3357245528423</v>
          </cell>
          <cell r="O85">
            <v>1435483.9126823093</v>
          </cell>
          <cell r="P85">
            <v>6645.7588550106911</v>
          </cell>
          <cell r="Q85">
            <v>512.42313045784886</v>
          </cell>
          <cell r="R85">
            <v>8.4000000000000005E-2</v>
          </cell>
          <cell r="S85">
            <v>104550.06045434251</v>
          </cell>
          <cell r="T85">
            <v>164730</v>
          </cell>
          <cell r="U85">
            <v>167550</v>
          </cell>
          <cell r="V85">
            <v>7421.4532994551355</v>
          </cell>
          <cell r="W85">
            <v>528.99315093915993</v>
          </cell>
          <cell r="X85">
            <v>7.6749540735909533E-2</v>
          </cell>
          <cell r="Y85">
            <v>107370.06045434251</v>
          </cell>
          <cell r="AA85">
            <v>12505</v>
          </cell>
          <cell r="AB85">
            <v>21051.000000000004</v>
          </cell>
        </row>
        <row r="86">
          <cell r="C86">
            <v>2309</v>
          </cell>
          <cell r="D86" t="str">
            <v>Nook Lane Junior School</v>
          </cell>
          <cell r="E86">
            <v>243</v>
          </cell>
          <cell r="F86">
            <v>240</v>
          </cell>
          <cell r="G86">
            <v>-3</v>
          </cell>
          <cell r="I86">
            <v>1107386.6427649737</v>
          </cell>
          <cell r="J86">
            <v>4557.1466780451592</v>
          </cell>
          <cell r="K86">
            <v>36131</v>
          </cell>
          <cell r="L86">
            <v>148.68724279835391</v>
          </cell>
          <cell r="M86">
            <v>1143517.6427649737</v>
          </cell>
          <cell r="N86">
            <v>4705.8339208435127</v>
          </cell>
          <cell r="O86">
            <v>1136380.697263011</v>
          </cell>
          <cell r="P86">
            <v>4734.9195719292129</v>
          </cell>
          <cell r="Q86">
            <v>29.085651085700192</v>
          </cell>
          <cell r="R86">
            <v>6.0000000000000001E-3</v>
          </cell>
          <cell r="S86">
            <v>-7136.9455019626766</v>
          </cell>
          <cell r="T86">
            <v>42890</v>
          </cell>
          <cell r="U86">
            <v>43620</v>
          </cell>
          <cell r="V86">
            <v>4916.6695719292129</v>
          </cell>
          <cell r="W86">
            <v>34.333593472530993</v>
          </cell>
          <cell r="X86">
            <v>7.03220622751651E-3</v>
          </cell>
          <cell r="Y86">
            <v>-6406.9455019626766</v>
          </cell>
          <cell r="AA86">
            <v>10899</v>
          </cell>
          <cell r="AB86">
            <v>18458</v>
          </cell>
        </row>
        <row r="87">
          <cell r="C87">
            <v>2051</v>
          </cell>
          <cell r="D87" t="str">
            <v>Norfolk Community Primary School</v>
          </cell>
          <cell r="E87">
            <v>384</v>
          </cell>
          <cell r="F87">
            <v>407</v>
          </cell>
          <cell r="G87">
            <v>23</v>
          </cell>
          <cell r="I87">
            <v>2140486.8878085297</v>
          </cell>
          <cell r="J87">
            <v>5574.1846036680463</v>
          </cell>
          <cell r="K87">
            <v>73398</v>
          </cell>
          <cell r="L87">
            <v>191.140625</v>
          </cell>
          <cell r="M87">
            <v>2213884.8878085297</v>
          </cell>
          <cell r="N87">
            <v>5765.3252286680463</v>
          </cell>
          <cell r="O87">
            <v>2376573.266730071</v>
          </cell>
          <cell r="P87">
            <v>5839.2463556021403</v>
          </cell>
          <cell r="Q87">
            <v>73.921126934093991</v>
          </cell>
          <cell r="R87">
            <v>1.2999999999999999E-2</v>
          </cell>
          <cell r="S87">
            <v>162688.37892154139</v>
          </cell>
          <cell r="T87">
            <v>319720</v>
          </cell>
          <cell r="U87">
            <v>325210</v>
          </cell>
          <cell r="V87">
            <v>6638.2881246439092</v>
          </cell>
          <cell r="W87">
            <v>40.35872930919686</v>
          </cell>
          <cell r="X87">
            <v>6.1168780220251908E-3</v>
          </cell>
          <cell r="Y87">
            <v>168178.37892154139</v>
          </cell>
          <cell r="AA87">
            <v>22082</v>
          </cell>
          <cell r="AB87">
            <v>39094.000000000007</v>
          </cell>
        </row>
        <row r="88">
          <cell r="C88">
            <v>3010</v>
          </cell>
          <cell r="D88" t="str">
            <v>Norton Free Church of England Primary School</v>
          </cell>
          <cell r="E88">
            <v>213</v>
          </cell>
          <cell r="F88">
            <v>215</v>
          </cell>
          <cell r="G88">
            <v>2</v>
          </cell>
          <cell r="I88">
            <v>990962.7332496423</v>
          </cell>
          <cell r="J88">
            <v>4652.4071983551285</v>
          </cell>
          <cell r="K88">
            <v>32249</v>
          </cell>
          <cell r="L88">
            <v>151.40375586854461</v>
          </cell>
          <cell r="M88">
            <v>1023211.7332496423</v>
          </cell>
          <cell r="N88">
            <v>4803.8109542236725</v>
          </cell>
          <cell r="O88">
            <v>1036882.3844690912</v>
          </cell>
          <cell r="P88">
            <v>4822.7087649725172</v>
          </cell>
          <cell r="Q88">
            <v>18.897810748844677</v>
          </cell>
          <cell r="R88">
            <v>4.0000000000000001E-3</v>
          </cell>
          <cell r="S88">
            <v>13670.65121944889</v>
          </cell>
          <cell r="T88">
            <v>51175</v>
          </cell>
          <cell r="U88">
            <v>52030</v>
          </cell>
          <cell r="V88">
            <v>5064.7087649725172</v>
          </cell>
          <cell r="W88">
            <v>20.639594786402995</v>
          </cell>
          <cell r="X88">
            <v>4.0918540349123411E-3</v>
          </cell>
          <cell r="Y88">
            <v>14525.65121944889</v>
          </cell>
          <cell r="AA88">
            <v>9726</v>
          </cell>
          <cell r="AB88">
            <v>17543.999999999996</v>
          </cell>
        </row>
        <row r="89">
          <cell r="C89">
            <v>2018</v>
          </cell>
          <cell r="D89" t="str">
            <v>Oasis Academy Fir Vale</v>
          </cell>
          <cell r="E89">
            <v>407</v>
          </cell>
          <cell r="F89">
            <v>412</v>
          </cell>
          <cell r="G89">
            <v>5</v>
          </cell>
          <cell r="I89">
            <v>2598454.5743972347</v>
          </cell>
          <cell r="J89">
            <v>6384.4092737032797</v>
          </cell>
          <cell r="K89">
            <v>85904</v>
          </cell>
          <cell r="L89">
            <v>211.06633906633905</v>
          </cell>
          <cell r="M89">
            <v>2684358.5743972347</v>
          </cell>
          <cell r="N89">
            <v>6595.4756127696182</v>
          </cell>
          <cell r="O89">
            <v>2753525.9430218735</v>
          </cell>
          <cell r="P89">
            <v>6683.3153956841588</v>
          </cell>
          <cell r="Q89">
            <v>87.839782914540592</v>
          </cell>
          <cell r="R89">
            <v>1.2999999999999999E-2</v>
          </cell>
          <cell r="S89">
            <v>69167.368624638766</v>
          </cell>
          <cell r="T89">
            <v>461962.5</v>
          </cell>
          <cell r="U89">
            <v>469900</v>
          </cell>
          <cell r="V89">
            <v>7823.8493762666831</v>
          </cell>
          <cell r="W89">
            <v>93.330765954066919</v>
          </cell>
          <cell r="X89">
            <v>1.2073027782322705E-2</v>
          </cell>
          <cell r="Y89">
            <v>77104.868624638766</v>
          </cell>
          <cell r="AA89">
            <v>25822</v>
          </cell>
          <cell r="AB89">
            <v>44969.000000000007</v>
          </cell>
        </row>
        <row r="90">
          <cell r="C90">
            <v>2019</v>
          </cell>
          <cell r="D90" t="str">
            <v>Oasis Academy Watermead</v>
          </cell>
          <cell r="E90">
            <v>380</v>
          </cell>
          <cell r="F90">
            <v>385</v>
          </cell>
          <cell r="G90">
            <v>5</v>
          </cell>
          <cell r="I90">
            <v>2065488.546102236</v>
          </cell>
          <cell r="J90">
            <v>5435.4961739532528</v>
          </cell>
          <cell r="K90">
            <v>70010</v>
          </cell>
          <cell r="L90">
            <v>184.23684210526315</v>
          </cell>
          <cell r="M90">
            <v>2135498.546102236</v>
          </cell>
          <cell r="N90">
            <v>5619.7330160585161</v>
          </cell>
          <cell r="O90">
            <v>2174026.728883177</v>
          </cell>
          <cell r="P90">
            <v>5646.8226724238366</v>
          </cell>
          <cell r="Q90">
            <v>27.089656365320479</v>
          </cell>
          <cell r="R90">
            <v>5.0000000000000001E-3</v>
          </cell>
          <cell r="S90">
            <v>38528.182780941017</v>
          </cell>
          <cell r="T90">
            <v>283275</v>
          </cell>
          <cell r="U90">
            <v>288140</v>
          </cell>
          <cell r="V90">
            <v>6395.2382568394205</v>
          </cell>
          <cell r="W90">
            <v>30.044714465115248</v>
          </cell>
          <cell r="X90">
            <v>4.7201572528944901E-3</v>
          </cell>
          <cell r="Y90">
            <v>43393.182780941017</v>
          </cell>
          <cell r="AA90">
            <v>21070</v>
          </cell>
          <cell r="AB90">
            <v>36299</v>
          </cell>
        </row>
        <row r="91">
          <cell r="C91">
            <v>2313</v>
          </cell>
          <cell r="D91" t="str">
            <v>Oughtibridge Primary School</v>
          </cell>
          <cell r="E91">
            <v>417</v>
          </cell>
          <cell r="F91">
            <v>414</v>
          </cell>
          <cell r="G91">
            <v>-3</v>
          </cell>
          <cell r="I91">
            <v>1843541.0000000005</v>
          </cell>
          <cell r="J91">
            <v>4420.9616306954449</v>
          </cell>
          <cell r="K91">
            <v>57773</v>
          </cell>
          <cell r="L91">
            <v>138.54436450839327</v>
          </cell>
          <cell r="M91">
            <v>1901314.0000000005</v>
          </cell>
          <cell r="N91">
            <v>4559.5059952038382</v>
          </cell>
          <cell r="O91">
            <v>1915349.6</v>
          </cell>
          <cell r="P91">
            <v>4626.4483091787442</v>
          </cell>
          <cell r="Q91">
            <v>66.942313974906028</v>
          </cell>
          <cell r="R91">
            <v>1.4999999999999999E-2</v>
          </cell>
          <cell r="S91">
            <v>14035.599999999627</v>
          </cell>
          <cell r="T91">
            <v>63575</v>
          </cell>
          <cell r="U91">
            <v>64650</v>
          </cell>
          <cell r="V91">
            <v>4782.6077294685992</v>
          </cell>
          <cell r="W91">
            <v>70.643700691619415</v>
          </cell>
          <cell r="X91">
            <v>1.499241086310997E-2</v>
          </cell>
          <cell r="Y91">
            <v>15110.599999999627</v>
          </cell>
          <cell r="AA91">
            <v>17442</v>
          </cell>
          <cell r="AB91">
            <v>30041</v>
          </cell>
        </row>
        <row r="92">
          <cell r="C92">
            <v>2093</v>
          </cell>
          <cell r="D92" t="str">
            <v>Owler Brook Primary School</v>
          </cell>
          <cell r="E92">
            <v>400</v>
          </cell>
          <cell r="F92">
            <v>409</v>
          </cell>
          <cell r="G92">
            <v>9</v>
          </cell>
          <cell r="I92">
            <v>2511168.4266095897</v>
          </cell>
          <cell r="J92">
            <v>6277.9210665239743</v>
          </cell>
          <cell r="K92">
            <v>77382</v>
          </cell>
          <cell r="L92">
            <v>193.45500000000001</v>
          </cell>
          <cell r="M92">
            <v>2588550.4266095897</v>
          </cell>
          <cell r="N92">
            <v>6471.3760665239743</v>
          </cell>
          <cell r="O92">
            <v>2703275.2087640581</v>
          </cell>
          <cell r="P92">
            <v>6609.4748380539313</v>
          </cell>
          <cell r="Q92">
            <v>138.09877152995705</v>
          </cell>
          <cell r="R92">
            <v>2.1000000000000001E-2</v>
          </cell>
          <cell r="S92">
            <v>114724.78215446835</v>
          </cell>
          <cell r="T92">
            <v>349200</v>
          </cell>
          <cell r="U92">
            <v>355200</v>
          </cell>
          <cell r="V92">
            <v>7477.9344957556432</v>
          </cell>
          <cell r="W92">
            <v>133.55842923166892</v>
          </cell>
          <cell r="X92">
            <v>1.8185129413570582E-2</v>
          </cell>
          <cell r="Y92">
            <v>120724.78215446835</v>
          </cell>
          <cell r="AA92">
            <v>23278</v>
          </cell>
          <cell r="AB92">
            <v>40595.999999999985</v>
          </cell>
        </row>
        <row r="93">
          <cell r="C93">
            <v>3428</v>
          </cell>
          <cell r="D93" t="str">
            <v>Parson Cross Church of England Primary School</v>
          </cell>
          <cell r="E93">
            <v>203</v>
          </cell>
          <cell r="F93">
            <v>208</v>
          </cell>
          <cell r="G93">
            <v>5</v>
          </cell>
          <cell r="I93">
            <v>1021640.1485115754</v>
          </cell>
          <cell r="J93">
            <v>5032.710091190027</v>
          </cell>
          <cell r="K93">
            <v>34075</v>
          </cell>
          <cell r="L93">
            <v>167.85714285714286</v>
          </cell>
          <cell r="M93">
            <v>1055715.1485115755</v>
          </cell>
          <cell r="N93">
            <v>5200.5672340471701</v>
          </cell>
          <cell r="O93">
            <v>1117387.5464067976</v>
          </cell>
          <cell r="P93">
            <v>5372.0555115711422</v>
          </cell>
          <cell r="Q93">
            <v>171.4882775239721</v>
          </cell>
          <cell r="R93">
            <v>3.3000000000000002E-2</v>
          </cell>
          <cell r="S93">
            <v>61672.397895222064</v>
          </cell>
          <cell r="T93">
            <v>80720</v>
          </cell>
          <cell r="U93">
            <v>82100</v>
          </cell>
          <cell r="V93">
            <v>5766.7670500326803</v>
          </cell>
          <cell r="W93">
            <v>168.56434800521492</v>
          </cell>
          <cell r="X93">
            <v>3.0110440256864414E-2</v>
          </cell>
          <cell r="Y93">
            <v>63052.397895222064</v>
          </cell>
          <cell r="AA93">
            <v>10265</v>
          </cell>
          <cell r="AB93">
            <v>18435.000000000004</v>
          </cell>
        </row>
        <row r="94">
          <cell r="C94">
            <v>2332</v>
          </cell>
          <cell r="D94" t="str">
            <v>Phillimore Community Primary School</v>
          </cell>
          <cell r="E94">
            <v>388</v>
          </cell>
          <cell r="F94">
            <v>389</v>
          </cell>
          <cell r="G94">
            <v>1</v>
          </cell>
          <cell r="I94">
            <v>2167430.8810654846</v>
          </cell>
          <cell r="J94">
            <v>5586.1620646017645</v>
          </cell>
          <cell r="K94">
            <v>74186</v>
          </cell>
          <cell r="L94">
            <v>191.20103092783506</v>
          </cell>
          <cell r="M94">
            <v>2241616.8810654846</v>
          </cell>
          <cell r="N94">
            <v>5777.3630955295994</v>
          </cell>
          <cell r="O94">
            <v>2287814.539571851</v>
          </cell>
          <cell r="P94">
            <v>5881.2713099533448</v>
          </cell>
          <cell r="Q94">
            <v>103.90821442374545</v>
          </cell>
          <cell r="R94">
            <v>1.7999999999999999E-2</v>
          </cell>
          <cell r="S94">
            <v>46197.658506366424</v>
          </cell>
          <cell r="T94">
            <v>336420</v>
          </cell>
          <cell r="U94">
            <v>342190</v>
          </cell>
          <cell r="V94">
            <v>6760.9371197219825</v>
          </cell>
          <cell r="W94">
            <v>116.51216852228026</v>
          </cell>
          <cell r="X94">
            <v>1.7535327643552222E-2</v>
          </cell>
          <cell r="Y94">
            <v>51967.658506366424</v>
          </cell>
          <cell r="AA94">
            <v>22319</v>
          </cell>
          <cell r="AB94">
            <v>38136.999999999993</v>
          </cell>
        </row>
        <row r="95">
          <cell r="C95">
            <v>3433</v>
          </cell>
          <cell r="D95" t="str">
            <v>Pipworth Community Primary School</v>
          </cell>
          <cell r="E95">
            <v>394</v>
          </cell>
          <cell r="F95">
            <v>384</v>
          </cell>
          <cell r="G95">
            <v>-10</v>
          </cell>
          <cell r="I95">
            <v>2197585.9701188668</v>
          </cell>
          <cell r="J95">
            <v>5577.629365783926</v>
          </cell>
          <cell r="K95">
            <v>76252</v>
          </cell>
          <cell r="L95">
            <v>193.53299492385787</v>
          </cell>
          <cell r="M95">
            <v>2273837.9701188668</v>
          </cell>
          <cell r="N95">
            <v>5771.1623607077836</v>
          </cell>
          <cell r="O95">
            <v>2250054.3178972239</v>
          </cell>
          <cell r="P95">
            <v>5859.5164528573541</v>
          </cell>
          <cell r="Q95">
            <v>88.354092149570533</v>
          </cell>
          <cell r="R95">
            <v>1.4999999999999999E-2</v>
          </cell>
          <cell r="S95">
            <v>-23783.6522216429</v>
          </cell>
          <cell r="T95">
            <v>347745</v>
          </cell>
          <cell r="U95">
            <v>353720</v>
          </cell>
          <cell r="V95">
            <v>6780.6622861906872</v>
          </cell>
          <cell r="W95">
            <v>126.89840264026407</v>
          </cell>
          <cell r="X95">
            <v>1.9071672043245329E-2</v>
          </cell>
          <cell r="Y95">
            <v>-17808.6522216429</v>
          </cell>
          <cell r="AA95">
            <v>22938</v>
          </cell>
          <cell r="AB95">
            <v>37774.000000000007</v>
          </cell>
        </row>
        <row r="96">
          <cell r="C96">
            <v>3427</v>
          </cell>
          <cell r="D96" t="str">
            <v>Porter Croft Church of England Primary Academy</v>
          </cell>
          <cell r="E96">
            <v>214</v>
          </cell>
          <cell r="F96">
            <v>215</v>
          </cell>
          <cell r="G96">
            <v>1</v>
          </cell>
          <cell r="I96">
            <v>1154888.4920856419</v>
          </cell>
          <cell r="J96">
            <v>5396.6751966618785</v>
          </cell>
          <cell r="K96">
            <v>38400</v>
          </cell>
          <cell r="L96">
            <v>179.43925233644859</v>
          </cell>
          <cell r="M96">
            <v>1193288.4920856419</v>
          </cell>
          <cell r="N96">
            <v>5576.1144489983271</v>
          </cell>
          <cell r="O96">
            <v>1204956.6932841002</v>
          </cell>
          <cell r="P96">
            <v>5604.449736205117</v>
          </cell>
          <cell r="Q96">
            <v>28.335287206789872</v>
          </cell>
          <cell r="R96">
            <v>5.0000000000000001E-3</v>
          </cell>
          <cell r="S96">
            <v>11668.201198458206</v>
          </cell>
          <cell r="T96">
            <v>122915</v>
          </cell>
          <cell r="U96">
            <v>125020</v>
          </cell>
          <cell r="V96">
            <v>6185.9381082981399</v>
          </cell>
          <cell r="W96">
            <v>35.454500421308694</v>
          </cell>
          <cell r="X96">
            <v>5.7645061236977612E-3</v>
          </cell>
          <cell r="Y96">
            <v>13773.201198458206</v>
          </cell>
          <cell r="AA96">
            <v>11560</v>
          </cell>
          <cell r="AB96">
            <v>19504.999999999996</v>
          </cell>
        </row>
        <row r="97">
          <cell r="C97">
            <v>2347</v>
          </cell>
          <cell r="D97" t="str">
            <v>Prince Edward Primary School</v>
          </cell>
          <cell r="E97">
            <v>407</v>
          </cell>
          <cell r="F97">
            <v>412</v>
          </cell>
          <cell r="G97">
            <v>5</v>
          </cell>
          <cell r="I97">
            <v>2244192.3159485469</v>
          </cell>
          <cell r="J97">
            <v>5513.9860342716138</v>
          </cell>
          <cell r="K97">
            <v>75719</v>
          </cell>
          <cell r="L97">
            <v>186.04176904176904</v>
          </cell>
          <cell r="M97">
            <v>2319911.3159485469</v>
          </cell>
          <cell r="N97">
            <v>5700.0278033133827</v>
          </cell>
          <cell r="O97">
            <v>2407670.63719782</v>
          </cell>
          <cell r="P97">
            <v>5843.8607698976211</v>
          </cell>
          <cell r="Q97">
            <v>143.83296658423842</v>
          </cell>
          <cell r="R97">
            <v>2.5000000000000001E-2</v>
          </cell>
          <cell r="S97">
            <v>87759.32124927314</v>
          </cell>
          <cell r="T97">
            <v>326235</v>
          </cell>
          <cell r="U97">
            <v>331830</v>
          </cell>
          <cell r="V97">
            <v>6649.2733912568447</v>
          </cell>
          <cell r="W97">
            <v>147.6853913832656</v>
          </cell>
          <cell r="X97">
            <v>2.2715279926402179E-2</v>
          </cell>
          <cell r="Y97">
            <v>93354.32124927314</v>
          </cell>
          <cell r="AA97">
            <v>22786</v>
          </cell>
          <cell r="AB97">
            <v>38609</v>
          </cell>
        </row>
        <row r="98">
          <cell r="C98">
            <v>2366</v>
          </cell>
          <cell r="D98" t="str">
            <v>Pye Bank CofE Primary School</v>
          </cell>
          <cell r="E98">
            <v>423</v>
          </cell>
          <cell r="F98">
            <v>430</v>
          </cell>
          <cell r="G98">
            <v>7</v>
          </cell>
          <cell r="I98">
            <v>2261914.8752561812</v>
          </cell>
          <cell r="J98">
            <v>5347.3164899673311</v>
          </cell>
          <cell r="K98">
            <v>78975</v>
          </cell>
          <cell r="L98">
            <v>186.70212765957447</v>
          </cell>
          <cell r="M98">
            <v>2340889.8752561812</v>
          </cell>
          <cell r="N98">
            <v>5534.0186176269062</v>
          </cell>
          <cell r="O98">
            <v>2448873.018787283</v>
          </cell>
          <cell r="P98">
            <v>5695.053532063449</v>
          </cell>
          <cell r="Q98">
            <v>161.03491443654275</v>
          </cell>
          <cell r="R98">
            <v>2.9000000000000001E-2</v>
          </cell>
          <cell r="S98">
            <v>107983.14353110176</v>
          </cell>
          <cell r="T98">
            <v>336105</v>
          </cell>
          <cell r="U98">
            <v>341880</v>
          </cell>
          <cell r="V98">
            <v>6490.1232995053097</v>
          </cell>
          <cell r="W98">
            <v>161.53021379329766</v>
          </cell>
          <cell r="X98">
            <v>2.5523874201674061E-2</v>
          </cell>
          <cell r="Y98">
            <v>113758.14353110176</v>
          </cell>
          <cell r="AA98">
            <v>23765</v>
          </cell>
          <cell r="AB98">
            <v>41368</v>
          </cell>
        </row>
        <row r="99">
          <cell r="C99">
            <v>2363</v>
          </cell>
          <cell r="D99" t="str">
            <v>Rainbow Forge Primary Academy</v>
          </cell>
          <cell r="E99">
            <v>297</v>
          </cell>
          <cell r="F99">
            <v>292</v>
          </cell>
          <cell r="G99">
            <v>-5</v>
          </cell>
          <cell r="I99">
            <v>1472246.8149170803</v>
          </cell>
          <cell r="J99">
            <v>4957.0599828857921</v>
          </cell>
          <cell r="K99">
            <v>53997</v>
          </cell>
          <cell r="L99">
            <v>181.8080808080808</v>
          </cell>
          <cell r="M99">
            <v>1526243.8149170803</v>
          </cell>
          <cell r="N99">
            <v>5138.8680636938734</v>
          </cell>
          <cell r="O99">
            <v>1510751.4217695838</v>
          </cell>
          <cell r="P99">
            <v>5173.8062389369306</v>
          </cell>
          <cell r="Q99">
            <v>34.938175243057231</v>
          </cell>
          <cell r="R99">
            <v>7.0000000000000001E-3</v>
          </cell>
          <cell r="S99">
            <v>-15492.393147496507</v>
          </cell>
          <cell r="T99">
            <v>209005</v>
          </cell>
          <cell r="U99">
            <v>212580</v>
          </cell>
          <cell r="V99">
            <v>5901.8199375670683</v>
          </cell>
          <cell r="W99">
            <v>59.231335152656357</v>
          </cell>
          <cell r="X99">
            <v>1.0137858265115464E-2</v>
          </cell>
          <cell r="Y99">
            <v>-11917.393147496507</v>
          </cell>
          <cell r="AA99">
            <v>16253</v>
          </cell>
          <cell r="AB99">
            <v>27406</v>
          </cell>
        </row>
        <row r="100">
          <cell r="C100">
            <v>2334</v>
          </cell>
          <cell r="D100" t="str">
            <v>Reignhead Primary School</v>
          </cell>
          <cell r="E100">
            <v>244</v>
          </cell>
          <cell r="F100">
            <v>240</v>
          </cell>
          <cell r="G100">
            <v>-4</v>
          </cell>
          <cell r="I100">
            <v>1222904.6124759493</v>
          </cell>
          <cell r="J100">
            <v>5011.9041494915955</v>
          </cell>
          <cell r="K100">
            <v>41970</v>
          </cell>
          <cell r="L100">
            <v>172.00819672131146</v>
          </cell>
          <cell r="M100">
            <v>1264874.6124759493</v>
          </cell>
          <cell r="N100">
            <v>5183.9123462129073</v>
          </cell>
          <cell r="O100">
            <v>1267918.9695622374</v>
          </cell>
          <cell r="P100">
            <v>5282.9957065093222</v>
          </cell>
          <cell r="Q100">
            <v>99.083360296414867</v>
          </cell>
          <cell r="R100">
            <v>1.9E-2</v>
          </cell>
          <cell r="S100">
            <v>3044.3570862880442</v>
          </cell>
          <cell r="T100">
            <v>135565</v>
          </cell>
          <cell r="U100">
            <v>137870</v>
          </cell>
          <cell r="V100">
            <v>5857.4540398426561</v>
          </cell>
          <cell r="W100">
            <v>117.94743133466727</v>
          </cell>
          <cell r="X100">
            <v>2.0550099403984876E-2</v>
          </cell>
          <cell r="Y100">
            <v>5349.3570862880442</v>
          </cell>
          <cell r="AA100">
            <v>12640</v>
          </cell>
          <cell r="AB100">
            <v>22009.000000000004</v>
          </cell>
        </row>
        <row r="101">
          <cell r="C101">
            <v>2338</v>
          </cell>
          <cell r="D101" t="str">
            <v>Rivelin Primary School</v>
          </cell>
          <cell r="E101">
            <v>351</v>
          </cell>
          <cell r="F101">
            <v>375</v>
          </cell>
          <cell r="G101">
            <v>24</v>
          </cell>
          <cell r="I101">
            <v>1636634.1321575602</v>
          </cell>
          <cell r="J101">
            <v>4662.7753052921944</v>
          </cell>
          <cell r="K101">
            <v>53039</v>
          </cell>
          <cell r="L101">
            <v>151.1082621082621</v>
          </cell>
          <cell r="M101">
            <v>1689673.1321575602</v>
          </cell>
          <cell r="N101">
            <v>4813.8835674004567</v>
          </cell>
          <cell r="O101">
            <v>1853794.1380062958</v>
          </cell>
          <cell r="P101">
            <v>4943.451034683455</v>
          </cell>
          <cell r="Q101">
            <v>129.56746728299822</v>
          </cell>
          <cell r="R101">
            <v>2.7E-2</v>
          </cell>
          <cell r="S101">
            <v>164121.00584873557</v>
          </cell>
          <cell r="T101">
            <v>99635</v>
          </cell>
          <cell r="U101">
            <v>101340</v>
          </cell>
          <cell r="V101">
            <v>5213.6910346834557</v>
          </cell>
          <cell r="W101">
            <v>115.94706842260075</v>
          </cell>
          <cell r="X101">
            <v>2.2744780669643319E-2</v>
          </cell>
          <cell r="Y101">
            <v>165826.00584873557</v>
          </cell>
          <cell r="AA101">
            <v>15996</v>
          </cell>
          <cell r="AB101">
            <v>29159.999999999993</v>
          </cell>
        </row>
        <row r="102">
          <cell r="C102">
            <v>2306</v>
          </cell>
          <cell r="D102" t="str">
            <v>Royd Nursery and Infant School</v>
          </cell>
          <cell r="E102">
            <v>122</v>
          </cell>
          <cell r="F102">
            <v>127</v>
          </cell>
          <cell r="G102">
            <v>5</v>
          </cell>
          <cell r="I102">
            <v>649226.71242091618</v>
          </cell>
          <cell r="J102">
            <v>5321.5304296796412</v>
          </cell>
          <cell r="K102">
            <v>22252</v>
          </cell>
          <cell r="L102">
            <v>182.39344262295083</v>
          </cell>
          <cell r="M102">
            <v>671478.71242091618</v>
          </cell>
          <cell r="N102">
            <v>5503.9238723025919</v>
          </cell>
          <cell r="O102">
            <v>702465.19711736625</v>
          </cell>
          <cell r="P102">
            <v>5531.2220245461913</v>
          </cell>
          <cell r="Q102">
            <v>27.298152243599361</v>
          </cell>
          <cell r="R102">
            <v>5.0000000000000001E-3</v>
          </cell>
          <cell r="S102">
            <v>30986.484696450061</v>
          </cell>
          <cell r="T102">
            <v>47635</v>
          </cell>
          <cell r="U102">
            <v>48450</v>
          </cell>
          <cell r="V102">
            <v>5912.7180875383165</v>
          </cell>
          <cell r="W102">
            <v>18.343395563593731</v>
          </cell>
          <cell r="X102">
            <v>3.1120172235688599E-3</v>
          </cell>
          <cell r="Y102">
            <v>31801.484696450061</v>
          </cell>
          <cell r="AA102">
            <v>6698</v>
          </cell>
          <cell r="AB102">
            <v>12140.999999999998</v>
          </cell>
        </row>
        <row r="103">
          <cell r="C103">
            <v>3401</v>
          </cell>
          <cell r="D103" t="str">
            <v>Sacred Heart School, A Catholic Voluntary Academy</v>
          </cell>
          <cell r="E103">
            <v>200</v>
          </cell>
          <cell r="F103">
            <v>201</v>
          </cell>
          <cell r="G103">
            <v>1</v>
          </cell>
          <cell r="I103">
            <v>960722.15196180344</v>
          </cell>
          <cell r="J103">
            <v>4803.6107598090175</v>
          </cell>
          <cell r="K103">
            <v>32047</v>
          </cell>
          <cell r="L103">
            <v>160.23500000000001</v>
          </cell>
          <cell r="M103">
            <v>992769.15196180344</v>
          </cell>
          <cell r="N103">
            <v>4963.8457598090172</v>
          </cell>
          <cell r="O103">
            <v>1009796.6426151552</v>
          </cell>
          <cell r="P103">
            <v>5023.8638936077377</v>
          </cell>
          <cell r="Q103">
            <v>60.018133798720555</v>
          </cell>
          <cell r="R103">
            <v>1.2E-2</v>
          </cell>
          <cell r="S103">
            <v>17027.490653351764</v>
          </cell>
          <cell r="T103">
            <v>55637.5</v>
          </cell>
          <cell r="U103">
            <v>56590</v>
          </cell>
          <cell r="V103">
            <v>5305.406182164952</v>
          </cell>
          <cell r="W103">
            <v>63.372922355934861</v>
          </cell>
          <cell r="X103">
            <v>1.2089378150615497E-2</v>
          </cell>
          <cell r="Y103">
            <v>17979.990653351764</v>
          </cell>
          <cell r="AA103">
            <v>9659</v>
          </cell>
          <cell r="AB103">
            <v>16517</v>
          </cell>
        </row>
        <row r="104">
          <cell r="C104">
            <v>2369</v>
          </cell>
          <cell r="D104" t="str">
            <v>Sharrow Nursery, Infant and Junior School</v>
          </cell>
          <cell r="E104">
            <v>417</v>
          </cell>
          <cell r="F104">
            <v>427</v>
          </cell>
          <cell r="G104">
            <v>10</v>
          </cell>
          <cell r="I104">
            <v>2159794.7465985669</v>
          </cell>
          <cell r="J104">
            <v>5179.3639007159882</v>
          </cell>
          <cell r="K104">
            <v>70981</v>
          </cell>
          <cell r="L104">
            <v>170.21822541966426</v>
          </cell>
          <cell r="M104">
            <v>2230775.7465985669</v>
          </cell>
          <cell r="N104">
            <v>5349.5821261356523</v>
          </cell>
          <cell r="O104">
            <v>2344064.8111455478</v>
          </cell>
          <cell r="P104">
            <v>5489.6131408560841</v>
          </cell>
          <cell r="Q104">
            <v>140.03101472043181</v>
          </cell>
          <cell r="R104">
            <v>2.5999999999999999E-2</v>
          </cell>
          <cell r="S104">
            <v>113289.0645469809</v>
          </cell>
          <cell r="T104">
            <v>246905</v>
          </cell>
          <cell r="U104">
            <v>251130</v>
          </cell>
          <cell r="V104">
            <v>6077.7396045563182</v>
          </cell>
          <cell r="W104">
            <v>136.05915707774057</v>
          </cell>
          <cell r="X104">
            <v>2.2899103760364439E-2</v>
          </cell>
          <cell r="Y104">
            <v>117514.0645469809</v>
          </cell>
          <cell r="AA104">
            <v>21379</v>
          </cell>
          <cell r="AB104">
            <v>37630.999999999993</v>
          </cell>
        </row>
        <row r="105">
          <cell r="C105">
            <v>2349</v>
          </cell>
          <cell r="D105" t="str">
            <v>Shooter's Grove Primary School</v>
          </cell>
          <cell r="E105">
            <v>359</v>
          </cell>
          <cell r="F105">
            <v>356</v>
          </cell>
          <cell r="G105">
            <v>-3</v>
          </cell>
          <cell r="I105">
            <v>1662515.6581777567</v>
          </cell>
          <cell r="J105">
            <v>4630.9628361497398</v>
          </cell>
          <cell r="K105">
            <v>56591</v>
          </cell>
          <cell r="L105">
            <v>157.6350974930362</v>
          </cell>
          <cell r="M105">
            <v>1719106.6581777567</v>
          </cell>
          <cell r="N105">
            <v>4788.5979336427763</v>
          </cell>
          <cell r="O105">
            <v>1757591.1317422544</v>
          </cell>
          <cell r="P105">
            <v>4937.0537408490291</v>
          </cell>
          <cell r="Q105">
            <v>148.45580720625276</v>
          </cell>
          <cell r="R105">
            <v>3.1E-2</v>
          </cell>
          <cell r="S105">
            <v>38484.473564497661</v>
          </cell>
          <cell r="T105">
            <v>129495</v>
          </cell>
          <cell r="U105">
            <v>131720</v>
          </cell>
          <cell r="V105">
            <v>5307.0537408490291</v>
          </cell>
          <cell r="W105">
            <v>157.74550079956771</v>
          </cell>
          <cell r="X105">
            <v>3.0634309201511792E-2</v>
          </cell>
          <cell r="Y105">
            <v>40709.473564497661</v>
          </cell>
          <cell r="AA105">
            <v>17059</v>
          </cell>
          <cell r="AB105">
            <v>29466.000000000007</v>
          </cell>
        </row>
        <row r="106">
          <cell r="C106">
            <v>2360</v>
          </cell>
          <cell r="D106" t="str">
            <v>Shortbrook Primary School</v>
          </cell>
          <cell r="E106">
            <v>84</v>
          </cell>
          <cell r="F106">
            <v>85</v>
          </cell>
          <cell r="G106">
            <v>1</v>
          </cell>
          <cell r="I106">
            <v>638221.9627291091</v>
          </cell>
          <cell r="J106">
            <v>7597.8805086798702</v>
          </cell>
          <cell r="K106">
            <v>20226</v>
          </cell>
          <cell r="L106">
            <v>240.78571428571428</v>
          </cell>
          <cell r="M106">
            <v>658447.9627291091</v>
          </cell>
          <cell r="N106">
            <v>7838.6662229655849</v>
          </cell>
          <cell r="O106">
            <v>663753.03709683497</v>
          </cell>
          <cell r="P106">
            <v>7808.8592599627646</v>
          </cell>
          <cell r="Q106">
            <v>-29.806963002820339</v>
          </cell>
          <cell r="R106">
            <v>-4.0000000000000001E-3</v>
          </cell>
          <cell r="S106">
            <v>5305.0743677258724</v>
          </cell>
          <cell r="T106">
            <v>80025</v>
          </cell>
          <cell r="U106">
            <v>81400</v>
          </cell>
          <cell r="V106">
            <v>8766.5063187862943</v>
          </cell>
          <cell r="W106">
            <v>-24.838475607861255</v>
          </cell>
          <cell r="X106">
            <v>-2.8253328914706693E-3</v>
          </cell>
          <cell r="Y106">
            <v>6680.0743677258724</v>
          </cell>
          <cell r="AA106">
            <v>6074</v>
          </cell>
          <cell r="AB106">
            <v>10703.000000000002</v>
          </cell>
        </row>
        <row r="107">
          <cell r="C107">
            <v>2009</v>
          </cell>
          <cell r="D107" t="str">
            <v>Southey Green Primary School and Nurseries</v>
          </cell>
          <cell r="E107">
            <v>611</v>
          </cell>
          <cell r="F107">
            <v>620</v>
          </cell>
          <cell r="G107">
            <v>9</v>
          </cell>
          <cell r="I107">
            <v>3244492.3615581174</v>
          </cell>
          <cell r="J107">
            <v>5310.1347979674592</v>
          </cell>
          <cell r="K107">
            <v>113307</v>
          </cell>
          <cell r="L107">
            <v>185.44517184942717</v>
          </cell>
          <cell r="M107">
            <v>3357799.3615581174</v>
          </cell>
          <cell r="N107">
            <v>5495.5799698168858</v>
          </cell>
          <cell r="O107">
            <v>3527953.2429934121</v>
          </cell>
          <cell r="P107">
            <v>5690.2471661184063</v>
          </cell>
          <cell r="Q107">
            <v>194.66719630152056</v>
          </cell>
          <cell r="R107">
            <v>3.5000000000000003E-2</v>
          </cell>
          <cell r="S107">
            <v>170153.88143529464</v>
          </cell>
          <cell r="T107">
            <v>512810</v>
          </cell>
          <cell r="U107">
            <v>521610</v>
          </cell>
          <cell r="V107">
            <v>6531.5536177313097</v>
          </cell>
          <cell r="W107">
            <v>196.67741223520898</v>
          </cell>
          <cell r="X107">
            <v>3.104676490198385E-2</v>
          </cell>
          <cell r="Y107">
            <v>178953.88143529464</v>
          </cell>
          <cell r="AA107">
            <v>34098</v>
          </cell>
          <cell r="AB107">
            <v>59560.999999999993</v>
          </cell>
        </row>
        <row r="108">
          <cell r="C108">
            <v>2329</v>
          </cell>
          <cell r="D108" t="str">
            <v>Springfield Primary School</v>
          </cell>
          <cell r="E108">
            <v>208</v>
          </cell>
          <cell r="F108">
            <v>200</v>
          </cell>
          <cell r="G108">
            <v>-8</v>
          </cell>
          <cell r="I108">
            <v>1157280.108152166</v>
          </cell>
          <cell r="J108">
            <v>5563.8466738084908</v>
          </cell>
          <cell r="K108">
            <v>38095</v>
          </cell>
          <cell r="L108">
            <v>183.14903846153845</v>
          </cell>
          <cell r="M108">
            <v>1195375.108152166</v>
          </cell>
          <cell r="N108">
            <v>5746.9957122700289</v>
          </cell>
          <cell r="O108">
            <v>1167825.6429634322</v>
          </cell>
          <cell r="P108">
            <v>5839.1282148171613</v>
          </cell>
          <cell r="Q108">
            <v>92.13250254713239</v>
          </cell>
          <cell r="R108">
            <v>1.6E-2</v>
          </cell>
          <cell r="S108">
            <v>-27549.465188733768</v>
          </cell>
          <cell r="T108">
            <v>124402.5</v>
          </cell>
          <cell r="U108">
            <v>126540</v>
          </cell>
          <cell r="V108">
            <v>6471.8282148171611</v>
          </cell>
          <cell r="W108">
            <v>126.74356023943983</v>
          </cell>
          <cell r="X108">
            <v>1.9975077897187627E-2</v>
          </cell>
          <cell r="Y108">
            <v>-25411.965188733768</v>
          </cell>
          <cell r="AA108">
            <v>11466</v>
          </cell>
          <cell r="AB108">
            <v>18628</v>
          </cell>
        </row>
        <row r="109">
          <cell r="C109">
            <v>5202</v>
          </cell>
          <cell r="D109" t="str">
            <v>St Ann's Catholic Primary School, A Voluntary Academy</v>
          </cell>
          <cell r="E109">
            <v>99</v>
          </cell>
          <cell r="F109">
            <v>101</v>
          </cell>
          <cell r="G109">
            <v>2</v>
          </cell>
          <cell r="I109">
            <v>543431.34080844873</v>
          </cell>
          <cell r="J109">
            <v>5489.2054627116031</v>
          </cell>
          <cell r="K109">
            <v>17747</v>
          </cell>
          <cell r="L109">
            <v>179.26262626262627</v>
          </cell>
          <cell r="M109">
            <v>561178.34080844873</v>
          </cell>
          <cell r="N109">
            <v>5668.4680889742294</v>
          </cell>
          <cell r="O109">
            <v>571949.74988648074</v>
          </cell>
          <cell r="P109">
            <v>5662.8688107572352</v>
          </cell>
          <cell r="Q109">
            <v>-5.5992782169942075</v>
          </cell>
          <cell r="R109">
            <v>-1E-3</v>
          </cell>
          <cell r="S109">
            <v>10771.409078032011</v>
          </cell>
          <cell r="T109">
            <v>25430</v>
          </cell>
          <cell r="U109">
            <v>25860</v>
          </cell>
          <cell r="V109">
            <v>5918.9084147176309</v>
          </cell>
          <cell r="W109">
            <v>-6.4283611252858464</v>
          </cell>
          <cell r="X109">
            <v>-1.0848937990315954E-3</v>
          </cell>
          <cell r="Y109">
            <v>11201.409078032011</v>
          </cell>
          <cell r="AA109">
            <v>5343</v>
          </cell>
          <cell r="AB109">
            <v>9310.0000000000018</v>
          </cell>
        </row>
        <row r="110">
          <cell r="C110">
            <v>3402</v>
          </cell>
          <cell r="D110" t="str">
            <v>St Catherine's Catholic Primary School (Hallam)</v>
          </cell>
          <cell r="E110">
            <v>421</v>
          </cell>
          <cell r="F110">
            <v>427</v>
          </cell>
          <cell r="G110">
            <v>6</v>
          </cell>
          <cell r="I110">
            <v>2125304.6381752966</v>
          </cell>
          <cell r="J110">
            <v>5048.2295443593739</v>
          </cell>
          <cell r="K110">
            <v>70625</v>
          </cell>
          <cell r="L110">
            <v>167.75534441805226</v>
          </cell>
          <cell r="M110">
            <v>2195929.6381752966</v>
          </cell>
          <cell r="N110">
            <v>5215.9848887774269</v>
          </cell>
          <cell r="O110">
            <v>2304370.0279791197</v>
          </cell>
          <cell r="P110">
            <v>5396.6511193890392</v>
          </cell>
          <cell r="Q110">
            <v>180.66623061161226</v>
          </cell>
          <cell r="R110">
            <v>3.5000000000000003E-2</v>
          </cell>
          <cell r="S110">
            <v>108440.38980382308</v>
          </cell>
          <cell r="T110">
            <v>234190</v>
          </cell>
          <cell r="U110">
            <v>238200</v>
          </cell>
          <cell r="V110">
            <v>5954.4965526443084</v>
          </cell>
          <cell r="W110">
            <v>182.2408800189005</v>
          </cell>
          <cell r="X110">
            <v>3.1571865550441128E-2</v>
          </cell>
          <cell r="Y110">
            <v>112450.38980382308</v>
          </cell>
          <cell r="AA110">
            <v>21275</v>
          </cell>
          <cell r="AB110">
            <v>36994.999999999993</v>
          </cell>
        </row>
        <row r="111">
          <cell r="C111">
            <v>2017</v>
          </cell>
          <cell r="D111" t="str">
            <v>St John Fisher Primary, A Catholic Voluntary Academy</v>
          </cell>
          <cell r="E111">
            <v>208</v>
          </cell>
          <cell r="F111">
            <v>209</v>
          </cell>
          <cell r="G111">
            <v>1</v>
          </cell>
          <cell r="I111">
            <v>995206.32385356061</v>
          </cell>
          <cell r="J111">
            <v>4784.6457877575031</v>
          </cell>
          <cell r="K111">
            <v>32694</v>
          </cell>
          <cell r="L111">
            <v>157.18269230769232</v>
          </cell>
          <cell r="M111">
            <v>1027900.3238535606</v>
          </cell>
          <cell r="N111">
            <v>4941.8284800651954</v>
          </cell>
          <cell r="O111">
            <v>1039272.0860298275</v>
          </cell>
          <cell r="P111">
            <v>4972.5937130613756</v>
          </cell>
          <cell r="Q111">
            <v>30.765232996180202</v>
          </cell>
          <cell r="R111">
            <v>6.0000000000000001E-3</v>
          </cell>
          <cell r="S111">
            <v>11371.762176266871</v>
          </cell>
          <cell r="T111">
            <v>56275</v>
          </cell>
          <cell r="U111">
            <v>57230</v>
          </cell>
          <cell r="V111">
            <v>5246.421464257548</v>
          </cell>
          <cell r="W111">
            <v>34.040099576967805</v>
          </cell>
          <cell r="X111">
            <v>6.5306233744955103E-3</v>
          </cell>
          <cell r="Y111">
            <v>12326.762176266871</v>
          </cell>
          <cell r="AA111">
            <v>9856</v>
          </cell>
          <cell r="AB111">
            <v>16907.000000000004</v>
          </cell>
        </row>
        <row r="112">
          <cell r="C112">
            <v>5203</v>
          </cell>
          <cell r="D112" t="str">
            <v>St Joseph's Primary School</v>
          </cell>
          <cell r="E112">
            <v>207</v>
          </cell>
          <cell r="F112">
            <v>209</v>
          </cell>
          <cell r="G112">
            <v>2</v>
          </cell>
          <cell r="I112">
            <v>1018512.8404305532</v>
          </cell>
          <cell r="J112">
            <v>4920.351886137938</v>
          </cell>
          <cell r="K112">
            <v>32159</v>
          </cell>
          <cell r="L112">
            <v>155.3574879227053</v>
          </cell>
          <cell r="M112">
            <v>1050671.8404305531</v>
          </cell>
          <cell r="N112">
            <v>5075.7093740606424</v>
          </cell>
          <cell r="O112">
            <v>1064675.01474993</v>
          </cell>
          <cell r="P112">
            <v>5094.1388265546893</v>
          </cell>
          <cell r="Q112">
            <v>18.429452494046927</v>
          </cell>
          <cell r="R112">
            <v>4.0000000000000001E-3</v>
          </cell>
          <cell r="S112">
            <v>14003.174319376936</v>
          </cell>
          <cell r="T112">
            <v>44725</v>
          </cell>
          <cell r="U112">
            <v>45490</v>
          </cell>
          <cell r="V112">
            <v>5311.7943289470331</v>
          </cell>
          <cell r="W112">
            <v>20.022152954023113</v>
          </cell>
          <cell r="X112">
            <v>3.7836385029682276E-3</v>
          </cell>
          <cell r="Y112">
            <v>14768.174319376936</v>
          </cell>
          <cell r="AA112">
            <v>9696</v>
          </cell>
          <cell r="AB112">
            <v>16748.000000000004</v>
          </cell>
        </row>
        <row r="113">
          <cell r="C113">
            <v>3406</v>
          </cell>
          <cell r="D113" t="str">
            <v>St Marie's School, A Catholic Voluntary Academy</v>
          </cell>
          <cell r="E113">
            <v>216</v>
          </cell>
          <cell r="F113">
            <v>213</v>
          </cell>
          <cell r="G113">
            <v>-3</v>
          </cell>
          <cell r="I113">
            <v>989245.30696521874</v>
          </cell>
          <cell r="J113">
            <v>4579.8393840982353</v>
          </cell>
          <cell r="K113">
            <v>33022</v>
          </cell>
          <cell r="L113">
            <v>152.87962962962962</v>
          </cell>
          <cell r="M113">
            <v>1022267.3069652187</v>
          </cell>
          <cell r="N113">
            <v>4732.7190137278649</v>
          </cell>
          <cell r="O113">
            <v>1014511.3258819884</v>
          </cell>
          <cell r="P113">
            <v>4762.9639712769404</v>
          </cell>
          <cell r="Q113">
            <v>30.24495754907548</v>
          </cell>
          <cell r="R113">
            <v>6.0000000000000001E-3</v>
          </cell>
          <cell r="S113">
            <v>-7755.9810832303483</v>
          </cell>
          <cell r="T113">
            <v>46875</v>
          </cell>
          <cell r="U113">
            <v>47670</v>
          </cell>
          <cell r="V113">
            <v>4986.7667881783491</v>
          </cell>
          <cell r="W113">
            <v>37.033885561595525</v>
          </cell>
          <cell r="X113">
            <v>7.481996764313683E-3</v>
          </cell>
          <cell r="Y113">
            <v>-6960.9810832303483</v>
          </cell>
          <cell r="AA113">
            <v>9958</v>
          </cell>
          <cell r="AB113">
            <v>16996</v>
          </cell>
        </row>
        <row r="114">
          <cell r="C114">
            <v>2020</v>
          </cell>
          <cell r="D114" t="str">
            <v>St Mary's Church of England Primary School</v>
          </cell>
          <cell r="E114">
            <v>204</v>
          </cell>
          <cell r="F114">
            <v>210</v>
          </cell>
          <cell r="G114">
            <v>6</v>
          </cell>
          <cell r="I114">
            <v>1045302.1394533865</v>
          </cell>
          <cell r="J114">
            <v>5124.030095359738</v>
          </cell>
          <cell r="K114">
            <v>35546</v>
          </cell>
          <cell r="L114">
            <v>174.24509803921569</v>
          </cell>
          <cell r="M114">
            <v>1080848.1394533864</v>
          </cell>
          <cell r="N114">
            <v>5298.275193398953</v>
          </cell>
          <cell r="O114">
            <v>1121568.6777016108</v>
          </cell>
          <cell r="P114">
            <v>5340.8032271505281</v>
          </cell>
          <cell r="Q114">
            <v>42.528033751575094</v>
          </cell>
          <cell r="R114">
            <v>8.0000000000000002E-3</v>
          </cell>
          <cell r="S114">
            <v>40720.538248224417</v>
          </cell>
          <cell r="T114">
            <v>97105</v>
          </cell>
          <cell r="U114">
            <v>98770</v>
          </cell>
          <cell r="V114">
            <v>5811.1365604838611</v>
          </cell>
          <cell r="W114">
            <v>36.856465124124043</v>
          </cell>
          <cell r="X114">
            <v>6.3828675636539052E-3</v>
          </cell>
          <cell r="Y114">
            <v>42385.538248224417</v>
          </cell>
          <cell r="AA114">
            <v>10704</v>
          </cell>
          <cell r="AB114">
            <v>18930.000000000004</v>
          </cell>
        </row>
        <row r="115">
          <cell r="C115">
            <v>3423</v>
          </cell>
          <cell r="D115" t="str">
            <v>St Mary's Primary School, A Catholic Voluntary Academy</v>
          </cell>
          <cell r="E115">
            <v>176</v>
          </cell>
          <cell r="F115">
            <v>176</v>
          </cell>
          <cell r="G115">
            <v>0</v>
          </cell>
          <cell r="I115">
            <v>844270.09644787677</v>
          </cell>
          <cell r="J115">
            <v>4796.9891843629366</v>
          </cell>
          <cell r="K115">
            <v>27638</v>
          </cell>
          <cell r="L115">
            <v>157.03409090909091</v>
          </cell>
          <cell r="M115">
            <v>871908.09644787677</v>
          </cell>
          <cell r="N115">
            <v>4954.0232752720267</v>
          </cell>
          <cell r="O115">
            <v>876217.61193011608</v>
          </cell>
          <cell r="P115">
            <v>4978.5091586938415</v>
          </cell>
          <cell r="Q115">
            <v>24.485883421814833</v>
          </cell>
          <cell r="R115">
            <v>5.0000000000000001E-3</v>
          </cell>
          <cell r="S115">
            <v>4309.5154822393088</v>
          </cell>
          <cell r="T115">
            <v>40675</v>
          </cell>
          <cell r="U115">
            <v>41360</v>
          </cell>
          <cell r="V115">
            <v>5213.5091586938415</v>
          </cell>
          <cell r="W115">
            <v>28.377928876359874</v>
          </cell>
          <cell r="X115">
            <v>5.4729432329832829E-3</v>
          </cell>
          <cell r="Y115">
            <v>4994.5154822393088</v>
          </cell>
          <cell r="AA115">
            <v>8332</v>
          </cell>
          <cell r="AB115">
            <v>14278.000000000004</v>
          </cell>
        </row>
        <row r="116">
          <cell r="C116">
            <v>5207</v>
          </cell>
          <cell r="D116" t="str">
            <v>St Patrick's Catholic Voluntary Academy</v>
          </cell>
          <cell r="E116">
            <v>279</v>
          </cell>
          <cell r="F116">
            <v>279</v>
          </cell>
          <cell r="G116">
            <v>0</v>
          </cell>
          <cell r="I116">
            <v>1426200.4156466611</v>
          </cell>
          <cell r="J116">
            <v>5111.8294467622263</v>
          </cell>
          <cell r="K116">
            <v>46551</v>
          </cell>
          <cell r="L116">
            <v>166.84946236559139</v>
          </cell>
          <cell r="M116">
            <v>1472751.4156466611</v>
          </cell>
          <cell r="N116">
            <v>5278.6789091278179</v>
          </cell>
          <cell r="O116">
            <v>1517920.9768523809</v>
          </cell>
          <cell r="P116">
            <v>5440.5769779655229</v>
          </cell>
          <cell r="Q116">
            <v>161.89806883770507</v>
          </cell>
          <cell r="R116">
            <v>3.1E-2</v>
          </cell>
          <cell r="S116">
            <v>45169.56120571983</v>
          </cell>
          <cell r="T116">
            <v>131265</v>
          </cell>
          <cell r="U116">
            <v>133510</v>
          </cell>
          <cell r="V116">
            <v>5919.1074439153435</v>
          </cell>
          <cell r="W116">
            <v>169.94466381978418</v>
          </cell>
          <cell r="X116">
            <v>2.9559897731224E-2</v>
          </cell>
          <cell r="Y116">
            <v>47414.56120571983</v>
          </cell>
          <cell r="AA116">
            <v>14024</v>
          </cell>
          <cell r="AB116">
            <v>24373.999999999993</v>
          </cell>
        </row>
        <row r="117">
          <cell r="C117">
            <v>5208</v>
          </cell>
          <cell r="D117" t="str">
            <v>St Theresa's Catholic Primary School</v>
          </cell>
          <cell r="E117">
            <v>207</v>
          </cell>
          <cell r="F117">
            <v>207</v>
          </cell>
          <cell r="G117">
            <v>0</v>
          </cell>
          <cell r="I117">
            <v>1111631.7056359109</v>
          </cell>
          <cell r="J117">
            <v>5370.2014765019849</v>
          </cell>
          <cell r="K117">
            <v>35383</v>
          </cell>
          <cell r="L117">
            <v>170.93236714975845</v>
          </cell>
          <cell r="M117">
            <v>1147014.7056359109</v>
          </cell>
          <cell r="N117">
            <v>5541.1338436517435</v>
          </cell>
          <cell r="O117">
            <v>1163155.5017804485</v>
          </cell>
          <cell r="P117">
            <v>5619.1087042533745</v>
          </cell>
          <cell r="Q117">
            <v>77.974860601631008</v>
          </cell>
          <cell r="R117">
            <v>1.4E-2</v>
          </cell>
          <cell r="S117">
            <v>16140.796144537628</v>
          </cell>
          <cell r="T117">
            <v>102480</v>
          </cell>
          <cell r="U117">
            <v>104220</v>
          </cell>
          <cell r="V117">
            <v>6122.5869651229395</v>
          </cell>
          <cell r="W117">
            <v>86.380657703080033</v>
          </cell>
          <cell r="X117">
            <v>1.4310421695974625E-2</v>
          </cell>
          <cell r="Y117">
            <v>17880.796144537628</v>
          </cell>
          <cell r="AA117">
            <v>10657</v>
          </cell>
          <cell r="AB117">
            <v>18532.000000000004</v>
          </cell>
        </row>
        <row r="118">
          <cell r="C118">
            <v>3424</v>
          </cell>
          <cell r="D118" t="str">
            <v>St Thomas More Catholic Primary, A Voluntary Academy</v>
          </cell>
          <cell r="E118">
            <v>208</v>
          </cell>
          <cell r="F118">
            <v>206</v>
          </cell>
          <cell r="G118">
            <v>-2</v>
          </cell>
          <cell r="I118">
            <v>1022030.4125349715</v>
          </cell>
          <cell r="J118">
            <v>4913.6077525719784</v>
          </cell>
          <cell r="K118">
            <v>33422</v>
          </cell>
          <cell r="L118">
            <v>160.68269230769232</v>
          </cell>
          <cell r="M118">
            <v>1055452.4125349715</v>
          </cell>
          <cell r="N118">
            <v>5074.2904448796708</v>
          </cell>
          <cell r="O118">
            <v>1076909.8942826567</v>
          </cell>
          <cell r="P118">
            <v>5227.7179334109551</v>
          </cell>
          <cell r="Q118">
            <v>153.42748853128433</v>
          </cell>
          <cell r="R118">
            <v>0.03</v>
          </cell>
          <cell r="S118">
            <v>21457.481747685233</v>
          </cell>
          <cell r="T118">
            <v>58200</v>
          </cell>
          <cell r="U118">
            <v>59200</v>
          </cell>
          <cell r="V118">
            <v>5515.0965741876544</v>
          </cell>
          <cell r="W118">
            <v>160.99843700029123</v>
          </cell>
          <cell r="X118">
            <v>3.007013186442406E-2</v>
          </cell>
          <cell r="Y118">
            <v>22457.481747685233</v>
          </cell>
          <cell r="AA118">
            <v>10073</v>
          </cell>
          <cell r="AB118">
            <v>17463.000000000004</v>
          </cell>
        </row>
        <row r="119">
          <cell r="C119">
            <v>3414</v>
          </cell>
          <cell r="D119" t="str">
            <v>St Thomas of Canterbury School, a Catholic Voluntary Academy</v>
          </cell>
          <cell r="E119">
            <v>210</v>
          </cell>
          <cell r="F119">
            <v>203</v>
          </cell>
          <cell r="G119">
            <v>-7</v>
          </cell>
          <cell r="I119">
            <v>963653.92411019595</v>
          </cell>
          <cell r="J119">
            <v>4588.8282100485521</v>
          </cell>
          <cell r="K119">
            <v>33036</v>
          </cell>
          <cell r="L119">
            <v>157.31428571428572</v>
          </cell>
          <cell r="M119">
            <v>996689.92411019595</v>
          </cell>
          <cell r="N119">
            <v>4746.1424957628378</v>
          </cell>
          <cell r="O119">
            <v>977826.50275446603</v>
          </cell>
          <cell r="P119">
            <v>4816.8793239136257</v>
          </cell>
          <cell r="Q119">
            <v>70.736828150787915</v>
          </cell>
          <cell r="R119">
            <v>1.4999999999999999E-2</v>
          </cell>
          <cell r="S119">
            <v>-18863.421355729923</v>
          </cell>
          <cell r="T119">
            <v>49470</v>
          </cell>
          <cell r="U119">
            <v>50320</v>
          </cell>
          <cell r="V119">
            <v>5064.7610973126402</v>
          </cell>
          <cell r="W119">
            <v>83.047172978373965</v>
          </cell>
          <cell r="X119">
            <v>1.6670401841565402E-2</v>
          </cell>
          <cell r="Y119">
            <v>-18013.421355729923</v>
          </cell>
          <cell r="AA119">
            <v>9959</v>
          </cell>
          <cell r="AB119">
            <v>16482</v>
          </cell>
        </row>
        <row r="120">
          <cell r="C120">
            <v>3412</v>
          </cell>
          <cell r="D120" t="str">
            <v>St Wilfrid's Catholic Primary School</v>
          </cell>
          <cell r="E120">
            <v>297</v>
          </cell>
          <cell r="F120">
            <v>291</v>
          </cell>
          <cell r="G120">
            <v>-6</v>
          </cell>
          <cell r="I120">
            <v>1314535.1845570034</v>
          </cell>
          <cell r="J120">
            <v>4426.0443924478232</v>
          </cell>
          <cell r="K120">
            <v>41517</v>
          </cell>
          <cell r="L120">
            <v>139.78787878787878</v>
          </cell>
          <cell r="M120">
            <v>1356052.1845570034</v>
          </cell>
          <cell r="N120">
            <v>4565.8322712357021</v>
          </cell>
          <cell r="O120">
            <v>1346708.0800000005</v>
          </cell>
          <cell r="P120">
            <v>4627.862817869418</v>
          </cell>
          <cell r="Q120">
            <v>62.030546633715858</v>
          </cell>
          <cell r="R120">
            <v>1.4E-2</v>
          </cell>
          <cell r="S120">
            <v>-9344.1045570028946</v>
          </cell>
          <cell r="T120">
            <v>23280</v>
          </cell>
          <cell r="U120">
            <v>23680</v>
          </cell>
          <cell r="V120">
            <v>4709.2373883161526</v>
          </cell>
          <cell r="W120">
            <v>65.021278696612171</v>
          </cell>
          <cell r="X120">
            <v>1.400048515441259E-2</v>
          </cell>
          <cell r="Y120">
            <v>-8944.1045570028946</v>
          </cell>
          <cell r="AA120">
            <v>12533</v>
          </cell>
          <cell r="AB120">
            <v>21249</v>
          </cell>
        </row>
        <row r="121">
          <cell r="C121">
            <v>2294</v>
          </cell>
          <cell r="D121" t="str">
            <v>Stannington Infant School</v>
          </cell>
          <cell r="E121">
            <v>181</v>
          </cell>
          <cell r="F121">
            <v>174</v>
          </cell>
          <cell r="G121">
            <v>-7</v>
          </cell>
          <cell r="I121">
            <v>851023.72120982478</v>
          </cell>
          <cell r="J121">
            <v>4701.7885149714075</v>
          </cell>
          <cell r="K121">
            <v>28233</v>
          </cell>
          <cell r="L121">
            <v>155.98342541436463</v>
          </cell>
          <cell r="M121">
            <v>879256.72120982478</v>
          </cell>
          <cell r="N121">
            <v>4857.7719403857727</v>
          </cell>
          <cell r="O121">
            <v>854485.33087271859</v>
          </cell>
          <cell r="P121">
            <v>4910.8352349006818</v>
          </cell>
          <cell r="Q121">
            <v>53.063294514909103</v>
          </cell>
          <cell r="R121">
            <v>1.0999999999999999E-2</v>
          </cell>
          <cell r="S121">
            <v>-24771.39033710619</v>
          </cell>
          <cell r="T121">
            <v>35615</v>
          </cell>
          <cell r="U121">
            <v>36220</v>
          </cell>
          <cell r="V121">
            <v>5118.9961544409116</v>
          </cell>
          <cell r="W121">
            <v>64.456258254034765</v>
          </cell>
          <cell r="X121">
            <v>1.2752151447584832E-2</v>
          </cell>
          <cell r="Y121">
            <v>-24166.39033710619</v>
          </cell>
          <cell r="AA121">
            <v>8512</v>
          </cell>
          <cell r="AB121">
            <v>14259.999999999996</v>
          </cell>
        </row>
        <row r="122">
          <cell r="C122">
            <v>2303</v>
          </cell>
          <cell r="D122" t="str">
            <v>Stocksbridge Junior School</v>
          </cell>
          <cell r="E122">
            <v>295</v>
          </cell>
          <cell r="F122">
            <v>278</v>
          </cell>
          <cell r="G122">
            <v>-17</v>
          </cell>
          <cell r="I122">
            <v>1419760.5570848831</v>
          </cell>
          <cell r="J122">
            <v>4812.747651135197</v>
          </cell>
          <cell r="K122">
            <v>47415</v>
          </cell>
          <cell r="L122">
            <v>160.72881355932202</v>
          </cell>
          <cell r="M122">
            <v>1467175.5570848831</v>
          </cell>
          <cell r="N122">
            <v>4973.4764646945187</v>
          </cell>
          <cell r="O122">
            <v>1401522.3317421882</v>
          </cell>
          <cell r="P122">
            <v>5041.4472364826916</v>
          </cell>
          <cell r="Q122">
            <v>67.970771788172897</v>
          </cell>
          <cell r="R122">
            <v>1.4E-2</v>
          </cell>
          <cell r="S122">
            <v>-65653.225342694903</v>
          </cell>
          <cell r="T122">
            <v>135245</v>
          </cell>
          <cell r="U122">
            <v>137530</v>
          </cell>
          <cell r="V122">
            <v>5536.1594666985184</v>
          </cell>
          <cell r="W122">
            <v>104.22537488535545</v>
          </cell>
          <cell r="X122">
            <v>1.9187525681219255E-2</v>
          </cell>
          <cell r="Y122">
            <v>-63368.225342694903</v>
          </cell>
          <cell r="AA122">
            <v>14290</v>
          </cell>
          <cell r="AB122">
            <v>23675.999999999996</v>
          </cell>
        </row>
        <row r="123">
          <cell r="C123">
            <v>2302</v>
          </cell>
          <cell r="D123" t="str">
            <v>Stocksbridge Nursery Infant School</v>
          </cell>
          <cell r="E123">
            <v>198</v>
          </cell>
          <cell r="F123">
            <v>198</v>
          </cell>
          <cell r="G123">
            <v>0</v>
          </cell>
          <cell r="I123">
            <v>1009554.8787507995</v>
          </cell>
          <cell r="J123">
            <v>5098.7620138929269</v>
          </cell>
          <cell r="K123">
            <v>33792</v>
          </cell>
          <cell r="L123">
            <v>170.66666666666666</v>
          </cell>
          <cell r="M123">
            <v>1043346.8787507995</v>
          </cell>
          <cell r="N123">
            <v>5269.428680559593</v>
          </cell>
          <cell r="O123">
            <v>1053627.7610282558</v>
          </cell>
          <cell r="P123">
            <v>5321.3523284255343</v>
          </cell>
          <cell r="Q123">
            <v>51.923647865941348</v>
          </cell>
          <cell r="R123">
            <v>0.01</v>
          </cell>
          <cell r="S123">
            <v>10280.882277456345</v>
          </cell>
          <cell r="T123">
            <v>83560</v>
          </cell>
          <cell r="U123">
            <v>84990</v>
          </cell>
          <cell r="V123">
            <v>5750.5947526679583</v>
          </cell>
          <cell r="W123">
            <v>59.145870088163065</v>
          </cell>
          <cell r="X123">
            <v>1.0392058561607196E-2</v>
          </cell>
          <cell r="Y123">
            <v>11710.882277456345</v>
          </cell>
          <cell r="AA123">
            <v>10178</v>
          </cell>
          <cell r="AB123">
            <v>17709</v>
          </cell>
        </row>
        <row r="124">
          <cell r="C124">
            <v>2350</v>
          </cell>
          <cell r="D124" t="str">
            <v>Stradbroke Primary School</v>
          </cell>
          <cell r="E124">
            <v>411</v>
          </cell>
          <cell r="F124">
            <v>416</v>
          </cell>
          <cell r="G124">
            <v>5</v>
          </cell>
          <cell r="I124">
            <v>2143220.6135037858</v>
          </cell>
          <cell r="J124">
            <v>5214.6486946564128</v>
          </cell>
          <cell r="K124">
            <v>72971</v>
          </cell>
          <cell r="L124">
            <v>177.54501216545012</v>
          </cell>
          <cell r="M124">
            <v>2216191.6135037858</v>
          </cell>
          <cell r="N124">
            <v>5392.1937068218631</v>
          </cell>
          <cell r="O124">
            <v>2289261.1990111992</v>
          </cell>
          <cell r="P124">
            <v>5503.0317283923059</v>
          </cell>
          <cell r="Q124">
            <v>110.83802157044283</v>
          </cell>
          <cell r="R124">
            <v>2.1000000000000001E-2</v>
          </cell>
          <cell r="S124">
            <v>73069.585507413372</v>
          </cell>
          <cell r="T124">
            <v>332065</v>
          </cell>
          <cell r="U124">
            <v>337690</v>
          </cell>
          <cell r="V124">
            <v>6314.7865360846135</v>
          </cell>
          <cell r="W124">
            <v>114.64879033330999</v>
          </cell>
          <cell r="X124">
            <v>1.849132955342388E-2</v>
          </cell>
          <cell r="Y124">
            <v>78694.585507413372</v>
          </cell>
          <cell r="AA124">
            <v>21969</v>
          </cell>
          <cell r="AB124">
            <v>39069</v>
          </cell>
        </row>
        <row r="125">
          <cell r="C125">
            <v>2230</v>
          </cell>
          <cell r="D125" t="str">
            <v>Tinsley Meadows Primary School</v>
          </cell>
          <cell r="E125">
            <v>545</v>
          </cell>
          <cell r="F125">
            <v>529</v>
          </cell>
          <cell r="G125">
            <v>-16</v>
          </cell>
          <cell r="I125">
            <v>2795343.3164346418</v>
          </cell>
          <cell r="J125">
            <v>5129.0703053846637</v>
          </cell>
          <cell r="K125">
            <v>94533</v>
          </cell>
          <cell r="L125">
            <v>173.45504587155963</v>
          </cell>
          <cell r="M125">
            <v>2889876.3164346418</v>
          </cell>
          <cell r="N125">
            <v>5302.525351256224</v>
          </cell>
          <cell r="O125">
            <v>2897423.9776446936</v>
          </cell>
          <cell r="P125">
            <v>5477.1719804247514</v>
          </cell>
          <cell r="Q125">
            <v>174.6466291685274</v>
          </cell>
          <cell r="R125">
            <v>3.3000000000000002E-2</v>
          </cell>
          <cell r="S125">
            <v>7547.6612100517377</v>
          </cell>
          <cell r="T125">
            <v>350655</v>
          </cell>
          <cell r="U125">
            <v>356680</v>
          </cell>
          <cell r="V125">
            <v>6151.425288553296</v>
          </cell>
          <cell r="W125">
            <v>205.4962675723018</v>
          </cell>
          <cell r="X125">
            <v>3.4560834286312729E-2</v>
          </cell>
          <cell r="Y125">
            <v>13572.661210051738</v>
          </cell>
          <cell r="AA125">
            <v>28467</v>
          </cell>
          <cell r="AB125">
            <v>47771</v>
          </cell>
        </row>
        <row r="126">
          <cell r="C126">
            <v>5206</v>
          </cell>
          <cell r="D126" t="str">
            <v>Totley All Saints Church of England Voluntary Aided Primary School</v>
          </cell>
          <cell r="E126">
            <v>211</v>
          </cell>
          <cell r="F126">
            <v>210</v>
          </cell>
          <cell r="G126">
            <v>-1</v>
          </cell>
          <cell r="I126">
            <v>959598.23500413459</v>
          </cell>
          <cell r="J126">
            <v>4547.8589336688847</v>
          </cell>
          <cell r="K126">
            <v>31387</v>
          </cell>
          <cell r="L126">
            <v>148.75355450236967</v>
          </cell>
          <cell r="M126">
            <v>990985.23500413459</v>
          </cell>
          <cell r="N126">
            <v>4696.612488171254</v>
          </cell>
          <cell r="O126">
            <v>1001127.84145179</v>
          </cell>
          <cell r="P126">
            <v>4767.2754354847139</v>
          </cell>
          <cell r="Q126">
            <v>70.662947313459881</v>
          </cell>
          <cell r="R126">
            <v>1.4999999999999999E-2</v>
          </cell>
          <cell r="S126">
            <v>10142.606447655358</v>
          </cell>
          <cell r="T126">
            <v>32995</v>
          </cell>
          <cell r="U126">
            <v>33550</v>
          </cell>
          <cell r="V126">
            <v>4927.0373402466184</v>
          </cell>
          <cell r="W126">
            <v>74.050444492426323</v>
          </cell>
          <cell r="X126">
            <v>1.5258735719482774E-2</v>
          </cell>
          <cell r="Y126">
            <v>10697.606447655358</v>
          </cell>
          <cell r="AA126">
            <v>9468</v>
          </cell>
          <cell r="AB126">
            <v>16333</v>
          </cell>
        </row>
        <row r="127">
          <cell r="C127">
            <v>2203</v>
          </cell>
          <cell r="D127" t="str">
            <v>Totley Primary School</v>
          </cell>
          <cell r="E127">
            <v>423</v>
          </cell>
          <cell r="F127">
            <v>423</v>
          </cell>
          <cell r="G127">
            <v>0</v>
          </cell>
          <cell r="I127">
            <v>1866720</v>
          </cell>
          <cell r="J127">
            <v>4413.0496453900705</v>
          </cell>
          <cell r="K127">
            <v>59215</v>
          </cell>
          <cell r="L127">
            <v>139.98817966903073</v>
          </cell>
          <cell r="M127">
            <v>1925935</v>
          </cell>
          <cell r="N127">
            <v>4553.037825059102</v>
          </cell>
          <cell r="O127">
            <v>1953978.7000000002</v>
          </cell>
          <cell r="P127">
            <v>4619.3349881796694</v>
          </cell>
          <cell r="Q127">
            <v>66.297163120567348</v>
          </cell>
          <cell r="R127">
            <v>1.4999999999999999E-2</v>
          </cell>
          <cell r="S127">
            <v>28043.700000000186</v>
          </cell>
          <cell r="T127">
            <v>81685</v>
          </cell>
          <cell r="U127">
            <v>83060</v>
          </cell>
          <cell r="V127">
            <v>4815.6943262411351</v>
          </cell>
          <cell r="W127">
            <v>69.547754137116499</v>
          </cell>
          <cell r="X127">
            <v>1.4653520088463096E-2</v>
          </cell>
          <cell r="Y127">
            <v>29418.700000000186</v>
          </cell>
          <cell r="AA127">
            <v>17875</v>
          </cell>
          <cell r="AB127">
            <v>30810.999999999993</v>
          </cell>
        </row>
        <row r="128">
          <cell r="C128">
            <v>2351</v>
          </cell>
          <cell r="D128" t="str">
            <v>Walkley Primary School</v>
          </cell>
          <cell r="E128">
            <v>377</v>
          </cell>
          <cell r="F128">
            <v>386</v>
          </cell>
          <cell r="G128">
            <v>9</v>
          </cell>
          <cell r="I128">
            <v>1813615.016514915</v>
          </cell>
          <cell r="J128">
            <v>4810.6499111801459</v>
          </cell>
          <cell r="K128">
            <v>59253</v>
          </cell>
          <cell r="L128">
            <v>157.16976127320956</v>
          </cell>
          <cell r="M128">
            <v>1872868.016514915</v>
          </cell>
          <cell r="N128">
            <v>4967.8196724533555</v>
          </cell>
          <cell r="O128">
            <v>1942768.1510191693</v>
          </cell>
          <cell r="P128">
            <v>5033.0781114486254</v>
          </cell>
          <cell r="Q128">
            <v>65.258438995269898</v>
          </cell>
          <cell r="R128">
            <v>1.2999999999999999E-2</v>
          </cell>
          <cell r="S128">
            <v>69900.134504254209</v>
          </cell>
          <cell r="T128">
            <v>155935</v>
          </cell>
          <cell r="U128">
            <v>158590</v>
          </cell>
          <cell r="V128">
            <v>5443.9330337284173</v>
          </cell>
          <cell r="W128">
            <v>62.492671619889734</v>
          </cell>
          <cell r="X128">
            <v>1.1612629224679205E-2</v>
          </cell>
          <cell r="Y128">
            <v>72555.134504254209</v>
          </cell>
          <cell r="AA128">
            <v>17862</v>
          </cell>
          <cell r="AB128">
            <v>31643.999999999993</v>
          </cell>
        </row>
        <row r="129">
          <cell r="C129">
            <v>3432</v>
          </cell>
          <cell r="D129" t="str">
            <v>Watercliffe Meadow Community Primary School</v>
          </cell>
          <cell r="E129">
            <v>417</v>
          </cell>
          <cell r="F129">
            <v>412</v>
          </cell>
          <cell r="G129">
            <v>-5</v>
          </cell>
          <cell r="I129">
            <v>2249533.1606082534</v>
          </cell>
          <cell r="J129">
            <v>5394.5639343123585</v>
          </cell>
          <cell r="K129">
            <v>77845</v>
          </cell>
          <cell r="L129">
            <v>186.67865707434052</v>
          </cell>
          <cell r="M129">
            <v>2327378.1606082534</v>
          </cell>
          <cell r="N129">
            <v>5581.2425913866991</v>
          </cell>
          <cell r="O129">
            <v>2366221.2442922075</v>
          </cell>
          <cell r="P129">
            <v>5743.2554473111832</v>
          </cell>
          <cell r="Q129">
            <v>162.01285592448403</v>
          </cell>
          <cell r="R129">
            <v>2.9000000000000001E-2</v>
          </cell>
          <cell r="S129">
            <v>38843.083683954086</v>
          </cell>
          <cell r="T129">
            <v>340405</v>
          </cell>
          <cell r="U129">
            <v>346240</v>
          </cell>
          <cell r="V129">
            <v>6583.643796825746</v>
          </cell>
          <cell r="W129">
            <v>186.08226059492245</v>
          </cell>
          <cell r="X129">
            <v>2.9086435439674464E-2</v>
          </cell>
          <cell r="Y129">
            <v>44678.083683954086</v>
          </cell>
          <cell r="AA129">
            <v>23425</v>
          </cell>
          <cell r="AB129">
            <v>40305</v>
          </cell>
        </row>
        <row r="130">
          <cell r="C130">
            <v>2319</v>
          </cell>
          <cell r="D130" t="str">
            <v>Waterthorpe Infant School</v>
          </cell>
          <cell r="E130">
            <v>134</v>
          </cell>
          <cell r="F130">
            <v>124</v>
          </cell>
          <cell r="G130">
            <v>-10</v>
          </cell>
          <cell r="I130">
            <v>746530.93296202982</v>
          </cell>
          <cell r="J130">
            <v>5571.1263653882825</v>
          </cell>
          <cell r="K130">
            <v>25344</v>
          </cell>
          <cell r="L130">
            <v>189.13432835820896</v>
          </cell>
          <cell r="M130">
            <v>771874.93296202982</v>
          </cell>
          <cell r="N130">
            <v>5760.2606937464916</v>
          </cell>
          <cell r="O130">
            <v>757694.62021148193</v>
          </cell>
          <cell r="P130">
            <v>6110.4404855764669</v>
          </cell>
          <cell r="Q130">
            <v>350.17979182997533</v>
          </cell>
          <cell r="R130">
            <v>6.0999999999999999E-2</v>
          </cell>
          <cell r="S130">
            <v>-14180.312750547891</v>
          </cell>
          <cell r="T130">
            <v>68385</v>
          </cell>
          <cell r="U130">
            <v>69560</v>
          </cell>
          <cell r="V130">
            <v>6671.4082275119508</v>
          </cell>
          <cell r="W130">
            <v>400.81171286993685</v>
          </cell>
          <cell r="X130">
            <v>6.3919231915820218E-2</v>
          </cell>
          <cell r="Y130">
            <v>-13005.312750547891</v>
          </cell>
          <cell r="AA130">
            <v>7626</v>
          </cell>
          <cell r="AB130">
            <v>12432</v>
          </cell>
        </row>
        <row r="131">
          <cell r="C131">
            <v>2352</v>
          </cell>
          <cell r="D131" t="str">
            <v>Westways Primary School</v>
          </cell>
          <cell r="E131">
            <v>580</v>
          </cell>
          <cell r="F131">
            <v>582</v>
          </cell>
          <cell r="G131">
            <v>2</v>
          </cell>
          <cell r="I131">
            <v>2586644.0000000009</v>
          </cell>
          <cell r="J131">
            <v>4459.7310344827602</v>
          </cell>
          <cell r="K131">
            <v>83514</v>
          </cell>
          <cell r="L131">
            <v>143.98965517241379</v>
          </cell>
          <cell r="M131">
            <v>2670158.0000000009</v>
          </cell>
          <cell r="N131">
            <v>4603.7206896551743</v>
          </cell>
          <cell r="O131">
            <v>2719729.6999999997</v>
          </cell>
          <cell r="P131">
            <v>4673.0750859106529</v>
          </cell>
          <cell r="Q131">
            <v>69.354396255478605</v>
          </cell>
          <cell r="R131">
            <v>1.4999999999999999E-2</v>
          </cell>
          <cell r="S131">
            <v>49571.699999998789</v>
          </cell>
          <cell r="T131">
            <v>155530</v>
          </cell>
          <cell r="U131">
            <v>158180</v>
          </cell>
          <cell r="V131">
            <v>4944.8620274914083</v>
          </cell>
          <cell r="W131">
            <v>72.986165422441445</v>
          </cell>
          <cell r="X131">
            <v>1.4981121746284808E-2</v>
          </cell>
          <cell r="Y131">
            <v>52221.699999998789</v>
          </cell>
          <cell r="AA131">
            <v>25201</v>
          </cell>
          <cell r="AB131">
            <v>43477.999999999985</v>
          </cell>
        </row>
        <row r="132">
          <cell r="C132">
            <v>2311</v>
          </cell>
          <cell r="D132" t="str">
            <v>Wharncliffe Side Primary School</v>
          </cell>
          <cell r="E132">
            <v>142</v>
          </cell>
          <cell r="F132">
            <v>131</v>
          </cell>
          <cell r="G132">
            <v>-11</v>
          </cell>
          <cell r="I132">
            <v>758069.71207127406</v>
          </cell>
          <cell r="J132">
            <v>5338.5190990934789</v>
          </cell>
          <cell r="K132">
            <v>25672</v>
          </cell>
          <cell r="L132">
            <v>180.78873239436621</v>
          </cell>
          <cell r="M132">
            <v>783741.71207127406</v>
          </cell>
          <cell r="N132">
            <v>5519.3078314878458</v>
          </cell>
          <cell r="O132">
            <v>757264.2429674376</v>
          </cell>
          <cell r="P132">
            <v>5780.64307608731</v>
          </cell>
          <cell r="Q132">
            <v>261.3352445994642</v>
          </cell>
          <cell r="R132">
            <v>4.7E-2</v>
          </cell>
          <cell r="S132">
            <v>-26477.469103836454</v>
          </cell>
          <cell r="T132">
            <v>67245</v>
          </cell>
          <cell r="U132">
            <v>68390</v>
          </cell>
          <cell r="V132">
            <v>6302.7041447895999</v>
          </cell>
          <cell r="W132">
            <v>309.83997527358588</v>
          </cell>
          <cell r="X132">
            <v>5.1701484717383256E-2</v>
          </cell>
          <cell r="Y132">
            <v>-25332.469103836454</v>
          </cell>
          <cell r="AA132">
            <v>7728</v>
          </cell>
          <cell r="AB132">
            <v>12600.999999999998</v>
          </cell>
        </row>
        <row r="133">
          <cell r="C133">
            <v>2040</v>
          </cell>
          <cell r="D133" t="str">
            <v>Whiteways Primary School</v>
          </cell>
          <cell r="E133">
            <v>406</v>
          </cell>
          <cell r="F133">
            <v>386</v>
          </cell>
          <cell r="G133">
            <v>-20</v>
          </cell>
          <cell r="I133">
            <v>2319332.2464535562</v>
          </cell>
          <cell r="J133">
            <v>5712.6410011171338</v>
          </cell>
          <cell r="K133">
            <v>76328</v>
          </cell>
          <cell r="L133">
            <v>188</v>
          </cell>
          <cell r="M133">
            <v>2395660.2464535562</v>
          </cell>
          <cell r="N133">
            <v>5900.6410011171338</v>
          </cell>
          <cell r="O133">
            <v>2300370.6532994402</v>
          </cell>
          <cell r="P133">
            <v>5959.5094645063218</v>
          </cell>
          <cell r="Q133">
            <v>58.868463389188037</v>
          </cell>
          <cell r="R133">
            <v>0.01</v>
          </cell>
          <cell r="S133">
            <v>-95289.593154116068</v>
          </cell>
          <cell r="T133">
            <v>336420</v>
          </cell>
          <cell r="U133">
            <v>342190</v>
          </cell>
          <cell r="V133">
            <v>6846.0120551798964</v>
          </cell>
          <cell r="W133">
            <v>116.7503644075905</v>
          </cell>
          <cell r="X133">
            <v>1.7349654356240567E-2</v>
          </cell>
          <cell r="Y133">
            <v>-89519.593154116068</v>
          </cell>
          <cell r="AA133">
            <v>22967</v>
          </cell>
          <cell r="AB133">
            <v>37474</v>
          </cell>
        </row>
        <row r="134">
          <cell r="C134">
            <v>2027</v>
          </cell>
          <cell r="D134" t="str">
            <v>Wincobank Nursery and Infant Academy</v>
          </cell>
          <cell r="E134">
            <v>137</v>
          </cell>
          <cell r="F134">
            <v>123</v>
          </cell>
          <cell r="G134">
            <v>-14</v>
          </cell>
          <cell r="I134">
            <v>792642.46650172584</v>
          </cell>
          <cell r="J134">
            <v>5785.711434319167</v>
          </cell>
          <cell r="K134">
            <v>28301</v>
          </cell>
          <cell r="L134">
            <v>206.57664233576642</v>
          </cell>
          <cell r="M134">
            <v>820943.46650172584</v>
          </cell>
          <cell r="N134">
            <v>5992.2880766549333</v>
          </cell>
          <cell r="O134">
            <v>754474.43665409379</v>
          </cell>
          <cell r="P134">
            <v>6133.938509382876</v>
          </cell>
          <cell r="Q134">
            <v>141.65043272794264</v>
          </cell>
          <cell r="R134">
            <v>2.4E-2</v>
          </cell>
          <cell r="S134">
            <v>-66469.029847632046</v>
          </cell>
          <cell r="T134">
            <v>109820</v>
          </cell>
          <cell r="U134">
            <v>111700</v>
          </cell>
          <cell r="V134">
            <v>7042.0685906836898</v>
          </cell>
          <cell r="W134">
            <v>248.17467461269825</v>
          </cell>
          <cell r="X134">
            <v>3.6529077091657224E-2</v>
          </cell>
          <cell r="Y134">
            <v>-64589.029847632046</v>
          </cell>
          <cell r="AA134">
            <v>8509</v>
          </cell>
          <cell r="AB134">
            <v>12581.999999999996</v>
          </cell>
        </row>
        <row r="135">
          <cell r="C135">
            <v>2361</v>
          </cell>
          <cell r="D135" t="str">
            <v>Windmill Hill Primary School</v>
          </cell>
          <cell r="E135">
            <v>315</v>
          </cell>
          <cell r="F135">
            <v>301</v>
          </cell>
          <cell r="G135">
            <v>-14</v>
          </cell>
          <cell r="I135">
            <v>1408979.0866359989</v>
          </cell>
          <cell r="J135">
            <v>4472.9494813841238</v>
          </cell>
          <cell r="K135">
            <v>47611</v>
          </cell>
          <cell r="L135">
            <v>151.14603174603175</v>
          </cell>
          <cell r="M135">
            <v>1456590.0866359989</v>
          </cell>
          <cell r="N135">
            <v>4624.0955131301553</v>
          </cell>
          <cell r="O135">
            <v>1423836.7787318653</v>
          </cell>
          <cell r="P135">
            <v>4730.3547466174932</v>
          </cell>
          <cell r="Q135">
            <v>106.25923348733795</v>
          </cell>
          <cell r="R135">
            <v>2.3E-2</v>
          </cell>
          <cell r="S135">
            <v>-32753.307904133573</v>
          </cell>
          <cell r="T135">
            <v>79240</v>
          </cell>
          <cell r="U135">
            <v>80600</v>
          </cell>
          <cell r="V135">
            <v>4998.1288329962308</v>
          </cell>
          <cell r="W135">
            <v>122.47776431051989</v>
          </cell>
          <cell r="X135">
            <v>2.5120289082445599E-2</v>
          </cell>
          <cell r="Y135">
            <v>-31393.307904133573</v>
          </cell>
          <cell r="AA135">
            <v>14359</v>
          </cell>
          <cell r="AB135">
            <v>24254.000000000004</v>
          </cell>
        </row>
        <row r="136">
          <cell r="C136">
            <v>2043</v>
          </cell>
          <cell r="D136" t="str">
            <v>Wisewood Community Primary School</v>
          </cell>
          <cell r="E136">
            <v>156</v>
          </cell>
          <cell r="F136">
            <v>165</v>
          </cell>
          <cell r="G136">
            <v>9</v>
          </cell>
          <cell r="I136">
            <v>858796.86817749753</v>
          </cell>
          <cell r="J136">
            <v>5505.1081293429324</v>
          </cell>
          <cell r="K136">
            <v>32330</v>
          </cell>
          <cell r="L136">
            <v>207.24358974358975</v>
          </cell>
          <cell r="M136">
            <v>891126.86817749753</v>
          </cell>
          <cell r="N136">
            <v>5712.3517190865223</v>
          </cell>
          <cell r="O136">
            <v>946010.05540289183</v>
          </cell>
          <cell r="P136">
            <v>5733.3942751690411</v>
          </cell>
          <cell r="Q136">
            <v>21.042556082518786</v>
          </cell>
          <cell r="R136">
            <v>4.0000000000000001E-3</v>
          </cell>
          <cell r="S136">
            <v>54883.1872253943</v>
          </cell>
          <cell r="T136">
            <v>129495</v>
          </cell>
          <cell r="U136">
            <v>131720</v>
          </cell>
          <cell r="V136">
            <v>6531.6973054720711</v>
          </cell>
          <cell r="W136">
            <v>-10.750567460605453</v>
          </cell>
          <cell r="X136">
            <v>-1.6432026161159875E-3</v>
          </cell>
          <cell r="Y136">
            <v>57108.1872253943</v>
          </cell>
          <cell r="AA136">
            <v>9720</v>
          </cell>
          <cell r="AB136">
            <v>16882</v>
          </cell>
        </row>
        <row r="137">
          <cell r="C137">
            <v>2139</v>
          </cell>
          <cell r="D137" t="str">
            <v>Woodhouse West Primary School</v>
          </cell>
          <cell r="E137">
            <v>360</v>
          </cell>
          <cell r="F137">
            <v>361</v>
          </cell>
          <cell r="G137">
            <v>1</v>
          </cell>
          <cell r="I137">
            <v>1882121.1672276908</v>
          </cell>
          <cell r="J137">
            <v>5228.1143534102521</v>
          </cell>
          <cell r="K137">
            <v>66583</v>
          </cell>
          <cell r="L137">
            <v>184.95277777777778</v>
          </cell>
          <cell r="M137">
            <v>1948704.1672276908</v>
          </cell>
          <cell r="N137">
            <v>5413.0671311880296</v>
          </cell>
          <cell r="O137">
            <v>2038171.3905616745</v>
          </cell>
          <cell r="P137">
            <v>5645.9041289797078</v>
          </cell>
          <cell r="Q137">
            <v>232.83699779167819</v>
          </cell>
          <cell r="R137">
            <v>4.2999999999999997E-2</v>
          </cell>
          <cell r="S137">
            <v>89467.223333983682</v>
          </cell>
          <cell r="T137">
            <v>274962.5</v>
          </cell>
          <cell r="U137">
            <v>279680</v>
          </cell>
          <cell r="V137">
            <v>6420.6409710849712</v>
          </cell>
          <cell r="W137">
            <v>243.789117674718</v>
          </cell>
          <cell r="X137">
            <v>3.9468182734562672E-2</v>
          </cell>
          <cell r="Y137">
            <v>94184.723333983682</v>
          </cell>
          <cell r="AA137">
            <v>20038</v>
          </cell>
          <cell r="AB137">
            <v>35499.999999999993</v>
          </cell>
        </row>
        <row r="138">
          <cell r="C138">
            <v>2034</v>
          </cell>
          <cell r="D138" t="str">
            <v>Woodlands Primary School</v>
          </cell>
          <cell r="E138">
            <v>395</v>
          </cell>
          <cell r="F138">
            <v>403</v>
          </cell>
          <cell r="G138">
            <v>8</v>
          </cell>
          <cell r="I138">
            <v>2166415.4733020924</v>
          </cell>
          <cell r="J138">
            <v>5484.5961349420058</v>
          </cell>
          <cell r="K138">
            <v>79075</v>
          </cell>
          <cell r="L138">
            <v>200.18987341772151</v>
          </cell>
          <cell r="M138">
            <v>2245490.4733020924</v>
          </cell>
          <cell r="N138">
            <v>5684.7860083597279</v>
          </cell>
          <cell r="O138">
            <v>2341823.683127353</v>
          </cell>
          <cell r="P138">
            <v>5810.9768812093125</v>
          </cell>
          <cell r="Q138">
            <v>126.19087284958459</v>
          </cell>
          <cell r="R138">
            <v>2.1999999999999999E-2</v>
          </cell>
          <cell r="S138">
            <v>96333.209825260565</v>
          </cell>
          <cell r="T138">
            <v>395245</v>
          </cell>
          <cell r="U138">
            <v>402020</v>
          </cell>
          <cell r="V138">
            <v>6808.5451194227117</v>
          </cell>
          <cell r="W138">
            <v>123.13885789842698</v>
          </cell>
          <cell r="X138">
            <v>1.8419053843760139E-2</v>
          </cell>
          <cell r="Y138">
            <v>103108.20982526056</v>
          </cell>
          <cell r="AA138">
            <v>23780</v>
          </cell>
          <cell r="AB138">
            <v>40860.000000000007</v>
          </cell>
        </row>
        <row r="139">
          <cell r="C139">
            <v>2324</v>
          </cell>
          <cell r="D139" t="str">
            <v>Woodseats Primary School</v>
          </cell>
          <cell r="E139">
            <v>363</v>
          </cell>
          <cell r="F139">
            <v>369</v>
          </cell>
          <cell r="G139">
            <v>6</v>
          </cell>
          <cell r="I139">
            <v>1709405.823537943</v>
          </cell>
          <cell r="J139">
            <v>4709.1069518951599</v>
          </cell>
          <cell r="K139">
            <v>60395</v>
          </cell>
          <cell r="L139">
            <v>166.37741046831957</v>
          </cell>
          <cell r="M139">
            <v>1769800.823537943</v>
          </cell>
          <cell r="N139">
            <v>4875.4843623634788</v>
          </cell>
          <cell r="O139">
            <v>1851611.608553326</v>
          </cell>
          <cell r="P139">
            <v>5017.917638355897</v>
          </cell>
          <cell r="Q139">
            <v>142.4332759924182</v>
          </cell>
          <cell r="R139">
            <v>2.9000000000000001E-2</v>
          </cell>
          <cell r="S139">
            <v>81810.785015383037</v>
          </cell>
          <cell r="T139">
            <v>179660</v>
          </cell>
          <cell r="U139">
            <v>182740</v>
          </cell>
          <cell r="V139">
            <v>5513.1479906594204</v>
          </cell>
          <cell r="W139">
            <v>142.73249881935681</v>
          </cell>
          <cell r="X139">
            <v>2.6577552339521578E-2</v>
          </cell>
          <cell r="Y139">
            <v>84890.785015383037</v>
          </cell>
          <cell r="AA139">
            <v>18195</v>
          </cell>
          <cell r="AB139">
            <v>31702.999999999993</v>
          </cell>
        </row>
        <row r="140">
          <cell r="C140">
            <v>2327</v>
          </cell>
          <cell r="D140" t="str">
            <v>Woodthorpe Primary School</v>
          </cell>
          <cell r="E140">
            <v>406</v>
          </cell>
          <cell r="F140">
            <v>398</v>
          </cell>
          <cell r="G140">
            <v>-8</v>
          </cell>
          <cell r="I140">
            <v>2175368.9502295079</v>
          </cell>
          <cell r="J140">
            <v>5358.0516015505118</v>
          </cell>
          <cell r="K140">
            <v>78616</v>
          </cell>
          <cell r="L140">
            <v>193.63546798029557</v>
          </cell>
          <cell r="M140">
            <v>2253984.9502295079</v>
          </cell>
          <cell r="N140">
            <v>5551.687069530808</v>
          </cell>
          <cell r="O140">
            <v>2262482.2283724728</v>
          </cell>
          <cell r="P140">
            <v>5684.6287145037004</v>
          </cell>
          <cell r="Q140">
            <v>132.94164497289239</v>
          </cell>
          <cell r="R140">
            <v>2.4E-2</v>
          </cell>
          <cell r="S140">
            <v>8497.2781429649331</v>
          </cell>
          <cell r="T140">
            <v>366595</v>
          </cell>
          <cell r="U140">
            <v>372880</v>
          </cell>
          <cell r="V140">
            <v>6621.5131366142532</v>
          </cell>
          <cell r="W140">
            <v>166.88271732975136</v>
          </cell>
          <cell r="X140">
            <v>2.5854728542033297E-2</v>
          </cell>
          <cell r="Y140">
            <v>14782.278142964933</v>
          </cell>
          <cell r="AA140">
            <v>23649</v>
          </cell>
          <cell r="AB140">
            <v>40126</v>
          </cell>
        </row>
        <row r="141">
          <cell r="C141">
            <v>2321</v>
          </cell>
          <cell r="D141" t="str">
            <v>Wybourn Community Primary &amp; Nursery School</v>
          </cell>
          <cell r="E141">
            <v>424</v>
          </cell>
          <cell r="F141">
            <v>420</v>
          </cell>
          <cell r="G141">
            <v>-4</v>
          </cell>
          <cell r="I141">
            <v>2384204.2360101808</v>
          </cell>
          <cell r="J141">
            <v>5623.1231981372184</v>
          </cell>
          <cell r="K141">
            <v>85230</v>
          </cell>
          <cell r="L141">
            <v>201.01415094339623</v>
          </cell>
          <cell r="M141">
            <v>2469434.2360101808</v>
          </cell>
          <cell r="N141">
            <v>5824.1373490806154</v>
          </cell>
          <cell r="O141">
            <v>2562958.861862503</v>
          </cell>
          <cell r="P141">
            <v>6102.283004434531</v>
          </cell>
          <cell r="Q141">
            <v>278.14565535391557</v>
          </cell>
          <cell r="R141">
            <v>4.8000000000000001E-2</v>
          </cell>
          <cell r="S141">
            <v>93524.625852322206</v>
          </cell>
          <cell r="T141">
            <v>430615</v>
          </cell>
          <cell r="U141">
            <v>438000</v>
          </cell>
          <cell r="V141">
            <v>7145.1401472916741</v>
          </cell>
          <cell r="W141">
            <v>305.40138311671944</v>
          </cell>
          <cell r="X141">
            <v>4.4651030345829089E-2</v>
          </cell>
          <cell r="Y141">
            <v>100909.62585232221</v>
          </cell>
          <cell r="AA141">
            <v>25630</v>
          </cell>
          <cell r="AB141">
            <v>44352</v>
          </cell>
        </row>
        <row r="143">
          <cell r="D143" t="str">
            <v>Total Primary</v>
          </cell>
          <cell r="E143">
            <v>43411</v>
          </cell>
          <cell r="F143">
            <v>43254</v>
          </cell>
          <cell r="G143">
            <v>-157</v>
          </cell>
          <cell r="I143">
            <v>217052428.3488228</v>
          </cell>
          <cell r="J143">
            <v>5018.0891558889998</v>
          </cell>
          <cell r="K143">
            <v>7269745</v>
          </cell>
          <cell r="L143">
            <v>167.46320057128378</v>
          </cell>
          <cell r="M143">
            <v>224322173.3488228</v>
          </cell>
          <cell r="N143">
            <v>5167.4039609505153</v>
          </cell>
          <cell r="O143">
            <v>227839110.21772826</v>
          </cell>
          <cell r="P143">
            <v>5267.4691408361832</v>
          </cell>
          <cell r="Q143">
            <v>100.06517988566793</v>
          </cell>
          <cell r="R143">
            <v>1.9E-2</v>
          </cell>
          <cell r="S143">
            <v>3516936.8689054963</v>
          </cell>
          <cell r="T143">
            <v>22066700</v>
          </cell>
          <cell r="U143">
            <v>22444340</v>
          </cell>
          <cell r="V143">
            <v>5786.3654278847798</v>
          </cell>
          <cell r="W143">
            <v>110.6409951644373</v>
          </cell>
          <cell r="X143">
            <v>1.9493722162865421E-2</v>
          </cell>
          <cell r="Y143">
            <v>3894576.8689054963</v>
          </cell>
          <cell r="AA143">
            <v>2189991</v>
          </cell>
          <cell r="AB143">
            <v>3764366</v>
          </cell>
        </row>
        <row r="145">
          <cell r="D145" t="str">
            <v>Secondary</v>
          </cell>
        </row>
        <row r="147">
          <cell r="C147">
            <v>5401</v>
          </cell>
          <cell r="D147" t="str">
            <v>All Saints' Catholic High School</v>
          </cell>
          <cell r="E147">
            <v>1034</v>
          </cell>
          <cell r="F147">
            <v>1040</v>
          </cell>
          <cell r="G147">
            <v>6</v>
          </cell>
          <cell r="I147">
            <v>6543720.9065458486</v>
          </cell>
          <cell r="J147">
            <v>6328.550199754206</v>
          </cell>
          <cell r="K147">
            <v>226915</v>
          </cell>
          <cell r="L147">
            <v>219.45357833655706</v>
          </cell>
          <cell r="M147">
            <v>6770635.9065458486</v>
          </cell>
          <cell r="N147">
            <v>6548.0037780907624</v>
          </cell>
          <cell r="O147">
            <v>7073486.7259578677</v>
          </cell>
          <cell r="P147">
            <v>6801.4295441902577</v>
          </cell>
          <cell r="Q147">
            <v>253.42576609949538</v>
          </cell>
          <cell r="R147">
            <v>3.9E-2</v>
          </cell>
          <cell r="S147">
            <v>302850.8194120191</v>
          </cell>
          <cell r="T147">
            <v>311255</v>
          </cell>
          <cell r="U147">
            <v>315820</v>
          </cell>
          <cell r="V147">
            <v>7105.102621113334</v>
          </cell>
          <cell r="W147">
            <v>256.0785335448154</v>
          </cell>
          <cell r="X147">
            <v>3.7389054304775585E-2</v>
          </cell>
          <cell r="Y147">
            <v>307415.8194120191</v>
          </cell>
          <cell r="AA147">
            <v>67661</v>
          </cell>
          <cell r="AB147">
            <v>118209.00000000001</v>
          </cell>
        </row>
        <row r="148">
          <cell r="C148">
            <v>4017</v>
          </cell>
          <cell r="D148" t="str">
            <v>Bradfield School</v>
          </cell>
          <cell r="E148">
            <v>1065</v>
          </cell>
          <cell r="F148">
            <v>1086</v>
          </cell>
          <cell r="G148">
            <v>21</v>
          </cell>
          <cell r="I148">
            <v>6716932.9623664878</v>
          </cell>
          <cell r="J148">
            <v>6306.9793073863739</v>
          </cell>
          <cell r="K148">
            <v>219633</v>
          </cell>
          <cell r="L148">
            <v>206.2281690140845</v>
          </cell>
          <cell r="M148">
            <v>6936565.9623664878</v>
          </cell>
          <cell r="N148">
            <v>6513.2074764004583</v>
          </cell>
          <cell r="O148">
            <v>7225773.591538324</v>
          </cell>
          <cell r="P148">
            <v>6653.5668430371306</v>
          </cell>
          <cell r="Q148">
            <v>140.35936663667235</v>
          </cell>
          <cell r="R148">
            <v>2.1999999999999999E-2</v>
          </cell>
          <cell r="S148">
            <v>289207.62917183619</v>
          </cell>
          <cell r="T148">
            <v>191120</v>
          </cell>
          <cell r="U148">
            <v>193900</v>
          </cell>
          <cell r="V148">
            <v>6832.1119627424714</v>
          </cell>
          <cell r="W148">
            <v>139.44908728098017</v>
          </cell>
          <cell r="X148">
            <v>2.0836114096269114E-2</v>
          </cell>
          <cell r="Y148">
            <v>291987.62917183619</v>
          </cell>
          <cell r="AA148">
            <v>65521</v>
          </cell>
          <cell r="AB148">
            <v>114877.99999999999</v>
          </cell>
        </row>
        <row r="149">
          <cell r="C149">
            <v>4000</v>
          </cell>
          <cell r="D149" t="str">
            <v>Chaucer School</v>
          </cell>
          <cell r="E149">
            <v>842</v>
          </cell>
          <cell r="F149">
            <v>822</v>
          </cell>
          <cell r="G149">
            <v>-20</v>
          </cell>
          <cell r="I149">
            <v>6037925.7554882066</v>
          </cell>
          <cell r="J149">
            <v>7170.9332012924069</v>
          </cell>
          <cell r="K149">
            <v>229148</v>
          </cell>
          <cell r="L149">
            <v>272.14726840855104</v>
          </cell>
          <cell r="M149">
            <v>6267073.7554882066</v>
          </cell>
          <cell r="N149">
            <v>7443.080469700958</v>
          </cell>
          <cell r="O149">
            <v>6459022.096430555</v>
          </cell>
          <cell r="P149">
            <v>7857.6911148790205</v>
          </cell>
          <cell r="Q149">
            <v>414.61064517806244</v>
          </cell>
          <cell r="R149">
            <v>5.6000000000000001E-2</v>
          </cell>
          <cell r="S149">
            <v>191948.34094234835</v>
          </cell>
          <cell r="T149">
            <v>516560</v>
          </cell>
          <cell r="U149">
            <v>524050</v>
          </cell>
          <cell r="V149">
            <v>8495.2215285043239</v>
          </cell>
          <cell r="W149">
            <v>438.64937234255831</v>
          </cell>
          <cell r="X149">
            <v>5.4446154498482814E-2</v>
          </cell>
          <cell r="Y149">
            <v>199438.34094234835</v>
          </cell>
          <cell r="AA149">
            <v>68232</v>
          </cell>
          <cell r="AB149">
            <v>113431.99999999997</v>
          </cell>
        </row>
        <row r="150">
          <cell r="C150">
            <v>4012</v>
          </cell>
          <cell r="D150" t="str">
            <v>Ecclesfield School</v>
          </cell>
          <cell r="E150">
            <v>1701</v>
          </cell>
          <cell r="F150">
            <v>1718</v>
          </cell>
          <cell r="G150">
            <v>17</v>
          </cell>
          <cell r="I150">
            <v>11397642.438226825</v>
          </cell>
          <cell r="J150">
            <v>6700.554049516064</v>
          </cell>
          <cell r="K150">
            <v>375672</v>
          </cell>
          <cell r="L150">
            <v>220.85361552028218</v>
          </cell>
          <cell r="M150">
            <v>11773314.438226825</v>
          </cell>
          <cell r="N150">
            <v>6921.4076650363459</v>
          </cell>
          <cell r="O150">
            <v>12258038.079505369</v>
          </cell>
          <cell r="P150">
            <v>7135.0629100729739</v>
          </cell>
          <cell r="Q150">
            <v>213.655245036628</v>
          </cell>
          <cell r="R150">
            <v>3.1E-2</v>
          </cell>
          <cell r="S150">
            <v>484723.64127854444</v>
          </cell>
          <cell r="T150">
            <v>540775</v>
          </cell>
          <cell r="U150">
            <v>548690</v>
          </cell>
          <cell r="V150">
            <v>7454.4400928436371</v>
          </cell>
          <cell r="W150">
            <v>215.11649600247074</v>
          </cell>
          <cell r="X150">
            <v>2.9714999353853373E-2</v>
          </cell>
          <cell r="Y150">
            <v>492638.64127854444</v>
          </cell>
          <cell r="AA150">
            <v>111995</v>
          </cell>
          <cell r="AB150">
            <v>196352.99999999997</v>
          </cell>
        </row>
        <row r="151">
          <cell r="C151">
            <v>4280</v>
          </cell>
          <cell r="D151" t="str">
            <v>Fir Vale School</v>
          </cell>
          <cell r="E151">
            <v>1025</v>
          </cell>
          <cell r="F151">
            <v>1026</v>
          </cell>
          <cell r="G151">
            <v>1</v>
          </cell>
          <cell r="I151">
            <v>8301945.9299370944</v>
          </cell>
          <cell r="J151">
            <v>8099.4594438410677</v>
          </cell>
          <cell r="K151">
            <v>291935</v>
          </cell>
          <cell r="L151">
            <v>284.81463414634146</v>
          </cell>
          <cell r="M151">
            <v>8593880.9299370944</v>
          </cell>
          <cell r="N151">
            <v>8384.2740779874093</v>
          </cell>
          <cell r="O151">
            <v>8976276.5191418249</v>
          </cell>
          <cell r="P151">
            <v>8748.8075235300439</v>
          </cell>
          <cell r="Q151">
            <v>364.53344554263458</v>
          </cell>
          <cell r="R151">
            <v>4.2999999999999997E-2</v>
          </cell>
          <cell r="S151">
            <v>382395.58920473047</v>
          </cell>
          <cell r="T151">
            <v>721912.5</v>
          </cell>
          <cell r="U151">
            <v>732375</v>
          </cell>
          <cell r="V151">
            <v>9462.6233130037272</v>
          </cell>
          <cell r="W151">
            <v>374.04435696753717</v>
          </cell>
          <cell r="X151">
            <v>4.1155428013211592E-2</v>
          </cell>
          <cell r="Y151">
            <v>392858.08920473047</v>
          </cell>
          <cell r="AA151">
            <v>86903</v>
          </cell>
          <cell r="AB151">
            <v>150765.00000000003</v>
          </cell>
        </row>
        <row r="152">
          <cell r="C152">
            <v>4003</v>
          </cell>
          <cell r="D152" t="str">
            <v>Firth Park Academy</v>
          </cell>
          <cell r="E152">
            <v>1166</v>
          </cell>
          <cell r="F152">
            <v>1177</v>
          </cell>
          <cell r="G152">
            <v>11</v>
          </cell>
          <cell r="I152">
            <v>8200062.7032523453</v>
          </cell>
          <cell r="J152">
            <v>7032.6438278322003</v>
          </cell>
          <cell r="K152">
            <v>305797</v>
          </cell>
          <cell r="L152">
            <v>262.26157804459689</v>
          </cell>
          <cell r="M152">
            <v>8505859.7032523453</v>
          </cell>
          <cell r="N152">
            <v>7294.905405876797</v>
          </cell>
          <cell r="O152">
            <v>9009033.1264853626</v>
          </cell>
          <cell r="P152">
            <v>7654.2337523240121</v>
          </cell>
          <cell r="Q152">
            <v>359.32834644721515</v>
          </cell>
          <cell r="R152">
            <v>4.9000000000000002E-2</v>
          </cell>
          <cell r="S152">
            <v>503173.42323301733</v>
          </cell>
          <cell r="T152">
            <v>656102.5</v>
          </cell>
          <cell r="U152">
            <v>665615</v>
          </cell>
          <cell r="V152">
            <v>8219.7520191039621</v>
          </cell>
          <cell r="W152">
            <v>362.15150173488382</v>
          </cell>
          <cell r="X152">
            <v>4.6089324716159182E-2</v>
          </cell>
          <cell r="Y152">
            <v>512685.92323301733</v>
          </cell>
          <cell r="AA152">
            <v>91062</v>
          </cell>
          <cell r="AB152">
            <v>157010</v>
          </cell>
        </row>
        <row r="153">
          <cell r="C153">
            <v>4007</v>
          </cell>
          <cell r="D153" t="str">
            <v>Forge Valley School</v>
          </cell>
          <cell r="E153">
            <v>1243</v>
          </cell>
          <cell r="F153">
            <v>1275</v>
          </cell>
          <cell r="G153">
            <v>32</v>
          </cell>
          <cell r="I153">
            <v>7468809.2115293164</v>
          </cell>
          <cell r="J153">
            <v>6008.6960671997722</v>
          </cell>
          <cell r="K153">
            <v>274964</v>
          </cell>
          <cell r="L153">
            <v>221.20997586484313</v>
          </cell>
          <cell r="M153">
            <v>7743773.2115293164</v>
          </cell>
          <cell r="N153">
            <v>6229.906043064615</v>
          </cell>
          <cell r="O153">
            <v>8213307.5364657156</v>
          </cell>
          <cell r="P153">
            <v>6441.8098325221299</v>
          </cell>
          <cell r="Q153">
            <v>211.9037894575149</v>
          </cell>
          <cell r="R153">
            <v>3.4000000000000002E-2</v>
          </cell>
          <cell r="S153">
            <v>469534.32493639924</v>
          </cell>
          <cell r="T153">
            <v>352665</v>
          </cell>
          <cell r="U153">
            <v>357780</v>
          </cell>
          <cell r="V153">
            <v>6722.4215972280126</v>
          </cell>
          <cell r="W153">
            <v>208.79471747795924</v>
          </cell>
          <cell r="X153">
            <v>3.2055062614512436E-2</v>
          </cell>
          <cell r="Y153">
            <v>474649.32493639924</v>
          </cell>
          <cell r="AA153">
            <v>81971</v>
          </cell>
          <cell r="AB153">
            <v>143885.99999999997</v>
          </cell>
        </row>
        <row r="154">
          <cell r="C154">
            <v>4278</v>
          </cell>
          <cell r="D154" t="str">
            <v>Handsworth Grange Community Sports College</v>
          </cell>
          <cell r="E154">
            <v>1015</v>
          </cell>
          <cell r="F154">
            <v>992</v>
          </cell>
          <cell r="G154">
            <v>-23</v>
          </cell>
          <cell r="I154">
            <v>6382726.7906334186</v>
          </cell>
          <cell r="J154">
            <v>6288.4007789491807</v>
          </cell>
          <cell r="K154">
            <v>233583</v>
          </cell>
          <cell r="L154">
            <v>230.13103448275862</v>
          </cell>
          <cell r="M154">
            <v>6616309.7906334186</v>
          </cell>
          <cell r="N154">
            <v>6518.5318134319396</v>
          </cell>
          <cell r="O154">
            <v>6667250.6634175749</v>
          </cell>
          <cell r="P154">
            <v>6721.0188139290067</v>
          </cell>
          <cell r="Q154">
            <v>202.48700049706713</v>
          </cell>
          <cell r="R154">
            <v>3.1E-2</v>
          </cell>
          <cell r="S154">
            <v>50940.872784156352</v>
          </cell>
          <cell r="T154">
            <v>337562.5</v>
          </cell>
          <cell r="U154">
            <v>342455</v>
          </cell>
          <cell r="V154">
            <v>7066.2355477999745</v>
          </cell>
          <cell r="W154">
            <v>215.12984274241899</v>
          </cell>
          <cell r="X154">
            <v>3.140074785061453E-2</v>
          </cell>
          <cell r="Y154">
            <v>55833.372784156352</v>
          </cell>
          <cell r="AA154">
            <v>69624</v>
          </cell>
          <cell r="AB154">
            <v>116062</v>
          </cell>
        </row>
        <row r="155">
          <cell r="C155">
            <v>4257</v>
          </cell>
          <cell r="D155" t="str">
            <v>High Storrs School</v>
          </cell>
          <cell r="E155">
            <v>1214</v>
          </cell>
          <cell r="F155">
            <v>1208</v>
          </cell>
          <cell r="G155">
            <v>-6</v>
          </cell>
          <cell r="I155">
            <v>6975129.9999999991</v>
          </cell>
          <cell r="J155">
            <v>5745.5766062602961</v>
          </cell>
          <cell r="K155">
            <v>234063</v>
          </cell>
          <cell r="L155">
            <v>192.80313014827018</v>
          </cell>
          <cell r="M155">
            <v>7209192.9999999991</v>
          </cell>
          <cell r="N155">
            <v>5938.3797364085658</v>
          </cell>
          <cell r="O155">
            <v>7290329.7499999981</v>
          </cell>
          <cell r="P155">
            <v>6035.0411837748325</v>
          </cell>
          <cell r="Q155">
            <v>96.661447366266657</v>
          </cell>
          <cell r="R155">
            <v>1.6E-2</v>
          </cell>
          <cell r="S155">
            <v>81136.749999999069</v>
          </cell>
          <cell r="T155">
            <v>124995</v>
          </cell>
          <cell r="U155">
            <v>126840</v>
          </cell>
          <cell r="V155">
            <v>6140.0411837748325</v>
          </cell>
          <cell r="W155">
            <v>98.700162358029047</v>
          </cell>
          <cell r="X155">
            <v>1.6337459184663287E-2</v>
          </cell>
          <cell r="Y155">
            <v>82981.749999999069</v>
          </cell>
          <cell r="AA155">
            <v>69860</v>
          </cell>
          <cell r="AB155">
            <v>120092</v>
          </cell>
        </row>
        <row r="156">
          <cell r="C156">
            <v>4230</v>
          </cell>
          <cell r="D156" t="str">
            <v>King Ecgbert School</v>
          </cell>
          <cell r="E156">
            <v>1030</v>
          </cell>
          <cell r="F156">
            <v>1069</v>
          </cell>
          <cell r="G156">
            <v>39</v>
          </cell>
          <cell r="I156">
            <v>6871403.4393724622</v>
          </cell>
          <cell r="J156">
            <v>6671.2654751188957</v>
          </cell>
          <cell r="K156">
            <v>217417</v>
          </cell>
          <cell r="L156">
            <v>211.08446601941748</v>
          </cell>
          <cell r="M156">
            <v>7088820.4393724622</v>
          </cell>
          <cell r="N156">
            <v>6882.3499411383127</v>
          </cell>
          <cell r="O156">
            <v>7492374.6039095316</v>
          </cell>
          <cell r="P156">
            <v>7008.7695078667275</v>
          </cell>
          <cell r="Q156">
            <v>126.41956672841479</v>
          </cell>
          <cell r="R156">
            <v>1.7999999999999999E-2</v>
          </cell>
          <cell r="S156">
            <v>403554.16453706939</v>
          </cell>
          <cell r="T156">
            <v>226990</v>
          </cell>
          <cell r="U156">
            <v>230300</v>
          </cell>
          <cell r="V156">
            <v>7224.2044938349218</v>
          </cell>
          <cell r="W156">
            <v>121.47591191990978</v>
          </cell>
          <cell r="X156">
            <v>1.7102710672235469E-2</v>
          </cell>
          <cell r="Y156">
            <v>406864.16453706939</v>
          </cell>
          <cell r="AA156">
            <v>64846</v>
          </cell>
          <cell r="AB156">
            <v>115260.00000000001</v>
          </cell>
        </row>
        <row r="157">
          <cell r="C157">
            <v>4259</v>
          </cell>
          <cell r="D157" t="str">
            <v>King Edward VII School</v>
          </cell>
          <cell r="E157">
            <v>1141</v>
          </cell>
          <cell r="F157">
            <v>1145</v>
          </cell>
          <cell r="G157">
            <v>4</v>
          </cell>
          <cell r="I157">
            <v>8248019.7090242468</v>
          </cell>
          <cell r="J157">
            <v>7228.7639868748875</v>
          </cell>
          <cell r="K157">
            <v>257837</v>
          </cell>
          <cell r="L157">
            <v>225.97458369851009</v>
          </cell>
          <cell r="M157">
            <v>8505856.7090242468</v>
          </cell>
          <cell r="N157">
            <v>7454.7385705733977</v>
          </cell>
          <cell r="O157">
            <v>8588506.3483705726</v>
          </cell>
          <cell r="P157">
            <v>7500.8789068738624</v>
          </cell>
          <cell r="Q157">
            <v>46.140336300464696</v>
          </cell>
          <cell r="R157">
            <v>6.0000000000000001E-3</v>
          </cell>
          <cell r="S157">
            <v>82649.63934632577</v>
          </cell>
          <cell r="T157">
            <v>367020</v>
          </cell>
          <cell r="U157">
            <v>372360</v>
          </cell>
          <cell r="V157">
            <v>7826.0841470485348</v>
          </cell>
          <cell r="W157">
            <v>49.680370515452523</v>
          </cell>
          <cell r="X157">
            <v>6.3886048028233035E-3</v>
          </cell>
          <cell r="Y157">
            <v>87989.63934632577</v>
          </cell>
          <cell r="AA157">
            <v>76866</v>
          </cell>
          <cell r="AB157">
            <v>132232.99999999994</v>
          </cell>
        </row>
        <row r="158">
          <cell r="C158">
            <v>4279</v>
          </cell>
          <cell r="D158" t="str">
            <v>Meadowhead School Academy Trust</v>
          </cell>
          <cell r="E158">
            <v>1640</v>
          </cell>
          <cell r="F158">
            <v>1636</v>
          </cell>
          <cell r="G158">
            <v>-4</v>
          </cell>
          <cell r="I158">
            <v>11103161.157099808</v>
          </cell>
          <cell r="J158">
            <v>6770.2202177437848</v>
          </cell>
          <cell r="K158">
            <v>374505</v>
          </cell>
          <cell r="L158">
            <v>228.35670731707316</v>
          </cell>
          <cell r="M158">
            <v>11477666.157099808</v>
          </cell>
          <cell r="N158">
            <v>6998.5769250608582</v>
          </cell>
          <cell r="O158">
            <v>11872140.138893345</v>
          </cell>
          <cell r="P158">
            <v>7256.8093758516779</v>
          </cell>
          <cell r="Q158">
            <v>258.23245079081971</v>
          </cell>
          <cell r="R158">
            <v>3.6999999999999998E-2</v>
          </cell>
          <cell r="S158">
            <v>394473.98179353774</v>
          </cell>
          <cell r="T158">
            <v>568492.5</v>
          </cell>
          <cell r="U158">
            <v>576765</v>
          </cell>
          <cell r="V158">
            <v>7609.3552193724609</v>
          </cell>
          <cell r="W158">
            <v>264.13652601891954</v>
          </cell>
          <cell r="X158">
            <v>3.5960335157607819E-2</v>
          </cell>
          <cell r="Y158">
            <v>402746.48179353774</v>
          </cell>
          <cell r="AA158">
            <v>111631</v>
          </cell>
          <cell r="AB158">
            <v>194615</v>
          </cell>
        </row>
        <row r="159">
          <cell r="C159">
            <v>4015</v>
          </cell>
          <cell r="D159" t="str">
            <v>Mercia School</v>
          </cell>
          <cell r="E159">
            <v>786</v>
          </cell>
          <cell r="F159">
            <v>844</v>
          </cell>
          <cell r="G159">
            <v>58</v>
          </cell>
          <cell r="I159">
            <v>4636463.6174861956</v>
          </cell>
          <cell r="J159">
            <v>5898.8086736465593</v>
          </cell>
          <cell r="K159">
            <v>166570</v>
          </cell>
          <cell r="L159">
            <v>211.92111959287533</v>
          </cell>
          <cell r="M159">
            <v>4803033.6174861956</v>
          </cell>
          <cell r="N159">
            <v>6110.7297932394349</v>
          </cell>
          <cell r="O159">
            <v>5309256.0025154687</v>
          </cell>
          <cell r="P159">
            <v>6290.587680705532</v>
          </cell>
          <cell r="Q159">
            <v>179.85788746609705</v>
          </cell>
          <cell r="R159">
            <v>2.9000000000000001E-2</v>
          </cell>
          <cell r="S159">
            <v>506222.38502927311</v>
          </cell>
          <cell r="T159">
            <v>183885</v>
          </cell>
          <cell r="U159">
            <v>186570</v>
          </cell>
          <cell r="V159">
            <v>6511.6421830751997</v>
          </cell>
          <cell r="W159">
            <v>166.9620081563753</v>
          </cell>
          <cell r="X159">
            <v>2.6315275719711352E-2</v>
          </cell>
          <cell r="Y159">
            <v>508907.38502927311</v>
          </cell>
          <cell r="AA159">
            <v>49646</v>
          </cell>
          <cell r="AB159">
            <v>93089</v>
          </cell>
        </row>
        <row r="160">
          <cell r="C160">
            <v>4008</v>
          </cell>
          <cell r="D160" t="str">
            <v>Newfield Secondary School</v>
          </cell>
          <cell r="E160">
            <v>1055</v>
          </cell>
          <cell r="F160">
            <v>1041</v>
          </cell>
          <cell r="G160">
            <v>-14</v>
          </cell>
          <cell r="I160">
            <v>7653124.1295238249</v>
          </cell>
          <cell r="J160">
            <v>7254.1460943353786</v>
          </cell>
          <cell r="K160">
            <v>252821</v>
          </cell>
          <cell r="L160">
            <v>239.64075829383887</v>
          </cell>
          <cell r="M160">
            <v>7905945.1295238249</v>
          </cell>
          <cell r="N160">
            <v>7493.7868526292177</v>
          </cell>
          <cell r="O160">
            <v>8014698.8818165679</v>
          </cell>
          <cell r="P160">
            <v>7699.0383110629855</v>
          </cell>
          <cell r="Q160">
            <v>205.25145843376777</v>
          </cell>
          <cell r="R160">
            <v>2.7E-2</v>
          </cell>
          <cell r="S160">
            <v>108753.75229274295</v>
          </cell>
          <cell r="T160">
            <v>433952.5</v>
          </cell>
          <cell r="U160">
            <v>440255</v>
          </cell>
          <cell r="V160">
            <v>8121.9537769611607</v>
          </cell>
          <cell r="W160">
            <v>216.8375404456865</v>
          </cell>
          <cell r="X160">
            <v>2.7430025562946957E-2</v>
          </cell>
          <cell r="Y160">
            <v>115056.25229274295</v>
          </cell>
          <cell r="AA160">
            <v>75333</v>
          </cell>
          <cell r="AB160">
            <v>126004.99999999999</v>
          </cell>
        </row>
        <row r="161">
          <cell r="C161">
            <v>5400</v>
          </cell>
          <cell r="D161" t="str">
            <v>Notre Dame High School</v>
          </cell>
          <cell r="E161">
            <v>1067</v>
          </cell>
          <cell r="F161">
            <v>1065</v>
          </cell>
          <cell r="G161">
            <v>-2</v>
          </cell>
          <cell r="I161">
            <v>6268988.5988470754</v>
          </cell>
          <cell r="J161">
            <v>5875.3407674293112</v>
          </cell>
          <cell r="K161">
            <v>217032</v>
          </cell>
          <cell r="L161">
            <v>203.40393626991565</v>
          </cell>
          <cell r="M161">
            <v>6486020.5988470754</v>
          </cell>
          <cell r="N161">
            <v>6078.7447036992271</v>
          </cell>
          <cell r="O161">
            <v>6678173.7258087015</v>
          </cell>
          <cell r="P161">
            <v>6270.5856580363397</v>
          </cell>
          <cell r="Q161">
            <v>191.84095433711263</v>
          </cell>
          <cell r="R161">
            <v>3.2000000000000001E-2</v>
          </cell>
          <cell r="S161">
            <v>192153.12696162611</v>
          </cell>
          <cell r="T161">
            <v>228820</v>
          </cell>
          <cell r="U161">
            <v>232220</v>
          </cell>
          <cell r="V161">
            <v>6488.6326063931465</v>
          </cell>
          <cell r="W161">
            <v>195.43616886074233</v>
          </cell>
          <cell r="X161">
            <v>3.1055151511744941E-2</v>
          </cell>
          <cell r="Y161">
            <v>195553.12696162611</v>
          </cell>
          <cell r="AA161">
            <v>64750</v>
          </cell>
          <cell r="AB161">
            <v>111522.99999999999</v>
          </cell>
        </row>
        <row r="162">
          <cell r="C162">
            <v>4006</v>
          </cell>
          <cell r="D162" t="str">
            <v>Outwood Academy City</v>
          </cell>
          <cell r="E162">
            <v>1126</v>
          </cell>
          <cell r="F162">
            <v>1177</v>
          </cell>
          <cell r="G162">
            <v>51</v>
          </cell>
          <cell r="I162">
            <v>7405295.4853804</v>
          </cell>
          <cell r="J162">
            <v>6576.6389745829483</v>
          </cell>
          <cell r="K162">
            <v>277162</v>
          </cell>
          <cell r="L162">
            <v>246.1474245115453</v>
          </cell>
          <cell r="M162">
            <v>7682457.4853804</v>
          </cell>
          <cell r="N162">
            <v>6822.7863990944934</v>
          </cell>
          <cell r="O162">
            <v>8372153.3175276015</v>
          </cell>
          <cell r="P162">
            <v>7113.1294116632125</v>
          </cell>
          <cell r="Q162">
            <v>290.34301256871913</v>
          </cell>
          <cell r="R162">
            <v>4.2999999999999997E-2</v>
          </cell>
          <cell r="S162">
            <v>689695.83214720152</v>
          </cell>
          <cell r="T162">
            <v>504232.5</v>
          </cell>
          <cell r="U162">
            <v>511545</v>
          </cell>
          <cell r="V162">
            <v>7547.7470837107912</v>
          </cell>
          <cell r="W162">
            <v>277.15207005146658</v>
          </cell>
          <cell r="X162">
            <v>3.8119585746528142E-2</v>
          </cell>
          <cell r="Y162">
            <v>697008.33214720152</v>
          </cell>
          <cell r="AA162">
            <v>82574</v>
          </cell>
          <cell r="AB162">
            <v>148667</v>
          </cell>
        </row>
        <row r="163">
          <cell r="C163">
            <v>6907</v>
          </cell>
          <cell r="D163" t="str">
            <v>Parkwood E-ACT Academy</v>
          </cell>
          <cell r="E163">
            <v>793</v>
          </cell>
          <cell r="F163">
            <v>813</v>
          </cell>
          <cell r="G163">
            <v>20</v>
          </cell>
          <cell r="I163">
            <v>5698898.0507333744</v>
          </cell>
          <cell r="J163">
            <v>7186.5044775956803</v>
          </cell>
          <cell r="K163">
            <v>204492</v>
          </cell>
          <cell r="L163">
            <v>257.87137452711221</v>
          </cell>
          <cell r="M163">
            <v>5903390.0507333744</v>
          </cell>
          <cell r="N163">
            <v>7444.3758521227928</v>
          </cell>
          <cell r="O163">
            <v>6329161.9815672552</v>
          </cell>
          <cell r="P163">
            <v>7784.947086798592</v>
          </cell>
          <cell r="Q163">
            <v>340.57123467579913</v>
          </cell>
          <cell r="R163">
            <v>4.5999999999999999E-2</v>
          </cell>
          <cell r="S163">
            <v>425771.93083388079</v>
          </cell>
          <cell r="T163">
            <v>457162.5</v>
          </cell>
          <cell r="U163">
            <v>463845</v>
          </cell>
          <cell r="V163">
            <v>8355.4821421491451</v>
          </cell>
          <cell r="W163">
            <v>334.60881209444869</v>
          </cell>
          <cell r="X163">
            <v>4.1717254259663883E-2</v>
          </cell>
          <cell r="Y163">
            <v>432454.43083388079</v>
          </cell>
          <cell r="AA163">
            <v>60893</v>
          </cell>
          <cell r="AB163">
            <v>107215.99999999997</v>
          </cell>
        </row>
        <row r="164">
          <cell r="C164">
            <v>6905</v>
          </cell>
          <cell r="D164" t="str">
            <v>Sheffield Park Academy</v>
          </cell>
          <cell r="E164">
            <v>1029</v>
          </cell>
          <cell r="F164">
            <v>1060</v>
          </cell>
          <cell r="G164">
            <v>31</v>
          </cell>
          <cell r="I164">
            <v>7251630.405465873</v>
          </cell>
          <cell r="J164">
            <v>7047.2598692574084</v>
          </cell>
          <cell r="K164">
            <v>273195</v>
          </cell>
          <cell r="L164">
            <v>265.49562682215742</v>
          </cell>
          <cell r="M164">
            <v>7524825.405465873</v>
          </cell>
          <cell r="N164">
            <v>7312.755496079566</v>
          </cell>
          <cell r="O164">
            <v>8148164.0965339253</v>
          </cell>
          <cell r="P164">
            <v>7686.947260881062</v>
          </cell>
          <cell r="Q164">
            <v>374.19176480149599</v>
          </cell>
          <cell r="R164">
            <v>5.0999999999999997E-2</v>
          </cell>
          <cell r="S164">
            <v>623338.69106805231</v>
          </cell>
          <cell r="T164">
            <v>602810</v>
          </cell>
          <cell r="U164">
            <v>611560</v>
          </cell>
          <cell r="V164">
            <v>8263.8906571074749</v>
          </cell>
          <cell r="W164">
            <v>365.31397541080514</v>
          </cell>
          <cell r="X164">
            <v>4.6250608195948173E-2</v>
          </cell>
          <cell r="Y164">
            <v>632088.69106805231</v>
          </cell>
          <cell r="AA164">
            <v>81361</v>
          </cell>
          <cell r="AB164">
            <v>144728</v>
          </cell>
        </row>
        <row r="165">
          <cell r="C165">
            <v>6906</v>
          </cell>
          <cell r="D165" t="str">
            <v>Sheffield Springs Academy</v>
          </cell>
          <cell r="E165">
            <v>981</v>
          </cell>
          <cell r="F165">
            <v>1054</v>
          </cell>
          <cell r="G165">
            <v>73</v>
          </cell>
          <cell r="I165">
            <v>7169245.4957010895</v>
          </cell>
          <cell r="J165">
            <v>7308.0993839970333</v>
          </cell>
          <cell r="K165">
            <v>270051</v>
          </cell>
          <cell r="L165">
            <v>275.28134556574923</v>
          </cell>
          <cell r="M165">
            <v>7439296.4957010895</v>
          </cell>
          <cell r="N165">
            <v>7583.3807295627821</v>
          </cell>
          <cell r="O165">
            <v>8210651.3422423387</v>
          </cell>
          <cell r="P165">
            <v>7789.9917858086701</v>
          </cell>
          <cell r="Q165">
            <v>206.61105624588799</v>
          </cell>
          <cell r="R165">
            <v>2.7E-2</v>
          </cell>
          <cell r="S165">
            <v>771354.84654124919</v>
          </cell>
          <cell r="T165">
            <v>637147.5</v>
          </cell>
          <cell r="U165">
            <v>646395</v>
          </cell>
          <cell r="V165">
            <v>8403.2697744234702</v>
          </cell>
          <cell r="W165">
            <v>170.4012772765891</v>
          </cell>
          <cell r="X165">
            <v>2.0697679956341104E-2</v>
          </cell>
          <cell r="Y165">
            <v>780602.34654124919</v>
          </cell>
          <cell r="AA165">
            <v>80398</v>
          </cell>
          <cell r="AB165">
            <v>144917</v>
          </cell>
        </row>
        <row r="166">
          <cell r="C166">
            <v>4229</v>
          </cell>
          <cell r="D166" t="str">
            <v>Silverdale School</v>
          </cell>
          <cell r="E166">
            <v>1021</v>
          </cell>
          <cell r="F166">
            <v>1020</v>
          </cell>
          <cell r="G166">
            <v>-1</v>
          </cell>
          <cell r="I166">
            <v>7137522.5652794866</v>
          </cell>
          <cell r="J166">
            <v>6990.7174978251587</v>
          </cell>
          <cell r="K166">
            <v>205772</v>
          </cell>
          <cell r="L166">
            <v>201.53966699314398</v>
          </cell>
          <cell r="M166">
            <v>7343294.5652794866</v>
          </cell>
          <cell r="N166">
            <v>7192.257164818302</v>
          </cell>
          <cell r="O166">
            <v>7476554.4233693946</v>
          </cell>
          <cell r="P166">
            <v>7329.9553170288182</v>
          </cell>
          <cell r="Q166">
            <v>137.69815221051613</v>
          </cell>
          <cell r="R166">
            <v>1.9E-2</v>
          </cell>
          <cell r="S166">
            <v>133259.85808990803</v>
          </cell>
          <cell r="T166">
            <v>155920</v>
          </cell>
          <cell r="U166">
            <v>158210</v>
          </cell>
          <cell r="V166">
            <v>7485.0631601660734</v>
          </cell>
          <cell r="W166">
            <v>140.09296890310907</v>
          </cell>
          <cell r="X166">
            <v>1.9073320279741006E-2</v>
          </cell>
          <cell r="Y166">
            <v>135549.85808990803</v>
          </cell>
          <cell r="AA166">
            <v>61427</v>
          </cell>
          <cell r="AB166">
            <v>105288.00000000001</v>
          </cell>
        </row>
        <row r="167">
          <cell r="C167">
            <v>4271</v>
          </cell>
          <cell r="D167" t="str">
            <v>Stocksbridge High School</v>
          </cell>
          <cell r="E167">
            <v>793</v>
          </cell>
          <cell r="F167">
            <v>799</v>
          </cell>
          <cell r="G167">
            <v>6</v>
          </cell>
          <cell r="I167">
            <v>4854152.1307613347</v>
          </cell>
          <cell r="J167">
            <v>6121.2511106700313</v>
          </cell>
          <cell r="K167">
            <v>181218</v>
          </cell>
          <cell r="L167">
            <v>228.52206809583859</v>
          </cell>
          <cell r="M167">
            <v>5035370.1307613347</v>
          </cell>
          <cell r="N167">
            <v>6349.7731787658695</v>
          </cell>
          <cell r="O167">
            <v>5247873.1587731102</v>
          </cell>
          <cell r="P167">
            <v>6568.0515128574598</v>
          </cell>
          <cell r="Q167">
            <v>218.2783340915903</v>
          </cell>
          <cell r="R167">
            <v>3.4000000000000002E-2</v>
          </cell>
          <cell r="S167">
            <v>212503.02801177558</v>
          </cell>
          <cell r="T167">
            <v>265655</v>
          </cell>
          <cell r="U167">
            <v>269530</v>
          </cell>
          <cell r="V167">
            <v>6905.3856805670966</v>
          </cell>
          <cell r="W167">
            <v>220.61250180122715</v>
          </cell>
          <cell r="X167">
            <v>3.300224194621907E-2</v>
          </cell>
          <cell r="Y167">
            <v>216378.02801177558</v>
          </cell>
          <cell r="AA167">
            <v>54032</v>
          </cell>
          <cell r="AB167">
            <v>93578.000000000015</v>
          </cell>
        </row>
        <row r="168">
          <cell r="C168">
            <v>4234</v>
          </cell>
          <cell r="D168" t="str">
            <v>Tapton School</v>
          </cell>
          <cell r="E168">
            <v>1357</v>
          </cell>
          <cell r="F168">
            <v>1334</v>
          </cell>
          <cell r="G168">
            <v>-23</v>
          </cell>
          <cell r="I168">
            <v>8496757.2638700753</v>
          </cell>
          <cell r="J168">
            <v>6261.4276078629882</v>
          </cell>
          <cell r="K168">
            <v>278656</v>
          </cell>
          <cell r="L168">
            <v>205.34708916728076</v>
          </cell>
          <cell r="M168">
            <v>8775413.2638700753</v>
          </cell>
          <cell r="N168">
            <v>6466.7746970302696</v>
          </cell>
          <cell r="O168">
            <v>8860973.3326591104</v>
          </cell>
          <cell r="P168">
            <v>6642.4087950967842</v>
          </cell>
          <cell r="Q168">
            <v>175.63409806651453</v>
          </cell>
          <cell r="R168">
            <v>2.7E-2</v>
          </cell>
          <cell r="S168">
            <v>85560.068789035082</v>
          </cell>
          <cell r="T168">
            <v>249550</v>
          </cell>
          <cell r="U168">
            <v>253190</v>
          </cell>
          <cell r="V168">
            <v>6832.2063962961847</v>
          </cell>
          <cell r="W168">
            <v>181.53339418116957</v>
          </cell>
          <cell r="X168">
            <v>2.7295492369484892E-2</v>
          </cell>
          <cell r="Y168">
            <v>89200.068789035082</v>
          </cell>
          <cell r="AA168">
            <v>83132</v>
          </cell>
          <cell r="AB168">
            <v>139747</v>
          </cell>
        </row>
        <row r="169">
          <cell r="C169">
            <v>4276</v>
          </cell>
          <cell r="D169" t="str">
            <v>The Birley Academy</v>
          </cell>
          <cell r="E169">
            <v>1076</v>
          </cell>
          <cell r="F169">
            <v>1075</v>
          </cell>
          <cell r="G169">
            <v>-1</v>
          </cell>
          <cell r="I169">
            <v>6863502.0052034706</v>
          </cell>
          <cell r="J169">
            <v>6378.7193356909575</v>
          </cell>
          <cell r="K169">
            <v>251148</v>
          </cell>
          <cell r="L169">
            <v>233.40892193308551</v>
          </cell>
          <cell r="M169">
            <v>7114650.0052034706</v>
          </cell>
          <cell r="N169">
            <v>6612.1282576240437</v>
          </cell>
          <cell r="O169">
            <v>7344020.9505800251</v>
          </cell>
          <cell r="P169">
            <v>6831.6473958883953</v>
          </cell>
          <cell r="Q169">
            <v>219.51913826435157</v>
          </cell>
          <cell r="R169">
            <v>3.3000000000000002E-2</v>
          </cell>
          <cell r="S169">
            <v>229370.9453765545</v>
          </cell>
          <cell r="T169">
            <v>397180</v>
          </cell>
          <cell r="U169">
            <v>402950</v>
          </cell>
          <cell r="V169">
            <v>7206.4846051907207</v>
          </cell>
          <cell r="W169">
            <v>225.22995351463305</v>
          </cell>
          <cell r="X169">
            <v>3.2262102552090541E-2</v>
          </cell>
          <cell r="Y169">
            <v>235140.9453765545</v>
          </cell>
          <cell r="AA169">
            <v>74844</v>
          </cell>
          <cell r="AB169">
            <v>129149.99999999997</v>
          </cell>
        </row>
        <row r="170">
          <cell r="C170">
            <v>4004</v>
          </cell>
          <cell r="D170" t="str">
            <v>UTC Sheffield City Centre</v>
          </cell>
          <cell r="E170">
            <v>312</v>
          </cell>
          <cell r="F170">
            <v>301</v>
          </cell>
          <cell r="G170">
            <v>-11</v>
          </cell>
          <cell r="I170">
            <v>2057068.0610769331</v>
          </cell>
          <cell r="J170">
            <v>6593.1668624260674</v>
          </cell>
          <cell r="K170">
            <v>73814</v>
          </cell>
          <cell r="L170">
            <v>236.58333333333334</v>
          </cell>
          <cell r="M170">
            <v>2130882.0610769331</v>
          </cell>
          <cell r="N170">
            <v>6829.7501957594004</v>
          </cell>
          <cell r="O170">
            <v>2149586.4335364234</v>
          </cell>
          <cell r="P170">
            <v>7141.4831678950941</v>
          </cell>
          <cell r="Q170">
            <v>311.73297213569367</v>
          </cell>
          <cell r="R170">
            <v>4.5999999999999999E-2</v>
          </cell>
          <cell r="S170">
            <v>18704.372459490318</v>
          </cell>
          <cell r="T170">
            <v>86700</v>
          </cell>
          <cell r="U170">
            <v>87960</v>
          </cell>
          <cell r="V170">
            <v>7433.7090815163565</v>
          </cell>
          <cell r="W170">
            <v>326.07427037233992</v>
          </cell>
          <cell r="X170">
            <v>4.5876621272253622E-2</v>
          </cell>
          <cell r="Y170">
            <v>19964.372459490318</v>
          </cell>
          <cell r="AA170">
            <v>22046</v>
          </cell>
          <cell r="AB170">
            <v>37226.000000000007</v>
          </cell>
        </row>
        <row r="171">
          <cell r="C171">
            <v>4010</v>
          </cell>
          <cell r="D171" t="str">
            <v>UTC Sheffield Olympic Legacy Park</v>
          </cell>
          <cell r="E171">
            <v>301</v>
          </cell>
          <cell r="F171">
            <v>298</v>
          </cell>
          <cell r="G171">
            <v>-3</v>
          </cell>
          <cell r="I171">
            <v>2037540.4729476881</v>
          </cell>
          <cell r="J171">
            <v>6769.2374516534492</v>
          </cell>
          <cell r="K171">
            <v>72724</v>
          </cell>
          <cell r="L171">
            <v>241.60797342192691</v>
          </cell>
          <cell r="M171">
            <v>2110264.4729476878</v>
          </cell>
          <cell r="N171">
            <v>7010.8454250753748</v>
          </cell>
          <cell r="O171">
            <v>2169640.3642598451</v>
          </cell>
          <cell r="P171">
            <v>7280.6723632880712</v>
          </cell>
          <cell r="Q171">
            <v>269.8269382126964</v>
          </cell>
          <cell r="R171">
            <v>3.7999999999999999E-2</v>
          </cell>
          <cell r="S171">
            <v>59375.89131215727</v>
          </cell>
          <cell r="T171">
            <v>96110</v>
          </cell>
          <cell r="U171">
            <v>97510</v>
          </cell>
          <cell r="V171">
            <v>7607.887128388742</v>
          </cell>
          <cell r="W171">
            <v>277.73937773197213</v>
          </cell>
          <cell r="X171">
            <v>3.7890010840107159E-2</v>
          </cell>
          <cell r="Y171">
            <v>60775.89131215727</v>
          </cell>
          <cell r="AA171">
            <v>21717</v>
          </cell>
          <cell r="AB171">
            <v>37329.000000000015</v>
          </cell>
        </row>
        <row r="172">
          <cell r="C172">
            <v>4013</v>
          </cell>
          <cell r="D172" t="str">
            <v>Westfield School</v>
          </cell>
          <cell r="E172">
            <v>1245</v>
          </cell>
          <cell r="F172">
            <v>1311</v>
          </cell>
          <cell r="G172">
            <v>66</v>
          </cell>
          <cell r="I172">
            <v>8229676.8943074979</v>
          </cell>
          <cell r="J172">
            <v>6610.1822444236932</v>
          </cell>
          <cell r="K172">
            <v>273121</v>
          </cell>
          <cell r="L172">
            <v>219.37429718875501</v>
          </cell>
          <cell r="M172">
            <v>8502797.8943074979</v>
          </cell>
          <cell r="N172">
            <v>6829.5565416124482</v>
          </cell>
          <cell r="O172">
            <v>9114102.6318990104</v>
          </cell>
          <cell r="P172">
            <v>6952.0233652929137</v>
          </cell>
          <cell r="Q172">
            <v>122.4668236804655</v>
          </cell>
          <cell r="R172">
            <v>1.7999999999999999E-2</v>
          </cell>
          <cell r="S172">
            <v>611304.7375915125</v>
          </cell>
          <cell r="T172">
            <v>348055</v>
          </cell>
          <cell r="U172">
            <v>353120</v>
          </cell>
          <cell r="V172">
            <v>7221.3750052624027</v>
          </cell>
          <cell r="W172">
            <v>112.25621465397035</v>
          </cell>
          <cell r="X172">
            <v>1.5790454198383555E-2</v>
          </cell>
          <cell r="Y172">
            <v>616369.7375915125</v>
          </cell>
          <cell r="AA172">
            <v>81427</v>
          </cell>
          <cell r="AB172">
            <v>145719</v>
          </cell>
        </row>
        <row r="173">
          <cell r="C173">
            <v>4016</v>
          </cell>
          <cell r="D173" t="str">
            <v>Yewlands Academy</v>
          </cell>
          <cell r="E173">
            <v>901</v>
          </cell>
          <cell r="F173">
            <v>944</v>
          </cell>
          <cell r="G173">
            <v>43</v>
          </cell>
          <cell r="I173">
            <v>5961256.2164553273</v>
          </cell>
          <cell r="J173">
            <v>6616.2666109382099</v>
          </cell>
          <cell r="K173">
            <v>220725</v>
          </cell>
          <cell r="L173">
            <v>244.9778024417314</v>
          </cell>
          <cell r="M173">
            <v>6181981.2164553273</v>
          </cell>
          <cell r="N173">
            <v>6861.2444133799418</v>
          </cell>
          <cell r="O173">
            <v>6745227.1821090849</v>
          </cell>
          <cell r="P173">
            <v>7145.3677776579289</v>
          </cell>
          <cell r="Q173">
            <v>284.12336427798709</v>
          </cell>
          <cell r="R173">
            <v>4.1000000000000002E-2</v>
          </cell>
          <cell r="S173">
            <v>563245.96565375756</v>
          </cell>
          <cell r="T173">
            <v>401742.5</v>
          </cell>
          <cell r="U173">
            <v>407575</v>
          </cell>
          <cell r="V173">
            <v>7577.120955624031</v>
          </cell>
          <cell r="W173">
            <v>269.99141460812916</v>
          </cell>
          <cell r="X173">
            <v>3.6949039029981749E-2</v>
          </cell>
          <cell r="Y173">
            <v>569078.46565375756</v>
          </cell>
          <cell r="AA173">
            <v>65750</v>
          </cell>
          <cell r="AB173">
            <v>118002.00000000001</v>
          </cell>
        </row>
        <row r="174">
          <cell r="C174" t="str">
            <v/>
          </cell>
        </row>
        <row r="175">
          <cell r="D175" t="str">
            <v>Total Secondary</v>
          </cell>
          <cell r="E175">
            <v>27959</v>
          </cell>
          <cell r="F175">
            <v>28330</v>
          </cell>
          <cell r="G175">
            <v>371</v>
          </cell>
          <cell r="I175">
            <v>185968602.3965157</v>
          </cell>
          <cell r="J175">
            <v>6564.3700104664913</v>
          </cell>
          <cell r="K175">
            <v>6459970</v>
          </cell>
          <cell r="L175">
            <v>231.05153975464071</v>
          </cell>
          <cell r="M175">
            <v>192428572.3965157</v>
          </cell>
          <cell r="N175">
            <v>6882.527000125745</v>
          </cell>
          <cell r="O175">
            <v>201295777.00531393</v>
          </cell>
          <cell r="P175">
            <v>7105.3927640421434</v>
          </cell>
          <cell r="Q175">
            <v>222.86576391639846</v>
          </cell>
          <cell r="R175">
            <v>3.2000000000000001E-2</v>
          </cell>
          <cell r="S175">
            <v>8867204.6087982021</v>
          </cell>
          <cell r="T175">
            <v>9964372.5</v>
          </cell>
          <cell r="U175">
            <v>10109385</v>
          </cell>
          <cell r="V175">
            <v>7462.2365691956911</v>
          </cell>
          <cell r="W175">
            <v>223.31726247815095</v>
          </cell>
          <cell r="X175">
            <v>3.0849530574393609E-2</v>
          </cell>
          <cell r="Y175">
            <v>9012217.1087982021</v>
          </cell>
          <cell r="AA175">
            <v>1925502</v>
          </cell>
          <cell r="AB175">
            <v>3354979</v>
          </cell>
        </row>
        <row r="177">
          <cell r="C177" t="str">
            <v/>
          </cell>
          <cell r="D177" t="str">
            <v>Middle Deemed Secondary</v>
          </cell>
        </row>
        <row r="178">
          <cell r="C178" t="str">
            <v/>
          </cell>
        </row>
        <row r="179">
          <cell r="C179">
            <v>4014</v>
          </cell>
          <cell r="D179" t="str">
            <v>Astrea Academy Sheffield</v>
          </cell>
          <cell r="E179">
            <v>979</v>
          </cell>
          <cell r="F179">
            <v>999</v>
          </cell>
          <cell r="G179">
            <v>20</v>
          </cell>
          <cell r="I179">
            <v>6448585.0980060901</v>
          </cell>
          <cell r="J179">
            <v>6586.9102124679166</v>
          </cell>
          <cell r="K179">
            <v>240551</v>
          </cell>
          <cell r="L179">
            <v>245.7109295199183</v>
          </cell>
          <cell r="M179">
            <v>6689136.0980060901</v>
          </cell>
          <cell r="N179">
            <v>6832.6211419878346</v>
          </cell>
          <cell r="O179">
            <v>7083161.7090061381</v>
          </cell>
          <cell r="P179">
            <v>7090.2519609671053</v>
          </cell>
          <cell r="Q179">
            <v>257.63081897927077</v>
          </cell>
          <cell r="R179">
            <v>3.7999999999999999E-2</v>
          </cell>
          <cell r="S179">
            <v>394025.611000048</v>
          </cell>
          <cell r="T179">
            <v>587000</v>
          </cell>
          <cell r="U179">
            <v>595880</v>
          </cell>
          <cell r="V179">
            <v>7686.7284374435822</v>
          </cell>
          <cell r="W179">
            <v>254.51587563960857</v>
          </cell>
          <cell r="X179">
            <v>3.4244967231915599E-2</v>
          </cell>
          <cell r="Y179">
            <v>402905.611000048</v>
          </cell>
          <cell r="AB179">
            <v>120461.00000000003</v>
          </cell>
        </row>
        <row r="180">
          <cell r="C180">
            <v>4225</v>
          </cell>
          <cell r="D180" t="str">
            <v>Hinde House 2-16 Academy</v>
          </cell>
          <cell r="E180">
            <v>1322</v>
          </cell>
          <cell r="F180">
            <v>1345</v>
          </cell>
          <cell r="G180">
            <v>23</v>
          </cell>
          <cell r="I180">
            <v>9427845.1797199771</v>
          </cell>
          <cell r="J180">
            <v>7131.5016488048241</v>
          </cell>
          <cell r="K180">
            <v>302073</v>
          </cell>
          <cell r="L180">
            <v>228.49697428139183</v>
          </cell>
          <cell r="M180">
            <v>9729918.1797199771</v>
          </cell>
          <cell r="N180">
            <v>7359.998623086216</v>
          </cell>
          <cell r="O180">
            <v>10085592.159823449</v>
          </cell>
          <cell r="P180">
            <v>7498.5815314672482</v>
          </cell>
          <cell r="Q180">
            <v>138.58290838103221</v>
          </cell>
          <cell r="R180">
            <v>1.9E-2</v>
          </cell>
          <cell r="S180">
            <v>355673.98010347225</v>
          </cell>
          <cell r="T180">
            <v>749577.5</v>
          </cell>
          <cell r="U180">
            <v>761175</v>
          </cell>
          <cell r="V180">
            <v>8064.5108994969887</v>
          </cell>
          <cell r="W180">
            <v>137.50962890699066</v>
          </cell>
          <cell r="X180">
            <v>1.7346992161735325E-2</v>
          </cell>
          <cell r="Y180">
            <v>367271.48010347225</v>
          </cell>
          <cell r="AB180">
            <v>157396</v>
          </cell>
        </row>
        <row r="181">
          <cell r="C181">
            <v>4005</v>
          </cell>
          <cell r="D181" t="str">
            <v>Oasis Academy Don Valley</v>
          </cell>
          <cell r="E181">
            <v>1061</v>
          </cell>
          <cell r="F181">
            <v>1081</v>
          </cell>
          <cell r="G181">
            <v>20</v>
          </cell>
          <cell r="I181">
            <v>6558089.9769353857</v>
          </cell>
          <cell r="J181">
            <v>6181.046161107809</v>
          </cell>
          <cell r="K181">
            <v>239979</v>
          </cell>
          <cell r="L181">
            <v>226.18190386427898</v>
          </cell>
          <cell r="M181">
            <v>6798068.9769353857</v>
          </cell>
          <cell r="N181">
            <v>6407.2280649720888</v>
          </cell>
          <cell r="O181">
            <v>7076058.9081282904</v>
          </cell>
          <cell r="P181">
            <v>6545.8454284258005</v>
          </cell>
          <cell r="Q181">
            <v>138.61736345371173</v>
          </cell>
          <cell r="R181">
            <v>2.1999999999999999E-2</v>
          </cell>
          <cell r="S181">
            <v>277989.93119290471</v>
          </cell>
          <cell r="T181">
            <v>619222.5</v>
          </cell>
          <cell r="U181">
            <v>628860</v>
          </cell>
          <cell r="V181">
            <v>7127.5845588605835</v>
          </cell>
          <cell r="W181">
            <v>136.73491047661992</v>
          </cell>
          <cell r="X181">
            <v>1.9559126194085463E-2</v>
          </cell>
          <cell r="Y181">
            <v>287627.43119290471</v>
          </cell>
          <cell r="AB181">
            <v>125783</v>
          </cell>
        </row>
        <row r="182">
          <cell r="D182">
            <v>0</v>
          </cell>
        </row>
        <row r="183">
          <cell r="D183" t="str">
            <v>Total Middle Deemed Secondary</v>
          </cell>
          <cell r="E183">
            <v>3362</v>
          </cell>
          <cell r="F183">
            <v>3425</v>
          </cell>
          <cell r="G183">
            <v>63</v>
          </cell>
          <cell r="I183">
            <v>22434520.254661452</v>
          </cell>
          <cell r="J183">
            <v>6550.224891871957</v>
          </cell>
          <cell r="K183">
            <v>782603</v>
          </cell>
          <cell r="L183">
            <v>232.779000594884</v>
          </cell>
          <cell r="M183">
            <v>23217123.254661452</v>
          </cell>
          <cell r="N183">
            <v>6905.7475474900211</v>
          </cell>
          <cell r="O183">
            <v>24244812.776957877</v>
          </cell>
          <cell r="P183">
            <v>7078.7774531263876</v>
          </cell>
          <cell r="Q183">
            <v>173.02990563636649</v>
          </cell>
          <cell r="R183">
            <v>2.5000000000000001E-2</v>
          </cell>
          <cell r="S183">
            <v>1027689.522296425</v>
          </cell>
          <cell r="T183">
            <v>1955800</v>
          </cell>
          <cell r="U183">
            <v>1985915</v>
          </cell>
          <cell r="V183">
            <v>7658.6066502066797</v>
          </cell>
          <cell r="W183">
            <v>171.12204144360658</v>
          </cell>
          <cell r="X183">
            <v>2.2854409776459736E-2</v>
          </cell>
          <cell r="Y183">
            <v>1057804.522296425</v>
          </cell>
          <cell r="AA183">
            <v>0</v>
          </cell>
          <cell r="AB183">
            <v>403640</v>
          </cell>
        </row>
        <row r="185">
          <cell r="D185" t="str">
            <v>Total All Schools</v>
          </cell>
          <cell r="E185">
            <v>74732</v>
          </cell>
          <cell r="F185">
            <v>75009</v>
          </cell>
          <cell r="G185">
            <v>277</v>
          </cell>
          <cell r="I185">
            <v>425455550.99999994</v>
          </cell>
          <cell r="J185">
            <v>5672.0600327960638</v>
          </cell>
          <cell r="K185">
            <v>14512318</v>
          </cell>
          <cell r="L185">
            <v>194.1914842370069</v>
          </cell>
          <cell r="M185">
            <v>439967868.99999994</v>
          </cell>
          <cell r="N185">
            <v>5887.2754509447086</v>
          </cell>
          <cell r="O185">
            <v>453379700.00000006</v>
          </cell>
          <cell r="P185">
            <v>6044.3373461851252</v>
          </cell>
          <cell r="Q185">
            <v>157.06189524041656</v>
          </cell>
          <cell r="R185">
            <v>2.7E-2</v>
          </cell>
          <cell r="S185">
            <v>13411831.000000123</v>
          </cell>
          <cell r="T185">
            <v>33986872.5</v>
          </cell>
          <cell r="U185">
            <v>34539640</v>
          </cell>
          <cell r="V185">
            <v>6504.8106227252738</v>
          </cell>
          <cell r="W185">
            <v>162.75177912413983</v>
          </cell>
          <cell r="X185">
            <v>2.5662294081101031E-2</v>
          </cell>
          <cell r="Y185">
            <v>13964598.500000123</v>
          </cell>
          <cell r="AA185">
            <v>4115493</v>
          </cell>
          <cell r="AB185">
            <v>7522985</v>
          </cell>
        </row>
        <row r="187">
          <cell r="G187">
            <v>3.7065781726703419E-3</v>
          </cell>
        </row>
        <row r="189">
          <cell r="C189">
            <v>4998</v>
          </cell>
          <cell r="D189" t="str">
            <v>Astrea 3-16 Academy - Pri</v>
          </cell>
          <cell r="E189">
            <v>243</v>
          </cell>
          <cell r="F189">
            <v>261</v>
          </cell>
          <cell r="G189">
            <v>18</v>
          </cell>
          <cell r="I189">
            <v>1298797.8043189947</v>
          </cell>
          <cell r="J189">
            <v>5344.8469313538881</v>
          </cell>
          <cell r="K189">
            <v>62846.657657657655</v>
          </cell>
          <cell r="L189">
            <v>258.62822081340602</v>
          </cell>
          <cell r="M189">
            <v>1361644.4619766525</v>
          </cell>
          <cell r="N189">
            <v>5217.0285899488599</v>
          </cell>
          <cell r="O189">
            <v>1481079.4620619284</v>
          </cell>
          <cell r="P189">
            <v>5674.6339542602618</v>
          </cell>
          <cell r="Q189">
            <v>457.6053643114019</v>
          </cell>
          <cell r="R189">
            <v>8.7999999999999995E-2</v>
          </cell>
          <cell r="S189">
            <v>119435.00008527585</v>
          </cell>
          <cell r="T189">
            <v>138730</v>
          </cell>
          <cell r="U189">
            <v>141105</v>
          </cell>
          <cell r="V189">
            <v>6215.2661381683083</v>
          </cell>
          <cell r="W189">
            <v>40.885636206775416</v>
          </cell>
          <cell r="X189">
            <v>6.6218199856303804E-3</v>
          </cell>
          <cell r="Y189">
            <v>121810.00008527585</v>
          </cell>
          <cell r="AB189">
            <v>20518.000000000004</v>
          </cell>
        </row>
        <row r="190">
          <cell r="C190">
            <v>4998</v>
          </cell>
          <cell r="D190" t="str">
            <v>Astrea 3-16 Academy - Sec</v>
          </cell>
          <cell r="E190">
            <v>736</v>
          </cell>
          <cell r="F190">
            <v>738</v>
          </cell>
          <cell r="G190">
            <v>2</v>
          </cell>
          <cell r="I190">
            <v>5149787.293687094</v>
          </cell>
          <cell r="J190">
            <v>6996.993605553117</v>
          </cell>
          <cell r="K190">
            <v>177704.34234234234</v>
          </cell>
          <cell r="L190">
            <v>241.44611731296513</v>
          </cell>
          <cell r="M190">
            <v>5327491.6360294363</v>
          </cell>
          <cell r="N190">
            <v>7218.8233550534369</v>
          </cell>
          <cell r="O190">
            <v>5602082.2469442105</v>
          </cell>
          <cell r="P190">
            <v>7590.8973535829409</v>
          </cell>
          <cell r="Q190">
            <v>372.07399852950402</v>
          </cell>
          <cell r="R190">
            <v>5.1999999999999998E-2</v>
          </cell>
          <cell r="S190">
            <v>274590.61091477424</v>
          </cell>
          <cell r="T190">
            <v>448270</v>
          </cell>
          <cell r="U190">
            <v>454775</v>
          </cell>
          <cell r="V190">
            <v>8207.1236408458135</v>
          </cell>
          <cell r="W190">
            <v>359.62141797973163</v>
          </cell>
          <cell r="X190">
            <v>4.5826226965806439E-2</v>
          </cell>
          <cell r="Y190">
            <v>281095.61091477424</v>
          </cell>
          <cell r="AB190">
            <v>99943.000000000029</v>
          </cell>
        </row>
        <row r="191">
          <cell r="E191">
            <v>979</v>
          </cell>
          <cell r="F191">
            <v>999</v>
          </cell>
          <cell r="G191">
            <v>20</v>
          </cell>
          <cell r="I191">
            <v>6448585.0980060901</v>
          </cell>
          <cell r="J191">
            <v>6586.9102124679166</v>
          </cell>
          <cell r="K191">
            <v>240551</v>
          </cell>
          <cell r="L191">
            <v>245.7109295199183</v>
          </cell>
          <cell r="M191">
            <v>6689136.0980060901</v>
          </cell>
          <cell r="N191">
            <v>6695.8319299360264</v>
          </cell>
          <cell r="O191">
            <v>7083161.7090061381</v>
          </cell>
          <cell r="P191">
            <v>7090.2519609671053</v>
          </cell>
          <cell r="Q191">
            <v>394.42003103107891</v>
          </cell>
          <cell r="R191">
            <v>5.8999999999999997E-2</v>
          </cell>
          <cell r="S191">
            <v>394025.611000048</v>
          </cell>
          <cell r="T191">
            <v>587000</v>
          </cell>
          <cell r="U191">
            <v>595880</v>
          </cell>
          <cell r="V191">
            <v>7686.7284374435822</v>
          </cell>
          <cell r="W191">
            <v>254.51587563960857</v>
          </cell>
          <cell r="X191">
            <v>3.4244967231915599E-2</v>
          </cell>
          <cell r="Y191">
            <v>402905.611000048</v>
          </cell>
          <cell r="AB191">
            <v>120461.00000000003</v>
          </cell>
        </row>
        <row r="192">
          <cell r="I192">
            <v>0</v>
          </cell>
        </row>
        <row r="193">
          <cell r="C193">
            <v>4225</v>
          </cell>
          <cell r="D193" t="str">
            <v>Hinde House 3-16 - Pri</v>
          </cell>
          <cell r="E193">
            <v>419</v>
          </cell>
          <cell r="F193">
            <v>415</v>
          </cell>
          <cell r="G193">
            <v>-4</v>
          </cell>
          <cell r="I193">
            <v>2375865.51917875</v>
          </cell>
          <cell r="J193">
            <v>5670.3234347941525</v>
          </cell>
          <cell r="K193">
            <v>93204.680297397776</v>
          </cell>
          <cell r="L193">
            <v>222.44553770261999</v>
          </cell>
          <cell r="M193">
            <v>2469070.199476148</v>
          </cell>
          <cell r="N193">
            <v>5949.5667457256577</v>
          </cell>
          <cell r="O193">
            <v>2381077.7090977789</v>
          </cell>
          <cell r="P193">
            <v>5737.5366484283832</v>
          </cell>
          <cell r="Q193">
            <v>-212.03009729727455</v>
          </cell>
          <cell r="R193">
            <v>-3.5999999999999997E-2</v>
          </cell>
          <cell r="S193">
            <v>-87992.490378369112</v>
          </cell>
          <cell r="T193">
            <v>273137.5</v>
          </cell>
          <cell r="U193">
            <v>277825</v>
          </cell>
          <cell r="V193">
            <v>6406.9944797536837</v>
          </cell>
          <cell r="W193">
            <v>-137.65396768342362</v>
          </cell>
          <cell r="X193">
            <v>-2.1033057587276378E-2</v>
          </cell>
          <cell r="Y193">
            <v>-83304.990378369112</v>
          </cell>
          <cell r="AB193">
            <v>35575</v>
          </cell>
        </row>
        <row r="194">
          <cell r="C194">
            <v>4225</v>
          </cell>
          <cell r="D194" t="str">
            <v>Hinde House 3-16 Sec</v>
          </cell>
          <cell r="E194">
            <v>903</v>
          </cell>
          <cell r="F194">
            <v>930</v>
          </cell>
          <cell r="G194">
            <v>27</v>
          </cell>
          <cell r="I194">
            <v>7051979.6605412262</v>
          </cell>
          <cell r="J194">
            <v>7809.5012852062309</v>
          </cell>
          <cell r="K194">
            <v>208868.31970260222</v>
          </cell>
          <cell r="L194">
            <v>231.30489446578321</v>
          </cell>
          <cell r="M194">
            <v>7260847.9802438281</v>
          </cell>
          <cell r="N194">
            <v>7807.3634196170196</v>
          </cell>
          <cell r="O194">
            <v>7704514.45072567</v>
          </cell>
          <cell r="P194">
            <v>8284.4241405652374</v>
          </cell>
          <cell r="Q194">
            <v>477.06072094821775</v>
          </cell>
          <cell r="R194">
            <v>6.0999999999999999E-2</v>
          </cell>
          <cell r="S194">
            <v>443666.47048184182</v>
          </cell>
          <cell r="T194">
            <v>476440</v>
          </cell>
          <cell r="U194">
            <v>483350</v>
          </cell>
          <cell r="V194">
            <v>8804.1553233609357</v>
          </cell>
          <cell r="W194">
            <v>235.73009606987398</v>
          </cell>
          <cell r="X194">
            <v>2.7511484294576834E-2</v>
          </cell>
          <cell r="Y194">
            <v>450576.47048184182</v>
          </cell>
          <cell r="AB194">
            <v>121821</v>
          </cell>
        </row>
        <row r="195">
          <cell r="E195">
            <v>1322</v>
          </cell>
          <cell r="F195">
            <v>1345</v>
          </cell>
          <cell r="G195">
            <v>23</v>
          </cell>
          <cell r="I195">
            <v>9427845.1797199771</v>
          </cell>
          <cell r="J195">
            <v>7131.5016488048241</v>
          </cell>
          <cell r="K195">
            <v>302073</v>
          </cell>
          <cell r="L195">
            <v>228.49697428139183</v>
          </cell>
          <cell r="M195">
            <v>9729918.1797199771</v>
          </cell>
          <cell r="N195">
            <v>7234.139910572474</v>
          </cell>
          <cell r="O195">
            <v>10085592.159823449</v>
          </cell>
          <cell r="P195">
            <v>7498.5815314672482</v>
          </cell>
          <cell r="Q195">
            <v>264.44162089477413</v>
          </cell>
          <cell r="R195">
            <v>3.6999999999999998E-2</v>
          </cell>
          <cell r="S195">
            <v>355673.98010347225</v>
          </cell>
          <cell r="T195">
            <v>749577.5</v>
          </cell>
          <cell r="U195">
            <v>761175</v>
          </cell>
          <cell r="V195">
            <v>8064.5108994969887</v>
          </cell>
          <cell r="W195">
            <v>137.50962890699066</v>
          </cell>
          <cell r="X195">
            <v>1.7346992161735325E-2</v>
          </cell>
          <cell r="Y195">
            <v>367271.48010347225</v>
          </cell>
          <cell r="AB195">
            <v>157396</v>
          </cell>
        </row>
        <row r="196">
          <cell r="I196">
            <v>0</v>
          </cell>
        </row>
        <row r="197">
          <cell r="C197">
            <v>4005</v>
          </cell>
          <cell r="D197" t="str">
            <v>Oasis Academy Don Valley - Pri</v>
          </cell>
          <cell r="E197">
            <v>414</v>
          </cell>
          <cell r="F197">
            <v>410</v>
          </cell>
          <cell r="G197">
            <v>-4</v>
          </cell>
          <cell r="I197">
            <v>2009650.198125778</v>
          </cell>
          <cell r="J197">
            <v>4854.2275317047779</v>
          </cell>
          <cell r="K197">
            <v>91018.862164662351</v>
          </cell>
          <cell r="L197">
            <v>219.85232406923274</v>
          </cell>
          <cell r="M197">
            <v>2100669.0602904405</v>
          </cell>
          <cell r="N197">
            <v>5123.5830738791228</v>
          </cell>
          <cell r="O197">
            <v>2056818.864405056</v>
          </cell>
          <cell r="P197">
            <v>5016.6313765976975</v>
          </cell>
          <cell r="Q197">
            <v>-106.95169728142537</v>
          </cell>
          <cell r="R197">
            <v>-2.1000000000000001E-2</v>
          </cell>
          <cell r="S197">
            <v>-43850.195885384455</v>
          </cell>
          <cell r="T197">
            <v>246622.5</v>
          </cell>
          <cell r="U197">
            <v>250860</v>
          </cell>
          <cell r="V197">
            <v>5628.485035134283</v>
          </cell>
          <cell r="W197">
            <v>-41.301342378857953</v>
          </cell>
          <cell r="X197">
            <v>-7.2844618172322366E-3</v>
          </cell>
          <cell r="Y197">
            <v>-39612.695885384455</v>
          </cell>
          <cell r="AB197">
            <v>35529.999999999985</v>
          </cell>
        </row>
        <row r="198">
          <cell r="C198">
            <v>4005</v>
          </cell>
          <cell r="D198" t="str">
            <v>Oasis Academy Don Valley - Sec</v>
          </cell>
          <cell r="E198">
            <v>647</v>
          </cell>
          <cell r="F198">
            <v>671</v>
          </cell>
          <cell r="G198">
            <v>24</v>
          </cell>
          <cell r="I198">
            <v>4548439.778809607</v>
          </cell>
          <cell r="J198">
            <v>7030.0460259808451</v>
          </cell>
          <cell r="K198">
            <v>148960.13783533766</v>
          </cell>
          <cell r="L198">
            <v>230.23205229573054</v>
          </cell>
          <cell r="M198">
            <v>4697399.9166449448</v>
          </cell>
          <cell r="N198">
            <v>7000.5960009611699</v>
          </cell>
          <cell r="O198">
            <v>5019240.043723234</v>
          </cell>
          <cell r="P198">
            <v>7480.2385152358183</v>
          </cell>
          <cell r="Q198">
            <v>479.64251427464842</v>
          </cell>
          <cell r="R198">
            <v>6.9000000000000006E-2</v>
          </cell>
          <cell r="S198">
            <v>321840.12707828917</v>
          </cell>
          <cell r="T198">
            <v>372600</v>
          </cell>
          <cell r="U198">
            <v>378000</v>
          </cell>
          <cell r="V198">
            <v>8043.5768162790373</v>
          </cell>
          <cell r="W198">
            <v>207.41002084635602</v>
          </cell>
          <cell r="X198">
            <v>2.646830092581046E-2</v>
          </cell>
          <cell r="Y198">
            <v>327240.12707828917</v>
          </cell>
          <cell r="AB198">
            <v>90253.000000000015</v>
          </cell>
        </row>
        <row r="199">
          <cell r="E199">
            <v>1061</v>
          </cell>
          <cell r="F199">
            <v>1081</v>
          </cell>
          <cell r="G199">
            <v>20</v>
          </cell>
          <cell r="I199">
            <v>6558089.9769353857</v>
          </cell>
          <cell r="J199">
            <v>6181.046161107809</v>
          </cell>
          <cell r="K199">
            <v>239979</v>
          </cell>
          <cell r="L199">
            <v>226.18190386427898</v>
          </cell>
          <cell r="M199">
            <v>6798068.9769353857</v>
          </cell>
          <cell r="N199">
            <v>6288.6854550743619</v>
          </cell>
          <cell r="O199">
            <v>7076058.9081282904</v>
          </cell>
          <cell r="P199">
            <v>6545.8454284258005</v>
          </cell>
          <cell r="Q199">
            <v>257.15997335143857</v>
          </cell>
          <cell r="R199">
            <v>4.1000000000000002E-2</v>
          </cell>
          <cell r="S199">
            <v>277989.93119290471</v>
          </cell>
          <cell r="T199">
            <v>619222.5</v>
          </cell>
          <cell r="U199">
            <v>628860</v>
          </cell>
          <cell r="V199">
            <v>7127.5845588605835</v>
          </cell>
          <cell r="W199">
            <v>136.73491047661992</v>
          </cell>
          <cell r="X199">
            <v>1.9559126194085463E-2</v>
          </cell>
          <cell r="Y199">
            <v>287627.43119290471</v>
          </cell>
          <cell r="AB199">
            <v>125783</v>
          </cell>
        </row>
        <row r="201">
          <cell r="D201" t="str">
            <v>TOTAL PRIMARY</v>
          </cell>
          <cell r="E201">
            <v>44487</v>
          </cell>
          <cell r="F201">
            <v>44340</v>
          </cell>
          <cell r="G201">
            <v>-147</v>
          </cell>
          <cell r="I201">
            <v>222736741.87044632</v>
          </cell>
          <cell r="J201">
            <v>5006.78269765204</v>
          </cell>
          <cell r="K201">
            <v>7516815.200119718</v>
          </cell>
          <cell r="L201">
            <v>168.96655652482113</v>
          </cell>
          <cell r="M201">
            <v>230253557.07056603</v>
          </cell>
          <cell r="N201">
            <v>5192.908368754308</v>
          </cell>
          <cell r="O201">
            <v>233758086.25329304</v>
          </cell>
          <cell r="P201">
            <v>5271.9460138315972</v>
          </cell>
          <cell r="Q201">
            <v>79.037645077289199</v>
          </cell>
          <cell r="R201">
            <v>1.4999999999999999E-2</v>
          </cell>
          <cell r="S201">
            <v>3504529.1827270188</v>
          </cell>
          <cell r="T201">
            <v>22725190</v>
          </cell>
          <cell r="U201">
            <v>23114130</v>
          </cell>
          <cell r="V201">
            <v>5793.2389772957386</v>
          </cell>
          <cell r="W201">
            <v>106.66206560095088</v>
          </cell>
          <cell r="X201">
            <v>1.8411473446714316E-2</v>
          </cell>
          <cell r="Y201">
            <v>3893469.1827270188</v>
          </cell>
          <cell r="AB201">
            <v>3855989</v>
          </cell>
        </row>
        <row r="203">
          <cell r="D203" t="str">
            <v>TOTAL SECONDARY</v>
          </cell>
          <cell r="E203">
            <v>30245</v>
          </cell>
          <cell r="F203">
            <v>30669</v>
          </cell>
          <cell r="G203">
            <v>424</v>
          </cell>
          <cell r="I203">
            <v>202718809.12955365</v>
          </cell>
          <cell r="J203">
            <v>6702.5560961994925</v>
          </cell>
          <cell r="K203">
            <v>6995502.799880282</v>
          </cell>
          <cell r="L203">
            <v>231.29452140453901</v>
          </cell>
          <cell r="M203">
            <v>209714311.92943388</v>
          </cell>
          <cell r="N203">
            <v>6837.9898897725352</v>
          </cell>
          <cell r="O203">
            <v>219621613.74670705</v>
          </cell>
          <cell r="P203">
            <v>7161.0295003654192</v>
          </cell>
          <cell r="Q203">
            <v>323.03961059288395</v>
          </cell>
          <cell r="R203">
            <v>4.7E-2</v>
          </cell>
          <cell r="S203">
            <v>9907301.8172731083</v>
          </cell>
          <cell r="T203">
            <v>11261682.5</v>
          </cell>
          <cell r="U203">
            <v>11425510</v>
          </cell>
          <cell r="V203">
            <v>7533.5721329911976</v>
          </cell>
          <cell r="W203">
            <v>227.37294537559592</v>
          </cell>
          <cell r="X203">
            <v>3.0181292667243328E-2</v>
          </cell>
          <cell r="Y203">
            <v>10071129.317273108</v>
          </cell>
          <cell r="AB203">
            <v>3666996</v>
          </cell>
        </row>
        <row r="205">
          <cell r="D205" t="str">
            <v>TOTAL PRIMARY/SECONDARY</v>
          </cell>
          <cell r="E205">
            <v>74732</v>
          </cell>
          <cell r="F205">
            <v>75009</v>
          </cell>
          <cell r="G205">
            <v>277</v>
          </cell>
          <cell r="I205">
            <v>425455551</v>
          </cell>
          <cell r="J205">
            <v>5693.0839667077025</v>
          </cell>
          <cell r="K205">
            <v>14512318</v>
          </cell>
          <cell r="L205">
            <v>194.1914842370069</v>
          </cell>
          <cell r="M205">
            <v>439967868.99999988</v>
          </cell>
          <cell r="N205">
            <v>5865.5343892066267</v>
          </cell>
          <cell r="O205">
            <v>453379700.00000012</v>
          </cell>
          <cell r="P205">
            <v>6044.3373461851261</v>
          </cell>
          <cell r="Q205">
            <v>178.80295697849942</v>
          </cell>
          <cell r="R205">
            <v>0.03</v>
          </cell>
          <cell r="S205">
            <v>13411831.000000127</v>
          </cell>
          <cell r="T205">
            <v>33986872.5</v>
          </cell>
          <cell r="U205">
            <v>34539640</v>
          </cell>
          <cell r="V205">
            <v>6504.8106227252747</v>
          </cell>
          <cell r="W205">
            <v>162.75177912414165</v>
          </cell>
          <cell r="X205">
            <v>2.5020217891594004E-2</v>
          </cell>
          <cell r="Y205">
            <v>13964598.500000127</v>
          </cell>
          <cell r="AB205">
            <v>7522985</v>
          </cell>
        </row>
        <row r="206">
          <cell r="S206">
            <v>1.1175870895385742E-7</v>
          </cell>
        </row>
      </sheetData>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ools List 2425"/>
      <sheetName val="Template"/>
      <sheetName val="Instructions"/>
      <sheetName val="Primary"/>
      <sheetName val="Secondary2"/>
      <sheetName val="Secondary"/>
      <sheetName val="TPAG"/>
      <sheetName val="MSAG"/>
      <sheetName val="Special 23-24"/>
      <sheetName val="IR 23-24"/>
      <sheetName val="IR 24-25"/>
      <sheetName val="MFG-Gains A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15-16 final baselines"/>
      <sheetName val="Adjusted Factor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sheetData sheetId="6">
        <row r="5">
          <cell r="AB5">
            <v>0</v>
          </cell>
        </row>
      </sheetData>
      <sheetData sheetId="7"/>
      <sheetData sheetId="8"/>
      <sheetData sheetId="9"/>
      <sheetData sheetId="10"/>
      <sheetData sheetId="11"/>
      <sheetData sheetId="12"/>
      <sheetData sheetId="13"/>
      <sheetData sheetId="14">
        <row r="6">
          <cell r="E6">
            <v>3732004</v>
          </cell>
        </row>
      </sheetData>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6-17 submitted baselines"/>
      <sheetName val="16-17 submitted HN places"/>
      <sheetName val="Inputs &amp; Adjustments"/>
      <sheetName val="Local Factors"/>
      <sheetName val="Adjusted Factors"/>
      <sheetName val="16-17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sheetData sheetId="6">
        <row r="5">
          <cell r="AA5">
            <v>0</v>
          </cell>
        </row>
      </sheetData>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3">
          <cell r="C3" t="str">
            <v>Sheffield</v>
          </cell>
        </row>
        <row r="4">
          <cell r="C4">
            <v>373</v>
          </cell>
        </row>
        <row r="16">
          <cell r="T16">
            <v>2022</v>
          </cell>
        </row>
        <row r="18">
          <cell r="T18">
            <v>2023</v>
          </cell>
        </row>
        <row r="21">
          <cell r="T21" t="str">
            <v>Yes</v>
          </cell>
        </row>
        <row r="22">
          <cell r="T22" t="str">
            <v>No</v>
          </cell>
        </row>
      </sheetData>
      <sheetData sheetId="2"/>
      <sheetData sheetId="3"/>
      <sheetData sheetId="4"/>
      <sheetData sheetId="5"/>
      <sheetData sheetId="6"/>
      <sheetData sheetId="7"/>
      <sheetData sheetId="8">
        <row r="6">
          <cell r="CX6" t="str">
            <v>School closed prior to 1 April 2023</v>
          </cell>
        </row>
        <row r="7">
          <cell r="CX7" t="str">
            <v>New School opening prior to 1 April 2023</v>
          </cell>
        </row>
        <row r="8">
          <cell r="CX8" t="str">
            <v>New School opening after 1 April 2023</v>
          </cell>
        </row>
        <row r="9">
          <cell r="CX9" t="str">
            <v>Amalgamation of schools by 1 April 2023</v>
          </cell>
        </row>
        <row r="10">
          <cell r="CX10" t="str">
            <v>Change in pupil numbers/factors</v>
          </cell>
        </row>
        <row r="11">
          <cell r="CX11" t="str">
            <v>Conversion to academy status prior to 4 January 2023</v>
          </cell>
        </row>
        <row r="12">
          <cell r="CX12" t="str">
            <v>New Academy/Free School</v>
          </cell>
        </row>
      </sheetData>
      <sheetData sheetId="9">
        <row r="5">
          <cell r="AA5">
            <v>0</v>
          </cell>
          <cell r="AK5">
            <v>0</v>
          </cell>
          <cell r="AL5">
            <v>0</v>
          </cell>
          <cell r="AM5">
            <v>0</v>
          </cell>
          <cell r="AN5">
            <v>0</v>
          </cell>
          <cell r="AO5">
            <v>0</v>
          </cell>
          <cell r="AP5">
            <v>0</v>
          </cell>
          <cell r="AQ5">
            <v>9171818.0892130006</v>
          </cell>
          <cell r="AR5">
            <v>0</v>
          </cell>
          <cell r="AS5">
            <v>0</v>
          </cell>
        </row>
      </sheetData>
      <sheetData sheetId="10"/>
      <sheetData sheetId="11"/>
      <sheetData sheetId="12">
        <row r="5">
          <cell r="Y5">
            <v>0</v>
          </cell>
          <cell r="Z5">
            <v>0</v>
          </cell>
          <cell r="AA5">
            <v>0</v>
          </cell>
          <cell r="AB5">
            <v>0</v>
          </cell>
          <cell r="AC5">
            <v>0</v>
          </cell>
          <cell r="AD5">
            <v>6835940.6748385346</v>
          </cell>
          <cell r="AE5">
            <v>0</v>
          </cell>
        </row>
      </sheetData>
      <sheetData sheetId="13">
        <row r="39">
          <cell r="C39" t="str">
            <v>Growth is to be calculated based on agreed planned places, for basic need growth, funded at the relevant key stage AWPU x number of agreed planned places x 7/12 to cover funding from Sept 23 to March 24.  Any school having a significant rise in pupil numbers that would require additional staffing will be considered on a case by case basis, taking into account group sizes for key stages and mixed aged classes.  The allocation would be based on the actual cost of a funded teacher at Main Scale 5 and/or TA at Sheffield Spinal Point 10 (was SP18 equivalent to APT&amp;C Grade 4 mid point) as required.  This would apply equally for both maintained and academies, however, academies would receive funding covering Sept to the following August for the full academic year.  Please see attached growth policy from 2022-23, the 2023-24 Policy is still subject to forum approval in June 2023.</v>
          </cell>
        </row>
        <row r="40">
          <cell r="C40" t="str">
            <v>n/a</v>
          </cell>
        </row>
        <row r="41">
          <cell r="C41" t="str">
            <v xml:space="preserve">Falling Rolls Fund, if approved, will be £250k for primary schools only, and applies to both maintained and academy schools, rated as Good or Outstanding by Ofsted.  Criteria for Claiming:  Pupil number criteria - Schools of less than 3FE are experiencing reductions on roll of more than 10% of the whole school PAN capacity, as agreed with the Local Authority.   The policy for 2022-23 is attached, and any new 2023-24 policy is set to be approved at the June 2023 Forum. 
Schools less than 1.5 FE who are experiencing reductions of 5% or more in Numbers on Roll (NOR whole school) based on one Autumn census to the next one, or changes in pupil numbers are having a significant negative financial impact on the schools that are fragile. i.e. small schools.
Schools will be expected to cover any temporary funding shortfall from their existing carry forward balances prior to application to the Falling Rolls Funding policy, LA maintained schools and academies must provide their latest forecast outturn report, signed off either by the Head Teacher for LA maintained schools or Trustees for academies.
Financial criteria - There has been a reduction in the school budget share or GAG allocation of 3% in cash terms or more from the previous financial or academic year.
The school’s closing reserves should not exceed 5% of their budget share or GAG allocation, again this must be signed off by either the LA maintained school Head Teacher or Trustees of academies.
Schools are NOT receiving financial support through the existing growth fund. No funding will be paid where schools are already being supported via this method.
Schools should submit details of how the funding will be deployed via the headteacher.
The methodology used for funding awarded is allocated by using the following formula:
	the shortfall in pupil numbers * 1/30th of a main scale 5 teacher, up to the maximum of 1 FTE main scale 5 teacher. </v>
          </cell>
        </row>
        <row r="42">
          <cell r="C42" t="str">
            <v xml:space="preserve">Split Site funding applies to ALL schools (maintained or academy) and is allocated based on any school being more than 0.5 mile apart or having a significant geographical feature eg. main road between 2 sites.  Any eligible school then has an amount of funding allocated based on a notional number of additional staff being required.  Plus any travel expenses and/or premises lump sums based on attributable costs.  Further spreadsheet supplied for full breakdown.   Newly qualifying schools for split site allowance are asked to demonstrate the additional costs they are going to incurr, and anything deemed acceptable is funded.  </v>
          </cell>
        </row>
        <row r="43">
          <cell r="C43" t="str">
            <v>PFI Affordability is the gap between the schools contribution, the unitary charge and the government pfi grant received.  The schools contribution is calculated based on an average of the 2010-2012 3 years % premises contribution, applied to the budget share.  Rates have now been removed from the calculation due to the changes in the payment process.  In addition to this energy is calculated based on previous years costs increased in line with energy inflation for the council energy contract, or relevant procurement contractor, in the forthcoming year.  2023-24 sees a forecast in energy at unprecedented levels so schools contributions have increased in line with this increase.  The affordability gap is then pro-ratad out for each school based on pupil number for that particular phase of pfi.  Supporting pfi calculation is attached.  The Unitary Charge has been increasing year on year by approx. 0.5% each year, until last year, however due to recent events the inflation linked to the Unitary Charge is increasing substantially by 14% which has put significant increase on the amount the PFI contracts are costing.  This in turn has increased the affordability gap to an unprecedented level and an increase of over 10%.</v>
          </cell>
        </row>
      </sheetData>
      <sheetData sheetId="14"/>
      <sheetData sheetId="15"/>
      <sheetData sheetId="16">
        <row r="9">
          <cell r="D9">
            <v>4405</v>
          </cell>
        </row>
        <row r="45">
          <cell r="J45" t="str">
            <v>Yes</v>
          </cell>
        </row>
        <row r="46">
          <cell r="J46" t="str">
            <v>Yes</v>
          </cell>
        </row>
        <row r="47">
          <cell r="J47" t="str">
            <v>Yes</v>
          </cell>
        </row>
        <row r="48">
          <cell r="J48" t="str">
            <v>Yes</v>
          </cell>
        </row>
        <row r="55">
          <cell r="J55">
            <v>0</v>
          </cell>
        </row>
        <row r="56">
          <cell r="J56">
            <v>0</v>
          </cell>
        </row>
        <row r="57">
          <cell r="J57">
            <v>0</v>
          </cell>
        </row>
        <row r="58">
          <cell r="J58">
            <v>0</v>
          </cell>
        </row>
        <row r="59">
          <cell r="J59">
            <v>0</v>
          </cell>
        </row>
        <row r="60">
          <cell r="J60">
            <v>0</v>
          </cell>
        </row>
        <row r="61">
          <cell r="J61">
            <v>0</v>
          </cell>
        </row>
        <row r="78">
          <cell r="J78">
            <v>0</v>
          </cell>
        </row>
        <row r="79">
          <cell r="J79">
            <v>0</v>
          </cell>
        </row>
        <row r="80">
          <cell r="J80">
            <v>2701713</v>
          </cell>
        </row>
        <row r="81">
          <cell r="J81">
            <v>250000</v>
          </cell>
        </row>
      </sheetData>
      <sheetData sheetId="17">
        <row r="5">
          <cell r="I5"/>
        </row>
      </sheetData>
      <sheetData sheetId="18">
        <row r="8">
          <cell r="X8">
            <v>31.690000000000005</v>
          </cell>
        </row>
      </sheetData>
      <sheetData sheetId="19"/>
      <sheetData sheetId="20">
        <row r="5">
          <cell r="AG5">
            <v>20864000</v>
          </cell>
        </row>
      </sheetData>
      <sheetData sheetId="21"/>
      <sheetData sheetId="22"/>
      <sheetData sheetId="23"/>
      <sheetData sheetId="24"/>
      <sheetData sheetId="25">
        <row r="4">
          <cell r="D4" t="str">
            <v>Pass</v>
          </cell>
        </row>
        <row r="5">
          <cell r="D5" t="str">
            <v>Pass</v>
          </cell>
        </row>
        <row r="6">
          <cell r="D6" t="str">
            <v>Pass</v>
          </cell>
        </row>
        <row r="7">
          <cell r="D7" t="str">
            <v>Pass</v>
          </cell>
        </row>
        <row r="8">
          <cell r="D8" t="str">
            <v>Pass</v>
          </cell>
        </row>
        <row r="9">
          <cell r="D9" t="str">
            <v>Pass</v>
          </cell>
        </row>
        <row r="10">
          <cell r="D10" t="str">
            <v>Pass</v>
          </cell>
        </row>
        <row r="11">
          <cell r="D11" t="str">
            <v>Pass</v>
          </cell>
        </row>
        <row r="12">
          <cell r="D12" t="str">
            <v>Pass</v>
          </cell>
        </row>
        <row r="13">
          <cell r="D13" t="str">
            <v>Pass</v>
          </cell>
        </row>
        <row r="14">
          <cell r="D14" t="str">
            <v>Pass</v>
          </cell>
        </row>
        <row r="15">
          <cell r="D15" t="str">
            <v>Pass</v>
          </cell>
        </row>
        <row r="16">
          <cell r="D16" t="str">
            <v>Pass</v>
          </cell>
        </row>
        <row r="17">
          <cell r="D17" t="str">
            <v>Pass</v>
          </cell>
        </row>
        <row r="18">
          <cell r="D18" t="str">
            <v>Pass</v>
          </cell>
        </row>
        <row r="19">
          <cell r="D19" t="str">
            <v>Pass</v>
          </cell>
        </row>
        <row r="20">
          <cell r="D20" t="str">
            <v>Pass</v>
          </cell>
        </row>
        <row r="21">
          <cell r="D21" t="str">
            <v>Pass</v>
          </cell>
        </row>
        <row r="22">
          <cell r="D22" t="str">
            <v>Pass</v>
          </cell>
        </row>
        <row r="23">
          <cell r="D23" t="str">
            <v>Pass</v>
          </cell>
        </row>
        <row r="24">
          <cell r="D24" t="str">
            <v>Pass</v>
          </cell>
        </row>
        <row r="25">
          <cell r="D25" t="str">
            <v>Pass</v>
          </cell>
        </row>
        <row r="26">
          <cell r="D26" t="str">
            <v>Pass</v>
          </cell>
        </row>
        <row r="27">
          <cell r="D27" t="str">
            <v>Pass</v>
          </cell>
        </row>
        <row r="28">
          <cell r="D28" t="str">
            <v>Pass</v>
          </cell>
        </row>
        <row r="29">
          <cell r="D29" t="str">
            <v>Pass</v>
          </cell>
        </row>
        <row r="30">
          <cell r="D30" t="str">
            <v>Pass</v>
          </cell>
        </row>
        <row r="31">
          <cell r="D31" t="str">
            <v>Pass</v>
          </cell>
        </row>
        <row r="32">
          <cell r="D32" t="str">
            <v>Pass</v>
          </cell>
        </row>
        <row r="33">
          <cell r="D33" t="str">
            <v>Pass</v>
          </cell>
        </row>
        <row r="34">
          <cell r="D34" t="str">
            <v>Pass</v>
          </cell>
        </row>
        <row r="35">
          <cell r="D35" t="str">
            <v>Pass</v>
          </cell>
        </row>
        <row r="36">
          <cell r="D36" t="str">
            <v>Pass</v>
          </cell>
        </row>
        <row r="39">
          <cell r="C39" t="str">
            <v>Pass</v>
          </cell>
          <cell r="D39" t="str">
            <v>Pass</v>
          </cell>
          <cell r="E39" t="str">
            <v>Pass</v>
          </cell>
          <cell r="F39" t="str">
            <v>Pass</v>
          </cell>
          <cell r="G39" t="str">
            <v>Pass</v>
          </cell>
          <cell r="H39" t="str">
            <v>Pass</v>
          </cell>
          <cell r="I39" t="str">
            <v>Pass</v>
          </cell>
          <cell r="J39" t="str">
            <v>Pass</v>
          </cell>
          <cell r="K39" t="str">
            <v>Pass</v>
          </cell>
          <cell r="L39" t="str">
            <v>Pass</v>
          </cell>
          <cell r="M39" t="str">
            <v>Pass</v>
          </cell>
          <cell r="N39" t="str">
            <v>Pass</v>
          </cell>
          <cell r="O39" t="str">
            <v>Pass</v>
          </cell>
          <cell r="P39" t="str">
            <v>Pass</v>
          </cell>
          <cell r="Q39" t="str">
            <v>Pass</v>
          </cell>
          <cell r="R39" t="str">
            <v>Pass</v>
          </cell>
          <cell r="S39" t="str">
            <v>Pass</v>
          </cell>
          <cell r="T39" t="str">
            <v>Pass</v>
          </cell>
          <cell r="U39" t="str">
            <v>Pass</v>
          </cell>
          <cell r="V39" t="str">
            <v>Pass</v>
          </cell>
          <cell r="W39" t="str">
            <v>Pass</v>
          </cell>
          <cell r="X39" t="str">
            <v>Pass</v>
          </cell>
          <cell r="Y39" t="str">
            <v>Pass</v>
          </cell>
          <cell r="Z39" t="str">
            <v>Pass</v>
          </cell>
          <cell r="AA39" t="str">
            <v>Pass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9-20 submitted baselines"/>
      <sheetName val="19-20 HN places"/>
      <sheetName val="Proposed Free Schools"/>
      <sheetName val="Inputs &amp; Adjustments"/>
      <sheetName val="Local Factors"/>
      <sheetName val="Adjusted Factors"/>
      <sheetName val="19-20 final baselines"/>
      <sheetName val="Commentary"/>
      <sheetName val="ProformaAggregation"/>
      <sheetName val="Proforma"/>
      <sheetName val="Block transfers"/>
      <sheetName val="De Delegation"/>
      <sheetName val="Education Functions"/>
      <sheetName val="New ISB"/>
      <sheetName val="School level SB"/>
      <sheetName val="Recoupment"/>
      <sheetName val="Validation sheet"/>
      <sheetName val="202021_P2_APT_373_Sheffieldv1"/>
    </sheetNames>
    <sheetDataSet>
      <sheetData sheetId="0"/>
      <sheetData sheetId="1"/>
      <sheetData sheetId="2">
        <row r="1">
          <cell r="B1">
            <v>0</v>
          </cell>
        </row>
      </sheetData>
      <sheetData sheetId="3"/>
      <sheetData sheetId="4">
        <row r="4">
          <cell r="A4" t="str">
            <v>LA Estab</v>
          </cell>
        </row>
      </sheetData>
      <sheetData sheetId="5"/>
      <sheetData sheetId="6">
        <row r="6">
          <cell r="DC6" t="str">
            <v>School closed prior to 1 April 2020</v>
          </cell>
        </row>
      </sheetData>
      <sheetData sheetId="7">
        <row r="5">
          <cell r="AA5">
            <v>0</v>
          </cell>
        </row>
      </sheetData>
      <sheetData sheetId="8">
        <row r="1">
          <cell r="E1">
            <v>0</v>
          </cell>
        </row>
      </sheetData>
      <sheetData sheetId="9"/>
      <sheetData sheetId="10"/>
      <sheetData sheetId="11"/>
      <sheetData sheetId="12">
        <row r="9">
          <cell r="D9">
            <v>3750</v>
          </cell>
          <cell r="I9">
            <v>5000</v>
          </cell>
        </row>
        <row r="66">
          <cell r="L66">
            <v>0</v>
          </cell>
        </row>
        <row r="76">
          <cell r="L76">
            <v>0</v>
          </cell>
        </row>
      </sheetData>
      <sheetData sheetId="13"/>
      <sheetData sheetId="14">
        <row r="8">
          <cell r="X8">
            <v>29.17</v>
          </cell>
        </row>
      </sheetData>
      <sheetData sheetId="15"/>
      <sheetData sheetId="16">
        <row r="1">
          <cell r="C1">
            <v>0</v>
          </cell>
        </row>
      </sheetData>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s>
    <sheetDataSet>
      <sheetData sheetId="0"/>
      <sheetData sheetId="1">
        <row r="9">
          <cell r="T9" t="str">
            <v>22-23</v>
          </cell>
        </row>
        <row r="11">
          <cell r="T11" t="str">
            <v>21-22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6">
          <cell r="J76">
            <v>425455550.99788749</v>
          </cell>
        </row>
      </sheetData>
      <sheetData sheetId="17"/>
      <sheetData sheetId="18"/>
      <sheetData sheetId="19"/>
      <sheetData sheetId="20">
        <row r="4">
          <cell r="C4" t="str">
            <v>LAESTAB</v>
          </cell>
        </row>
      </sheetData>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Sheet"/>
      <sheetName val="Cover"/>
      <sheetName val="Schools Block Data"/>
      <sheetName val="22-23 submitted baselines"/>
      <sheetName val="22-23 HN places"/>
      <sheetName val="Proposed Free Schools"/>
      <sheetName val="IndicativeNFF NNDR PaidBy ESFA"/>
      <sheetName val="FSM6 update"/>
      <sheetName val="Inputs &amp; Adjustments"/>
      <sheetName val="Local Factors"/>
      <sheetName val="Adjusted Factors"/>
      <sheetName val="LA estimate of NNDR 23-24"/>
      <sheetName val="22-23 final baselines"/>
      <sheetName val="Commentary"/>
      <sheetName val="Factor value limits"/>
      <sheetName val="ProformaAggregation"/>
      <sheetName val="Proforma"/>
      <sheetName val="Block transfers"/>
      <sheetName val="De Delegation"/>
      <sheetName val="Education Functions"/>
      <sheetName val="New ISB"/>
      <sheetName val="School level SB"/>
      <sheetName val="Recoupment"/>
      <sheetName val="Split sites data"/>
      <sheetName val="Post-16 infrastructure changes"/>
      <sheetName val="Validation sheet"/>
      <sheetName val="202324_P1_APT_373_Sheffield Lin"/>
    </sheetNames>
    <sheetDataSet>
      <sheetData sheetId="0"/>
      <sheetData sheetId="1">
        <row r="9">
          <cell r="T9" t="str">
            <v>22-23</v>
          </cell>
        </row>
        <row r="11">
          <cell r="T11" t="str">
            <v>21-22</v>
          </cell>
        </row>
      </sheetData>
      <sheetData sheetId="2"/>
      <sheetData sheetId="3"/>
      <sheetData sheetId="4"/>
      <sheetData sheetId="5"/>
      <sheetData sheetId="6">
        <row r="4">
          <cell r="B4" t="str">
            <v>LAESTAB</v>
          </cell>
        </row>
      </sheetData>
      <sheetData sheetId="7"/>
      <sheetData sheetId="8"/>
      <sheetData sheetId="9"/>
      <sheetData sheetId="10">
        <row r="4">
          <cell r="F4" t="str">
            <v>LAESTAB</v>
          </cell>
        </row>
      </sheetData>
      <sheetData sheetId="11"/>
      <sheetData sheetId="12"/>
      <sheetData sheetId="13"/>
      <sheetData sheetId="14"/>
      <sheetData sheetId="15"/>
      <sheetData sheetId="16">
        <row r="14">
          <cell r="E14">
            <v>3462.8685792877927</v>
          </cell>
        </row>
      </sheetData>
      <sheetData sheetId="17"/>
      <sheetData sheetId="18">
        <row r="8">
          <cell r="Z8">
            <v>635954.92000000004</v>
          </cell>
        </row>
      </sheetData>
      <sheetData sheetId="19"/>
      <sheetData sheetId="20">
        <row r="4">
          <cell r="C4" t="str">
            <v>LAESTAB</v>
          </cell>
        </row>
      </sheetData>
      <sheetData sheetId="21"/>
      <sheetData sheetId="22"/>
      <sheetData sheetId="23"/>
      <sheetData sheetId="24"/>
      <sheetData sheetId="25"/>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21-22 submitted baselines"/>
      <sheetName val="21-22 HN places"/>
      <sheetName val="Proposed Free Schools"/>
      <sheetName val="IndicativeNFF NNDR PaidBy ESFA"/>
      <sheetName val="FSM6 update"/>
      <sheetName val="Inputs &amp; Adjustments"/>
      <sheetName val="Local Factors"/>
      <sheetName val="LA estimate of NNDR 22-23"/>
      <sheetName val="Adjusted Factors"/>
      <sheetName val="21-22 final baselines"/>
      <sheetName val="Commentary"/>
      <sheetName val="ProformaAggregation"/>
      <sheetName val="Proforma"/>
      <sheetName val="Block transfers"/>
      <sheetName val="De Delegation"/>
      <sheetName val="Education Functions"/>
      <sheetName val="New ISB"/>
      <sheetName val="School level SB"/>
      <sheetName val="Recoupment"/>
      <sheetName val="Post-16 infrastructure changes"/>
      <sheetName val="Validation sheet"/>
      <sheetName val="202223_P1_APT_373_Sheffield"/>
    </sheetNames>
    <sheetDataSet>
      <sheetData sheetId="0"/>
      <sheetData sheetId="1">
        <row r="7">
          <cell r="T7" t="str">
            <v>22-23</v>
          </cell>
        </row>
      </sheetData>
      <sheetData sheetId="2">
        <row r="1">
          <cell r="B1"/>
        </row>
      </sheetData>
      <sheetData sheetId="3"/>
      <sheetData sheetId="4"/>
      <sheetData sheetId="5"/>
      <sheetData sheetId="6"/>
      <sheetData sheetId="7"/>
      <sheetData sheetId="8"/>
      <sheetData sheetId="9"/>
      <sheetData sheetId="10"/>
      <sheetData sheetId="11">
        <row r="1">
          <cell r="G1"/>
        </row>
      </sheetData>
      <sheetData sheetId="12"/>
      <sheetData sheetId="13"/>
      <sheetData sheetId="14"/>
      <sheetData sheetId="15">
        <row r="14">
          <cell r="E14">
            <v>3412.8685792877927</v>
          </cell>
        </row>
      </sheetData>
      <sheetData sheetId="16"/>
      <sheetData sheetId="17">
        <row r="8">
          <cell r="X8">
            <v>31.975089439512388</v>
          </cell>
        </row>
      </sheetData>
      <sheetData sheetId="18"/>
      <sheetData sheetId="19">
        <row r="1">
          <cell r="C1"/>
        </row>
      </sheetData>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2.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inhelpdesk@sheffield.gov.uk"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343D-79E1-42B9-9B99-1993768F75A6}">
  <sheetPr codeName="Sheet30"/>
  <dimension ref="A1:H182"/>
  <sheetViews>
    <sheetView topLeftCell="A113" workbookViewId="0">
      <selection activeCell="G118" sqref="G118"/>
    </sheetView>
  </sheetViews>
  <sheetFormatPr defaultColWidth="9.08984375" defaultRowHeight="14.5" x14ac:dyDescent="0.35"/>
  <cols>
    <col min="1" max="2" width="9.08984375" style="299"/>
    <col min="3" max="3" width="9.08984375" style="296"/>
    <col min="4" max="4" width="9.08984375" style="300"/>
    <col min="5" max="5" width="44.36328125" style="301" customWidth="1"/>
    <col min="6" max="6" width="16.54296875" style="301" customWidth="1"/>
    <col min="7" max="7" width="19.453125" style="302" bestFit="1" customWidth="1"/>
    <col min="8" max="8" width="9.08984375" style="296"/>
    <col min="9" max="16384" width="9.08984375" style="95"/>
  </cols>
  <sheetData>
    <row r="1" spans="1:8" ht="25" x14ac:dyDescent="0.5">
      <c r="A1" s="278" t="s">
        <v>305</v>
      </c>
      <c r="B1" s="279"/>
      <c r="C1" s="280"/>
      <c r="D1" s="281"/>
      <c r="E1" s="282" t="s">
        <v>331</v>
      </c>
      <c r="F1" s="283"/>
      <c r="G1" s="284"/>
      <c r="H1" s="280"/>
    </row>
    <row r="2" spans="1:8" x14ac:dyDescent="0.35">
      <c r="A2" s="285"/>
      <c r="B2" s="285"/>
      <c r="C2" s="286"/>
      <c r="D2" s="287"/>
      <c r="E2" s="288"/>
      <c r="F2" s="288"/>
      <c r="G2" s="289"/>
      <c r="H2" s="286"/>
    </row>
    <row r="3" spans="1:8" x14ac:dyDescent="0.35">
      <c r="A3" s="290"/>
      <c r="B3" s="290"/>
      <c r="C3" s="291"/>
      <c r="D3" s="292"/>
      <c r="E3" s="293"/>
      <c r="F3" s="293"/>
      <c r="G3" s="294"/>
      <c r="H3" s="291"/>
    </row>
    <row r="4" spans="1:8" s="63" customFormat="1" x14ac:dyDescent="0.35">
      <c r="A4" s="322" t="s">
        <v>127</v>
      </c>
      <c r="B4" s="323" t="s">
        <v>138</v>
      </c>
      <c r="C4" s="323" t="s">
        <v>128</v>
      </c>
      <c r="D4" s="323" t="s">
        <v>104</v>
      </c>
      <c r="E4" s="324" t="s">
        <v>139</v>
      </c>
      <c r="F4" s="324" t="s">
        <v>129</v>
      </c>
      <c r="G4" s="324" t="s">
        <v>140</v>
      </c>
      <c r="H4" s="295" t="s">
        <v>103</v>
      </c>
    </row>
    <row r="5" spans="1:8" x14ac:dyDescent="0.35">
      <c r="A5" s="325">
        <v>106982</v>
      </c>
      <c r="B5" s="326">
        <v>3732001</v>
      </c>
      <c r="C5" s="326"/>
      <c r="D5" s="326">
        <v>2001</v>
      </c>
      <c r="E5" s="327" t="s">
        <v>76</v>
      </c>
      <c r="F5" s="327" t="s">
        <v>46</v>
      </c>
      <c r="G5" s="328">
        <v>0</v>
      </c>
      <c r="H5" s="296" t="str">
        <f>IF(G5=0,7&amp;D5,6&amp;D5)</f>
        <v>72001</v>
      </c>
    </row>
    <row r="6" spans="1:8" x14ac:dyDescent="0.35">
      <c r="A6" s="325">
        <v>143052</v>
      </c>
      <c r="B6" s="326">
        <v>3732046</v>
      </c>
      <c r="C6" s="326"/>
      <c r="D6" s="326">
        <v>2046</v>
      </c>
      <c r="E6" s="327" t="s">
        <v>201</v>
      </c>
      <c r="F6" s="327" t="s">
        <v>46</v>
      </c>
      <c r="G6" s="328" t="s">
        <v>100</v>
      </c>
      <c r="H6" s="296" t="str">
        <f t="shared" ref="H6:H69" si="0">IF(G6=0,7&amp;D6,6&amp;D6)</f>
        <v>62046</v>
      </c>
    </row>
    <row r="7" spans="1:8" x14ac:dyDescent="0.35">
      <c r="A7" s="325">
        <v>143546</v>
      </c>
      <c r="B7" s="326">
        <v>3732048</v>
      </c>
      <c r="C7" s="326"/>
      <c r="D7" s="326">
        <v>2048</v>
      </c>
      <c r="E7" s="327" t="s">
        <v>202</v>
      </c>
      <c r="F7" s="327" t="s">
        <v>46</v>
      </c>
      <c r="G7" s="328" t="s">
        <v>100</v>
      </c>
      <c r="H7" s="296" t="str">
        <f t="shared" si="0"/>
        <v>62048</v>
      </c>
    </row>
    <row r="8" spans="1:8" x14ac:dyDescent="0.35">
      <c r="A8" s="325">
        <v>107085</v>
      </c>
      <c r="B8" s="326">
        <v>3732342</v>
      </c>
      <c r="C8" s="326"/>
      <c r="D8" s="326">
        <v>2342</v>
      </c>
      <c r="E8" s="327" t="s">
        <v>19</v>
      </c>
      <c r="F8" s="327" t="s">
        <v>46</v>
      </c>
      <c r="G8" s="328">
        <v>0</v>
      </c>
      <c r="H8" s="296" t="str">
        <f t="shared" si="0"/>
        <v>72342</v>
      </c>
    </row>
    <row r="9" spans="1:8" x14ac:dyDescent="0.35">
      <c r="A9" s="325">
        <v>150047</v>
      </c>
      <c r="B9" s="326">
        <v>3732343</v>
      </c>
      <c r="C9" s="326"/>
      <c r="D9" s="330">
        <v>2343</v>
      </c>
      <c r="E9" s="327" t="s">
        <v>20</v>
      </c>
      <c r="F9" s="327" t="s">
        <v>46</v>
      </c>
      <c r="G9" s="328" t="s">
        <v>100</v>
      </c>
      <c r="H9" s="296" t="str">
        <f t="shared" si="0"/>
        <v>62343</v>
      </c>
    </row>
    <row r="10" spans="1:8" x14ac:dyDescent="0.35">
      <c r="A10" s="325">
        <v>133994</v>
      </c>
      <c r="B10" s="326">
        <v>3733429</v>
      </c>
      <c r="C10" s="326"/>
      <c r="D10" s="327">
        <v>3429</v>
      </c>
      <c r="E10" s="327" t="s">
        <v>141</v>
      </c>
      <c r="F10" s="327" t="s">
        <v>46</v>
      </c>
      <c r="G10" s="328">
        <v>0</v>
      </c>
      <c r="H10" s="296" t="str">
        <f t="shared" si="0"/>
        <v>73429</v>
      </c>
    </row>
    <row r="11" spans="1:8" x14ac:dyDescent="0.35">
      <c r="A11" s="325">
        <v>107083</v>
      </c>
      <c r="B11" s="326">
        <v>3732340</v>
      </c>
      <c r="C11" s="326"/>
      <c r="D11" s="327">
        <v>2340</v>
      </c>
      <c r="E11" s="327" t="s">
        <v>77</v>
      </c>
      <c r="F11" s="327" t="s">
        <v>46</v>
      </c>
      <c r="G11" s="328">
        <v>0</v>
      </c>
      <c r="H11" s="296" t="str">
        <f t="shared" si="0"/>
        <v>72340</v>
      </c>
    </row>
    <row r="12" spans="1:8" x14ac:dyDescent="0.35">
      <c r="A12" s="325">
        <v>107047</v>
      </c>
      <c r="B12" s="326">
        <v>3732281</v>
      </c>
      <c r="C12" s="326"/>
      <c r="D12" s="327">
        <v>2281</v>
      </c>
      <c r="E12" s="327" t="s">
        <v>21</v>
      </c>
      <c r="F12" s="327" t="s">
        <v>46</v>
      </c>
      <c r="G12" s="328">
        <v>0</v>
      </c>
      <c r="H12" s="296" t="str">
        <f t="shared" si="0"/>
        <v>72281</v>
      </c>
    </row>
    <row r="13" spans="1:8" x14ac:dyDescent="0.35">
      <c r="A13" s="325">
        <v>149575</v>
      </c>
      <c r="B13" s="326">
        <v>3732052</v>
      </c>
      <c r="C13" s="331">
        <v>2322</v>
      </c>
      <c r="D13" s="330">
        <v>2052</v>
      </c>
      <c r="E13" s="330" t="s">
        <v>142</v>
      </c>
      <c r="F13" s="327" t="s">
        <v>46</v>
      </c>
      <c r="G13" s="328" t="s">
        <v>100</v>
      </c>
      <c r="H13" s="296" t="str">
        <f t="shared" si="0"/>
        <v>62052</v>
      </c>
    </row>
    <row r="14" spans="1:8" x14ac:dyDescent="0.35">
      <c r="A14" s="325">
        <v>142542</v>
      </c>
      <c r="B14" s="326">
        <v>3732274</v>
      </c>
      <c r="C14" s="326"/>
      <c r="D14" s="327">
        <v>2274</v>
      </c>
      <c r="E14" s="327" t="s">
        <v>203</v>
      </c>
      <c r="F14" s="327" t="s">
        <v>46</v>
      </c>
      <c r="G14" s="328" t="s">
        <v>100</v>
      </c>
      <c r="H14" s="296" t="str">
        <f t="shared" si="0"/>
        <v>62274</v>
      </c>
    </row>
    <row r="15" spans="1:8" x14ac:dyDescent="0.35">
      <c r="A15" s="325">
        <v>107036</v>
      </c>
      <c r="B15" s="326">
        <v>3732241</v>
      </c>
      <c r="C15" s="326"/>
      <c r="D15" s="327">
        <v>2241</v>
      </c>
      <c r="E15" s="327" t="s">
        <v>133</v>
      </c>
      <c r="F15" s="327" t="s">
        <v>46</v>
      </c>
      <c r="G15" s="328">
        <v>0</v>
      </c>
      <c r="H15" s="296" t="str">
        <f t="shared" si="0"/>
        <v>72241</v>
      </c>
    </row>
    <row r="16" spans="1:8" x14ac:dyDescent="0.35">
      <c r="A16" s="325">
        <v>143964</v>
      </c>
      <c r="B16" s="326">
        <v>3732353</v>
      </c>
      <c r="C16" s="326"/>
      <c r="D16" s="327">
        <v>2353</v>
      </c>
      <c r="E16" s="327" t="s">
        <v>204</v>
      </c>
      <c r="F16" s="327" t="s">
        <v>46</v>
      </c>
      <c r="G16" s="328" t="s">
        <v>100</v>
      </c>
      <c r="H16" s="296" t="str">
        <f t="shared" si="0"/>
        <v>62353</v>
      </c>
    </row>
    <row r="17" spans="1:8" x14ac:dyDescent="0.35">
      <c r="A17" s="325">
        <v>143965</v>
      </c>
      <c r="B17" s="326">
        <v>3732323</v>
      </c>
      <c r="C17" s="326"/>
      <c r="D17" s="327">
        <v>2323</v>
      </c>
      <c r="E17" s="327" t="s">
        <v>205</v>
      </c>
      <c r="F17" s="327" t="s">
        <v>46</v>
      </c>
      <c r="G17" s="328" t="s">
        <v>100</v>
      </c>
      <c r="H17" s="296" t="str">
        <f t="shared" si="0"/>
        <v>62323</v>
      </c>
    </row>
    <row r="18" spans="1:8" x14ac:dyDescent="0.35">
      <c r="A18" s="325">
        <v>146488</v>
      </c>
      <c r="B18" s="326">
        <v>3732328</v>
      </c>
      <c r="C18" s="326"/>
      <c r="D18" s="327">
        <v>2328</v>
      </c>
      <c r="E18" s="327" t="s">
        <v>143</v>
      </c>
      <c r="F18" s="327" t="s">
        <v>46</v>
      </c>
      <c r="G18" s="328" t="s">
        <v>100</v>
      </c>
      <c r="H18" s="296" t="str">
        <f t="shared" si="0"/>
        <v>62328</v>
      </c>
    </row>
    <row r="19" spans="1:8" x14ac:dyDescent="0.35">
      <c r="A19" s="325">
        <v>107033</v>
      </c>
      <c r="B19" s="326">
        <v>3732233</v>
      </c>
      <c r="C19" s="326"/>
      <c r="D19" s="327">
        <v>2233</v>
      </c>
      <c r="E19" s="327" t="s">
        <v>144</v>
      </c>
      <c r="F19" s="327" t="s">
        <v>46</v>
      </c>
      <c r="G19" s="328">
        <v>0</v>
      </c>
      <c r="H19" s="296" t="str">
        <f t="shared" si="0"/>
        <v>72233</v>
      </c>
    </row>
    <row r="20" spans="1:8" x14ac:dyDescent="0.35">
      <c r="A20" s="325">
        <v>106987</v>
      </c>
      <c r="B20" s="326">
        <v>3732014</v>
      </c>
      <c r="C20" s="326"/>
      <c r="D20" s="327">
        <v>2014</v>
      </c>
      <c r="E20" s="327" t="s">
        <v>22</v>
      </c>
      <c r="F20" s="327" t="s">
        <v>46</v>
      </c>
      <c r="G20" s="328">
        <v>0</v>
      </c>
      <c r="H20" s="296" t="str">
        <f t="shared" si="0"/>
        <v>72014</v>
      </c>
    </row>
    <row r="21" spans="1:8" x14ac:dyDescent="0.35">
      <c r="A21" s="325">
        <v>148100</v>
      </c>
      <c r="B21" s="326">
        <v>3732246</v>
      </c>
      <c r="C21" s="326"/>
      <c r="D21" s="327">
        <v>2246</v>
      </c>
      <c r="E21" s="327" t="s">
        <v>301</v>
      </c>
      <c r="F21" s="327" t="s">
        <v>46</v>
      </c>
      <c r="G21" s="328" t="s">
        <v>100</v>
      </c>
      <c r="H21" s="296" t="str">
        <f t="shared" si="0"/>
        <v>62246</v>
      </c>
    </row>
    <row r="22" spans="1:8" x14ac:dyDescent="0.35">
      <c r="A22" s="325">
        <v>107154</v>
      </c>
      <c r="B22" s="326">
        <v>3735204</v>
      </c>
      <c r="C22" s="326"/>
      <c r="D22" s="327">
        <v>5204</v>
      </c>
      <c r="E22" s="327" t="s">
        <v>78</v>
      </c>
      <c r="F22" s="327" t="s">
        <v>46</v>
      </c>
      <c r="G22" s="328">
        <v>0</v>
      </c>
      <c r="H22" s="296" t="str">
        <f t="shared" si="0"/>
        <v>75204</v>
      </c>
    </row>
    <row r="23" spans="1:8" x14ac:dyDescent="0.35">
      <c r="A23" s="325">
        <v>107069</v>
      </c>
      <c r="B23" s="326">
        <v>3732325</v>
      </c>
      <c r="C23" s="326"/>
      <c r="D23" s="327">
        <v>2325</v>
      </c>
      <c r="E23" s="327" t="s">
        <v>145</v>
      </c>
      <c r="F23" s="327" t="s">
        <v>46</v>
      </c>
      <c r="G23" s="328">
        <v>0</v>
      </c>
      <c r="H23" s="296" t="str">
        <f t="shared" si="0"/>
        <v>72325</v>
      </c>
    </row>
    <row r="24" spans="1:8" x14ac:dyDescent="0.35">
      <c r="A24" s="325">
        <v>143061</v>
      </c>
      <c r="B24" s="326">
        <v>3732095</v>
      </c>
      <c r="C24" s="326"/>
      <c r="D24" s="327">
        <v>2095</v>
      </c>
      <c r="E24" s="327" t="s">
        <v>206</v>
      </c>
      <c r="F24" s="327" t="s">
        <v>46</v>
      </c>
      <c r="G24" s="328" t="s">
        <v>100</v>
      </c>
      <c r="H24" s="296" t="str">
        <f t="shared" si="0"/>
        <v>62095</v>
      </c>
    </row>
    <row r="25" spans="1:8" x14ac:dyDescent="0.35">
      <c r="A25" s="325">
        <v>107087</v>
      </c>
      <c r="B25" s="326">
        <v>3732344</v>
      </c>
      <c r="C25" s="326"/>
      <c r="D25" s="327">
        <v>2344</v>
      </c>
      <c r="E25" s="327" t="s">
        <v>23</v>
      </c>
      <c r="F25" s="327" t="s">
        <v>46</v>
      </c>
      <c r="G25" s="328">
        <v>0</v>
      </c>
      <c r="H25" s="296" t="str">
        <f t="shared" si="0"/>
        <v>72344</v>
      </c>
    </row>
    <row r="26" spans="1:8" x14ac:dyDescent="0.35">
      <c r="A26" s="325">
        <v>106988</v>
      </c>
      <c r="B26" s="326">
        <v>3732023</v>
      </c>
      <c r="C26" s="326"/>
      <c r="D26" s="327">
        <v>2023</v>
      </c>
      <c r="E26" s="327" t="s">
        <v>146</v>
      </c>
      <c r="F26" s="327" t="s">
        <v>46</v>
      </c>
      <c r="G26" s="328">
        <v>0</v>
      </c>
      <c r="H26" s="296" t="str">
        <f t="shared" si="0"/>
        <v>72023</v>
      </c>
    </row>
    <row r="27" spans="1:8" x14ac:dyDescent="0.35">
      <c r="A27" s="325">
        <v>143970</v>
      </c>
      <c r="B27" s="326">
        <v>3732354</v>
      </c>
      <c r="C27" s="326"/>
      <c r="D27" s="327">
        <v>2354</v>
      </c>
      <c r="E27" s="327" t="s">
        <v>207</v>
      </c>
      <c r="F27" s="327" t="s">
        <v>46</v>
      </c>
      <c r="G27" s="328" t="s">
        <v>100</v>
      </c>
      <c r="H27" s="296" t="str">
        <f t="shared" si="0"/>
        <v>62354</v>
      </c>
    </row>
    <row r="28" spans="1:8" x14ac:dyDescent="0.35">
      <c r="A28" s="325">
        <v>107150</v>
      </c>
      <c r="B28" s="326">
        <v>3735200</v>
      </c>
      <c r="C28" s="326"/>
      <c r="D28" s="327">
        <v>5200</v>
      </c>
      <c r="E28" s="484" t="s">
        <v>179</v>
      </c>
      <c r="F28" s="327" t="s">
        <v>46</v>
      </c>
      <c r="G28" s="328" t="s">
        <v>100</v>
      </c>
      <c r="H28" s="296" t="str">
        <f t="shared" si="0"/>
        <v>65200</v>
      </c>
    </row>
    <row r="29" spans="1:8" x14ac:dyDescent="0.35">
      <c r="A29" s="325">
        <v>107060</v>
      </c>
      <c r="B29" s="326">
        <v>3732312</v>
      </c>
      <c r="C29" s="326"/>
      <c r="D29" s="327">
        <v>2312</v>
      </c>
      <c r="E29" s="327" t="s">
        <v>147</v>
      </c>
      <c r="F29" s="327" t="s">
        <v>46</v>
      </c>
      <c r="G29" s="328">
        <v>0</v>
      </c>
      <c r="H29" s="296" t="str">
        <f t="shared" si="0"/>
        <v>72312</v>
      </c>
    </row>
    <row r="30" spans="1:8" x14ac:dyDescent="0.35">
      <c r="A30" s="325">
        <v>140609</v>
      </c>
      <c r="B30" s="326">
        <v>3732026</v>
      </c>
      <c r="C30" s="326"/>
      <c r="D30" s="327">
        <v>2026</v>
      </c>
      <c r="E30" s="327" t="s">
        <v>332</v>
      </c>
      <c r="F30" s="327" t="s">
        <v>46</v>
      </c>
      <c r="G30" s="328" t="s">
        <v>100</v>
      </c>
      <c r="H30" s="296" t="str">
        <f t="shared" si="0"/>
        <v>62026</v>
      </c>
    </row>
    <row r="31" spans="1:8" x14ac:dyDescent="0.35">
      <c r="A31" s="325">
        <v>107117</v>
      </c>
      <c r="B31" s="326">
        <v>3733422</v>
      </c>
      <c r="C31" s="326"/>
      <c r="D31" s="327">
        <v>3422</v>
      </c>
      <c r="E31" s="327" t="s">
        <v>148</v>
      </c>
      <c r="F31" s="327" t="s">
        <v>46</v>
      </c>
      <c r="G31" s="328">
        <v>0</v>
      </c>
      <c r="H31" s="296" t="str">
        <f t="shared" si="0"/>
        <v>73422</v>
      </c>
    </row>
    <row r="32" spans="1:8" x14ac:dyDescent="0.35">
      <c r="A32" s="325">
        <v>107048</v>
      </c>
      <c r="B32" s="326">
        <v>3732283</v>
      </c>
      <c r="C32" s="326"/>
      <c r="D32" s="327">
        <v>2283</v>
      </c>
      <c r="E32" s="327" t="s">
        <v>79</v>
      </c>
      <c r="F32" s="327" t="s">
        <v>46</v>
      </c>
      <c r="G32" s="328">
        <v>0</v>
      </c>
      <c r="H32" s="296" t="str">
        <f t="shared" si="0"/>
        <v>72283</v>
      </c>
    </row>
    <row r="33" spans="1:8" x14ac:dyDescent="0.35">
      <c r="A33" s="325">
        <v>107035</v>
      </c>
      <c r="B33" s="326">
        <v>3732239</v>
      </c>
      <c r="C33" s="326"/>
      <c r="D33" s="327">
        <v>2239</v>
      </c>
      <c r="E33" s="327" t="s">
        <v>80</v>
      </c>
      <c r="F33" s="327" t="s">
        <v>46</v>
      </c>
      <c r="G33" s="328">
        <v>0</v>
      </c>
      <c r="H33" s="296" t="str">
        <f t="shared" si="0"/>
        <v>72239</v>
      </c>
    </row>
    <row r="34" spans="1:8" x14ac:dyDescent="0.35">
      <c r="A34" s="325">
        <v>132152</v>
      </c>
      <c r="B34" s="326">
        <v>3732364</v>
      </c>
      <c r="C34" s="326"/>
      <c r="D34" s="327">
        <v>2364</v>
      </c>
      <c r="E34" s="327" t="s">
        <v>81</v>
      </c>
      <c r="F34" s="327" t="s">
        <v>46</v>
      </c>
      <c r="G34" s="328">
        <v>0</v>
      </c>
      <c r="H34" s="296" t="str">
        <f t="shared" si="0"/>
        <v>72364</v>
      </c>
    </row>
    <row r="35" spans="1:8" x14ac:dyDescent="0.35">
      <c r="A35" s="325">
        <v>139932</v>
      </c>
      <c r="B35" s="326">
        <v>3732016</v>
      </c>
      <c r="C35" s="326"/>
      <c r="D35" s="327">
        <v>2016</v>
      </c>
      <c r="E35" s="327" t="s">
        <v>302</v>
      </c>
      <c r="F35" s="327" t="s">
        <v>46</v>
      </c>
      <c r="G35" s="328" t="s">
        <v>100</v>
      </c>
      <c r="H35" s="296" t="str">
        <f t="shared" si="0"/>
        <v>62016</v>
      </c>
    </row>
    <row r="36" spans="1:8" x14ac:dyDescent="0.35">
      <c r="A36" s="325">
        <v>107025</v>
      </c>
      <c r="B36" s="326">
        <v>3732206</v>
      </c>
      <c r="C36" s="326"/>
      <c r="D36" s="327">
        <v>2206</v>
      </c>
      <c r="E36" s="327" t="s">
        <v>278</v>
      </c>
      <c r="F36" s="327" t="s">
        <v>46</v>
      </c>
      <c r="G36" s="328">
        <v>0</v>
      </c>
      <c r="H36" s="296" t="str">
        <f t="shared" si="0"/>
        <v>72206</v>
      </c>
    </row>
    <row r="37" spans="1:8" x14ac:dyDescent="0.35">
      <c r="A37" s="325">
        <v>107001</v>
      </c>
      <c r="B37" s="326">
        <v>3732080</v>
      </c>
      <c r="C37" s="326"/>
      <c r="D37" s="327">
        <v>2080</v>
      </c>
      <c r="E37" s="327" t="s">
        <v>82</v>
      </c>
      <c r="F37" s="327" t="s">
        <v>46</v>
      </c>
      <c r="G37" s="328">
        <v>0</v>
      </c>
      <c r="H37" s="296" t="str">
        <f t="shared" si="0"/>
        <v>72080</v>
      </c>
    </row>
    <row r="38" spans="1:8" x14ac:dyDescent="0.35">
      <c r="A38" s="325">
        <v>140546</v>
      </c>
      <c r="B38" s="326">
        <v>3732024</v>
      </c>
      <c r="C38" s="326"/>
      <c r="D38" s="327">
        <v>2024</v>
      </c>
      <c r="E38" s="327" t="s">
        <v>208</v>
      </c>
      <c r="F38" s="327" t="s">
        <v>46</v>
      </c>
      <c r="G38" s="328" t="s">
        <v>100</v>
      </c>
      <c r="H38" s="296" t="str">
        <f t="shared" si="0"/>
        <v>62024</v>
      </c>
    </row>
    <row r="39" spans="1:8" x14ac:dyDescent="0.35">
      <c r="A39" s="325">
        <v>140826</v>
      </c>
      <c r="B39" s="326">
        <v>3732028</v>
      </c>
      <c r="C39" s="326"/>
      <c r="D39" s="327">
        <v>2028</v>
      </c>
      <c r="E39" s="327" t="s">
        <v>209</v>
      </c>
      <c r="F39" s="327" t="s">
        <v>46</v>
      </c>
      <c r="G39" s="328" t="s">
        <v>100</v>
      </c>
      <c r="H39" s="296" t="str">
        <f t="shared" si="0"/>
        <v>62028</v>
      </c>
    </row>
    <row r="40" spans="1:8" x14ac:dyDescent="0.35">
      <c r="A40" s="325">
        <v>139134</v>
      </c>
      <c r="B40" s="326">
        <v>3732010</v>
      </c>
      <c r="C40" s="326"/>
      <c r="D40" s="327">
        <v>2010</v>
      </c>
      <c r="E40" s="327" t="s">
        <v>149</v>
      </c>
      <c r="F40" s="327" t="s">
        <v>46</v>
      </c>
      <c r="G40" s="328" t="s">
        <v>100</v>
      </c>
      <c r="H40" s="296" t="str">
        <f t="shared" si="0"/>
        <v>62010</v>
      </c>
    </row>
    <row r="41" spans="1:8" x14ac:dyDescent="0.35">
      <c r="A41" s="325">
        <v>106991</v>
      </c>
      <c r="B41" s="326">
        <v>3732036</v>
      </c>
      <c r="C41" s="326"/>
      <c r="D41" s="327">
        <v>2036</v>
      </c>
      <c r="E41" s="327" t="s">
        <v>24</v>
      </c>
      <c r="F41" s="327" t="s">
        <v>46</v>
      </c>
      <c r="G41" s="328" t="s">
        <v>100</v>
      </c>
      <c r="H41" s="296" t="str">
        <f t="shared" si="0"/>
        <v>62036</v>
      </c>
    </row>
    <row r="42" spans="1:8" x14ac:dyDescent="0.35">
      <c r="A42" s="325">
        <v>139297</v>
      </c>
      <c r="B42" s="326">
        <v>3732305</v>
      </c>
      <c r="C42" s="326"/>
      <c r="D42" s="327">
        <v>2305</v>
      </c>
      <c r="E42" s="327" t="s">
        <v>210</v>
      </c>
      <c r="F42" s="327" t="s">
        <v>46</v>
      </c>
      <c r="G42" s="328" t="s">
        <v>100</v>
      </c>
      <c r="H42" s="296" t="str">
        <f t="shared" si="0"/>
        <v>62305</v>
      </c>
    </row>
    <row r="43" spans="1:8" x14ac:dyDescent="0.35">
      <c r="A43" s="325">
        <v>145374</v>
      </c>
      <c r="B43" s="326">
        <v>3732341</v>
      </c>
      <c r="C43" s="326"/>
      <c r="D43" s="327">
        <v>2341</v>
      </c>
      <c r="E43" s="327" t="s">
        <v>211</v>
      </c>
      <c r="F43" s="327" t="s">
        <v>46</v>
      </c>
      <c r="G43" s="328" t="s">
        <v>100</v>
      </c>
      <c r="H43" s="296" t="str">
        <f t="shared" si="0"/>
        <v>62341</v>
      </c>
    </row>
    <row r="44" spans="1:8" x14ac:dyDescent="0.35">
      <c r="A44" s="325">
        <v>107051</v>
      </c>
      <c r="B44" s="326">
        <v>3732296</v>
      </c>
      <c r="C44" s="326"/>
      <c r="D44" s="327">
        <v>2296</v>
      </c>
      <c r="E44" s="327" t="s">
        <v>150</v>
      </c>
      <c r="F44" s="327" t="s">
        <v>46</v>
      </c>
      <c r="G44" s="328">
        <v>0</v>
      </c>
      <c r="H44" s="296" t="str">
        <f t="shared" si="0"/>
        <v>72296</v>
      </c>
    </row>
    <row r="45" spans="1:8" x14ac:dyDescent="0.35">
      <c r="A45" s="325">
        <v>107098</v>
      </c>
      <c r="B45" s="326">
        <v>3732356</v>
      </c>
      <c r="C45" s="326"/>
      <c r="D45" s="327">
        <v>2356</v>
      </c>
      <c r="E45" s="327" t="s">
        <v>151</v>
      </c>
      <c r="F45" s="327" t="s">
        <v>46</v>
      </c>
      <c r="G45" s="328">
        <v>0</v>
      </c>
      <c r="H45" s="296" t="str">
        <f t="shared" si="0"/>
        <v>72356</v>
      </c>
    </row>
    <row r="46" spans="1:8" x14ac:dyDescent="0.35">
      <c r="A46" s="325">
        <v>107046</v>
      </c>
      <c r="B46" s="326">
        <v>3732279</v>
      </c>
      <c r="C46" s="326"/>
      <c r="D46" s="327">
        <v>2279</v>
      </c>
      <c r="E46" s="327" t="s">
        <v>83</v>
      </c>
      <c r="F46" s="327" t="s">
        <v>46</v>
      </c>
      <c r="G46" s="328">
        <v>0</v>
      </c>
      <c r="H46" s="296" t="str">
        <f t="shared" si="0"/>
        <v>72279</v>
      </c>
    </row>
    <row r="47" spans="1:8" x14ac:dyDescent="0.35">
      <c r="A47" s="325">
        <v>107038</v>
      </c>
      <c r="B47" s="326">
        <v>3732252</v>
      </c>
      <c r="C47" s="326"/>
      <c r="D47" s="327">
        <v>2252</v>
      </c>
      <c r="E47" s="327" t="s">
        <v>25</v>
      </c>
      <c r="F47" s="327" t="s">
        <v>46</v>
      </c>
      <c r="G47" s="328">
        <v>0</v>
      </c>
      <c r="H47" s="296" t="str">
        <f t="shared" si="0"/>
        <v>72252</v>
      </c>
    </row>
    <row r="48" spans="1:8" x14ac:dyDescent="0.35">
      <c r="A48" s="325">
        <v>142311</v>
      </c>
      <c r="B48" s="326">
        <v>3732357</v>
      </c>
      <c r="C48" s="326"/>
      <c r="D48" s="327">
        <v>2357</v>
      </c>
      <c r="E48" s="327" t="s">
        <v>212</v>
      </c>
      <c r="F48" s="327" t="s">
        <v>46</v>
      </c>
      <c r="G48" s="328" t="s">
        <v>100</v>
      </c>
      <c r="H48" s="296" t="str">
        <f t="shared" si="0"/>
        <v>62357</v>
      </c>
    </row>
    <row r="49" spans="1:8" x14ac:dyDescent="0.35">
      <c r="A49" s="325">
        <v>144482</v>
      </c>
      <c r="B49" s="326">
        <v>3732050</v>
      </c>
      <c r="C49" s="326"/>
      <c r="D49" s="327">
        <v>2050</v>
      </c>
      <c r="E49" s="327" t="s">
        <v>213</v>
      </c>
      <c r="F49" s="327" t="s">
        <v>46</v>
      </c>
      <c r="G49" s="328" t="s">
        <v>100</v>
      </c>
      <c r="H49" s="296" t="str">
        <f t="shared" si="0"/>
        <v>62050</v>
      </c>
    </row>
    <row r="50" spans="1:8" x14ac:dyDescent="0.35">
      <c r="A50" s="325">
        <v>144481</v>
      </c>
      <c r="B50" s="326">
        <v>3732049</v>
      </c>
      <c r="C50" s="326"/>
      <c r="D50" s="327">
        <v>2049</v>
      </c>
      <c r="E50" s="327" t="s">
        <v>214</v>
      </c>
      <c r="F50" s="327" t="s">
        <v>46</v>
      </c>
      <c r="G50" s="328" t="s">
        <v>100</v>
      </c>
      <c r="H50" s="296" t="str">
        <f t="shared" si="0"/>
        <v>62049</v>
      </c>
    </row>
    <row r="51" spans="1:8" x14ac:dyDescent="0.35">
      <c r="A51" s="325">
        <v>107052</v>
      </c>
      <c r="B51" s="326">
        <v>3732297</v>
      </c>
      <c r="C51" s="326"/>
      <c r="D51" s="327">
        <v>2297</v>
      </c>
      <c r="E51" s="327" t="s">
        <v>84</v>
      </c>
      <c r="F51" s="327" t="s">
        <v>46</v>
      </c>
      <c r="G51" s="328">
        <v>0</v>
      </c>
      <c r="H51" s="296" t="str">
        <f t="shared" si="0"/>
        <v>72297</v>
      </c>
    </row>
    <row r="52" spans="1:8" x14ac:dyDescent="0.35">
      <c r="A52" s="325">
        <v>141404</v>
      </c>
      <c r="B52" s="326">
        <v>3732042</v>
      </c>
      <c r="C52" s="326"/>
      <c r="D52" s="327">
        <v>2042</v>
      </c>
      <c r="E52" s="327" t="s">
        <v>215</v>
      </c>
      <c r="F52" s="327" t="s">
        <v>46</v>
      </c>
      <c r="G52" s="328" t="s">
        <v>100</v>
      </c>
      <c r="H52" s="296" t="str">
        <f t="shared" si="0"/>
        <v>62042</v>
      </c>
    </row>
    <row r="53" spans="1:8" x14ac:dyDescent="0.35">
      <c r="A53" s="325">
        <v>141403</v>
      </c>
      <c r="B53" s="326">
        <v>3732039</v>
      </c>
      <c r="C53" s="326"/>
      <c r="D53" s="327">
        <v>2039</v>
      </c>
      <c r="E53" s="327" t="s">
        <v>216</v>
      </c>
      <c r="F53" s="327" t="s">
        <v>46</v>
      </c>
      <c r="G53" s="328" t="s">
        <v>100</v>
      </c>
      <c r="H53" s="296" t="str">
        <f t="shared" si="0"/>
        <v>62039</v>
      </c>
    </row>
    <row r="54" spans="1:8" x14ac:dyDescent="0.35">
      <c r="A54" s="325">
        <v>140310</v>
      </c>
      <c r="B54" s="326">
        <v>3732339</v>
      </c>
      <c r="C54" s="326"/>
      <c r="D54" s="327">
        <v>2339</v>
      </c>
      <c r="E54" s="327" t="s">
        <v>217</v>
      </c>
      <c r="F54" s="327" t="s">
        <v>46</v>
      </c>
      <c r="G54" s="328" t="s">
        <v>100</v>
      </c>
      <c r="H54" s="296" t="str">
        <f t="shared" si="0"/>
        <v>62339</v>
      </c>
    </row>
    <row r="55" spans="1:8" x14ac:dyDescent="0.35">
      <c r="A55" s="325">
        <v>107026</v>
      </c>
      <c r="B55" s="326">
        <v>3732213</v>
      </c>
      <c r="C55" s="326"/>
      <c r="D55" s="327">
        <v>2213</v>
      </c>
      <c r="E55" s="327" t="s">
        <v>152</v>
      </c>
      <c r="F55" s="327" t="s">
        <v>46</v>
      </c>
      <c r="G55" s="328">
        <v>0</v>
      </c>
      <c r="H55" s="296" t="str">
        <f t="shared" si="0"/>
        <v>72213</v>
      </c>
    </row>
    <row r="56" spans="1:8" x14ac:dyDescent="0.35">
      <c r="A56" s="325">
        <v>142663</v>
      </c>
      <c r="B56" s="326">
        <v>3732337</v>
      </c>
      <c r="C56" s="326"/>
      <c r="D56" s="327">
        <v>2337</v>
      </c>
      <c r="E56" s="327" t="s">
        <v>218</v>
      </c>
      <c r="F56" s="327" t="s">
        <v>46</v>
      </c>
      <c r="G56" s="328" t="s">
        <v>100</v>
      </c>
      <c r="H56" s="296" t="str">
        <f t="shared" si="0"/>
        <v>62337</v>
      </c>
    </row>
    <row r="57" spans="1:8" x14ac:dyDescent="0.35">
      <c r="A57" s="325">
        <v>106995</v>
      </c>
      <c r="B57" s="326">
        <v>3732060</v>
      </c>
      <c r="C57" s="326"/>
      <c r="D57" s="327">
        <v>2060</v>
      </c>
      <c r="E57" s="327" t="s">
        <v>85</v>
      </c>
      <c r="F57" s="327" t="s">
        <v>46</v>
      </c>
      <c r="G57" s="328">
        <v>0</v>
      </c>
      <c r="H57" s="296" t="str">
        <f t="shared" si="0"/>
        <v>72060</v>
      </c>
    </row>
    <row r="58" spans="1:8" x14ac:dyDescent="0.35">
      <c r="A58" s="325">
        <v>106994</v>
      </c>
      <c r="B58" s="326">
        <v>3732058</v>
      </c>
      <c r="C58" s="326"/>
      <c r="D58" s="327">
        <v>2058</v>
      </c>
      <c r="E58" s="327" t="s">
        <v>153</v>
      </c>
      <c r="F58" s="327" t="s">
        <v>46</v>
      </c>
      <c r="G58" s="328">
        <v>0</v>
      </c>
      <c r="H58" s="296" t="str">
        <f t="shared" si="0"/>
        <v>72058</v>
      </c>
    </row>
    <row r="59" spans="1:8" x14ac:dyDescent="0.35">
      <c r="A59" s="325">
        <v>106996</v>
      </c>
      <c r="B59" s="326">
        <v>3732063</v>
      </c>
      <c r="C59" s="326"/>
      <c r="D59" s="327">
        <v>2063</v>
      </c>
      <c r="E59" s="327" t="s">
        <v>86</v>
      </c>
      <c r="F59" s="327" t="s">
        <v>46</v>
      </c>
      <c r="G59" s="328">
        <v>0</v>
      </c>
      <c r="H59" s="296" t="str">
        <f t="shared" si="0"/>
        <v>72063</v>
      </c>
    </row>
    <row r="60" spans="1:8" x14ac:dyDescent="0.35">
      <c r="A60" s="325">
        <v>107040</v>
      </c>
      <c r="B60" s="326">
        <v>3732261</v>
      </c>
      <c r="C60" s="326"/>
      <c r="D60" s="327">
        <v>2261</v>
      </c>
      <c r="E60" s="327" t="s">
        <v>87</v>
      </c>
      <c r="F60" s="327" t="s">
        <v>46</v>
      </c>
      <c r="G60" s="328">
        <v>0</v>
      </c>
      <c r="H60" s="296" t="str">
        <f t="shared" si="0"/>
        <v>72261</v>
      </c>
    </row>
    <row r="61" spans="1:8" x14ac:dyDescent="0.35">
      <c r="A61" s="325">
        <v>139862</v>
      </c>
      <c r="B61" s="326">
        <v>3732315</v>
      </c>
      <c r="C61" s="326"/>
      <c r="D61" s="327">
        <v>2315</v>
      </c>
      <c r="E61" s="327" t="s">
        <v>219</v>
      </c>
      <c r="F61" s="327" t="s">
        <v>46</v>
      </c>
      <c r="G61" s="328" t="s">
        <v>100</v>
      </c>
      <c r="H61" s="296" t="str">
        <f t="shared" si="0"/>
        <v>62315</v>
      </c>
    </row>
    <row r="62" spans="1:8" x14ac:dyDescent="0.35">
      <c r="A62" s="325">
        <v>139863</v>
      </c>
      <c r="B62" s="326">
        <v>3732298</v>
      </c>
      <c r="C62" s="326"/>
      <c r="D62" s="327">
        <v>2298</v>
      </c>
      <c r="E62" s="327" t="s">
        <v>220</v>
      </c>
      <c r="F62" s="327" t="s">
        <v>46</v>
      </c>
      <c r="G62" s="328" t="s">
        <v>100</v>
      </c>
      <c r="H62" s="296" t="str">
        <f t="shared" si="0"/>
        <v>62298</v>
      </c>
    </row>
    <row r="63" spans="1:8" x14ac:dyDescent="0.35">
      <c r="A63" s="325">
        <v>141102</v>
      </c>
      <c r="B63" s="326">
        <v>3732029</v>
      </c>
      <c r="C63" s="326"/>
      <c r="D63" s="327">
        <v>2029</v>
      </c>
      <c r="E63" s="327" t="s">
        <v>221</v>
      </c>
      <c r="F63" s="327" t="s">
        <v>46</v>
      </c>
      <c r="G63" s="328" t="s">
        <v>100</v>
      </c>
      <c r="H63" s="296" t="str">
        <f t="shared" si="0"/>
        <v>62029</v>
      </c>
    </row>
    <row r="64" spans="1:8" x14ac:dyDescent="0.35">
      <c r="A64" s="325">
        <v>142937</v>
      </c>
      <c r="B64" s="326">
        <v>3732045</v>
      </c>
      <c r="C64" s="326"/>
      <c r="D64" s="327">
        <v>2045</v>
      </c>
      <c r="E64" s="327" t="s">
        <v>222</v>
      </c>
      <c r="F64" s="327" t="s">
        <v>46</v>
      </c>
      <c r="G64" s="328" t="s">
        <v>100</v>
      </c>
      <c r="H64" s="296" t="str">
        <f t="shared" si="0"/>
        <v>62045</v>
      </c>
    </row>
    <row r="65" spans="1:8" x14ac:dyDescent="0.35">
      <c r="A65" s="325">
        <v>106997</v>
      </c>
      <c r="B65" s="326">
        <v>3732070</v>
      </c>
      <c r="C65" s="326"/>
      <c r="D65" s="327">
        <v>2070</v>
      </c>
      <c r="E65" s="327" t="s">
        <v>154</v>
      </c>
      <c r="F65" s="327" t="s">
        <v>46</v>
      </c>
      <c r="G65" s="328">
        <v>0</v>
      </c>
      <c r="H65" s="296" t="str">
        <f t="shared" si="0"/>
        <v>72070</v>
      </c>
    </row>
    <row r="66" spans="1:8" x14ac:dyDescent="0.35">
      <c r="A66" s="325">
        <v>146405</v>
      </c>
      <c r="B66" s="326">
        <v>3732292</v>
      </c>
      <c r="C66" s="326"/>
      <c r="D66" s="327">
        <v>2292</v>
      </c>
      <c r="E66" s="327" t="s">
        <v>88</v>
      </c>
      <c r="F66" s="327" t="s">
        <v>46</v>
      </c>
      <c r="G66" s="328" t="s">
        <v>100</v>
      </c>
      <c r="H66" s="296" t="str">
        <f t="shared" si="0"/>
        <v>62292</v>
      </c>
    </row>
    <row r="67" spans="1:8" x14ac:dyDescent="0.35">
      <c r="A67" s="325">
        <v>106999</v>
      </c>
      <c r="B67" s="326">
        <v>3732072</v>
      </c>
      <c r="C67" s="326"/>
      <c r="D67" s="327">
        <v>2072</v>
      </c>
      <c r="E67" s="327" t="s">
        <v>89</v>
      </c>
      <c r="F67" s="327" t="s">
        <v>46</v>
      </c>
      <c r="G67" s="328">
        <v>0</v>
      </c>
      <c r="H67" s="296" t="str">
        <f t="shared" si="0"/>
        <v>72072</v>
      </c>
    </row>
    <row r="68" spans="1:8" x14ac:dyDescent="0.35">
      <c r="A68" s="325">
        <v>106998</v>
      </c>
      <c r="B68" s="326">
        <v>3732071</v>
      </c>
      <c r="C68" s="326"/>
      <c r="D68" s="327">
        <v>2071</v>
      </c>
      <c r="E68" s="327" t="s">
        <v>90</v>
      </c>
      <c r="F68" s="327" t="s">
        <v>46</v>
      </c>
      <c r="G68" s="328">
        <v>0</v>
      </c>
      <c r="H68" s="296" t="str">
        <f t="shared" si="0"/>
        <v>72071</v>
      </c>
    </row>
    <row r="69" spans="1:8" x14ac:dyDescent="0.35">
      <c r="A69" s="325">
        <v>148868</v>
      </c>
      <c r="B69" s="326">
        <v>3732358</v>
      </c>
      <c r="C69" s="326"/>
      <c r="D69" s="327">
        <v>2358</v>
      </c>
      <c r="E69" s="327" t="s">
        <v>124</v>
      </c>
      <c r="F69" s="327" t="s">
        <v>46</v>
      </c>
      <c r="G69" s="328" t="s">
        <v>100</v>
      </c>
      <c r="H69" s="296" t="str">
        <f t="shared" si="0"/>
        <v>62358</v>
      </c>
    </row>
    <row r="70" spans="1:8" x14ac:dyDescent="0.35">
      <c r="A70" s="325">
        <v>143799</v>
      </c>
      <c r="B70" s="326">
        <v>3732359</v>
      </c>
      <c r="C70" s="326"/>
      <c r="D70" s="327">
        <v>2359</v>
      </c>
      <c r="E70" s="327" t="s">
        <v>223</v>
      </c>
      <c r="F70" s="327" t="s">
        <v>46</v>
      </c>
      <c r="G70" s="328" t="s">
        <v>100</v>
      </c>
      <c r="H70" s="296" t="str">
        <f t="shared" ref="H70:H133" si="1">IF(G70=0,7&amp;D70,6&amp;D70)</f>
        <v>62359</v>
      </c>
    </row>
    <row r="71" spans="1:8" x14ac:dyDescent="0.35">
      <c r="A71" s="325">
        <v>139137</v>
      </c>
      <c r="B71" s="326">
        <v>3732012</v>
      </c>
      <c r="C71" s="326"/>
      <c r="D71" s="327">
        <v>2012</v>
      </c>
      <c r="E71" s="327" t="s">
        <v>224</v>
      </c>
      <c r="F71" s="327" t="s">
        <v>46</v>
      </c>
      <c r="G71" s="328" t="s">
        <v>100</v>
      </c>
      <c r="H71" s="296" t="str">
        <f t="shared" si="1"/>
        <v>62012</v>
      </c>
    </row>
    <row r="72" spans="1:8" x14ac:dyDescent="0.35">
      <c r="A72" s="325">
        <v>107000</v>
      </c>
      <c r="B72" s="326">
        <v>3732079</v>
      </c>
      <c r="C72" s="326"/>
      <c r="D72" s="327">
        <v>2079</v>
      </c>
      <c r="E72" s="327" t="s">
        <v>155</v>
      </c>
      <c r="F72" s="327" t="s">
        <v>46</v>
      </c>
      <c r="G72" s="328">
        <v>0</v>
      </c>
      <c r="H72" s="296" t="str">
        <f t="shared" si="1"/>
        <v>72079</v>
      </c>
    </row>
    <row r="73" spans="1:8" x14ac:dyDescent="0.35">
      <c r="A73" s="325">
        <v>107002</v>
      </c>
      <c r="B73" s="326">
        <v>3732081</v>
      </c>
      <c r="C73" s="326"/>
      <c r="D73" s="327">
        <v>2081</v>
      </c>
      <c r="E73" s="327" t="s">
        <v>26</v>
      </c>
      <c r="F73" s="327" t="s">
        <v>46</v>
      </c>
      <c r="G73" s="328">
        <v>0</v>
      </c>
      <c r="H73" s="296" t="str">
        <f t="shared" si="1"/>
        <v>72081</v>
      </c>
    </row>
    <row r="74" spans="1:8" x14ac:dyDescent="0.35">
      <c r="A74" s="325">
        <v>139336</v>
      </c>
      <c r="B74" s="326">
        <v>3732013</v>
      </c>
      <c r="C74" s="326"/>
      <c r="D74" s="327">
        <v>2013</v>
      </c>
      <c r="E74" s="327" t="s">
        <v>225</v>
      </c>
      <c r="F74" s="327" t="s">
        <v>46</v>
      </c>
      <c r="G74" s="328" t="s">
        <v>100</v>
      </c>
      <c r="H74" s="296" t="str">
        <f t="shared" si="1"/>
        <v>62013</v>
      </c>
    </row>
    <row r="75" spans="1:8" x14ac:dyDescent="0.35">
      <c r="A75" s="325">
        <v>139544</v>
      </c>
      <c r="B75" s="326">
        <v>3732346</v>
      </c>
      <c r="C75" s="326"/>
      <c r="D75" s="327">
        <v>2346</v>
      </c>
      <c r="E75" s="327" t="s">
        <v>226</v>
      </c>
      <c r="F75" s="327" t="s">
        <v>46</v>
      </c>
      <c r="G75" s="328" t="s">
        <v>100</v>
      </c>
      <c r="H75" s="296" t="str">
        <f t="shared" si="1"/>
        <v>62346</v>
      </c>
    </row>
    <row r="76" spans="1:8" x14ac:dyDescent="0.35">
      <c r="A76" s="325">
        <v>107039</v>
      </c>
      <c r="B76" s="326">
        <v>3732257</v>
      </c>
      <c r="C76" s="326"/>
      <c r="D76" s="327">
        <v>2257</v>
      </c>
      <c r="E76" s="327" t="s">
        <v>91</v>
      </c>
      <c r="F76" s="327" t="s">
        <v>46</v>
      </c>
      <c r="G76" s="328">
        <v>0</v>
      </c>
      <c r="H76" s="296" t="str">
        <f t="shared" si="1"/>
        <v>72257</v>
      </c>
    </row>
    <row r="77" spans="1:8" x14ac:dyDescent="0.35">
      <c r="A77" s="325">
        <v>107006</v>
      </c>
      <c r="B77" s="326">
        <v>3732092</v>
      </c>
      <c r="C77" s="326"/>
      <c r="D77" s="327">
        <v>2092</v>
      </c>
      <c r="E77" s="327" t="s">
        <v>92</v>
      </c>
      <c r="F77" s="327" t="s">
        <v>46</v>
      </c>
      <c r="G77" s="328">
        <v>0</v>
      </c>
      <c r="H77" s="296" t="str">
        <f t="shared" si="1"/>
        <v>72092</v>
      </c>
    </row>
    <row r="78" spans="1:8" x14ac:dyDescent="0.35">
      <c r="A78" s="325">
        <v>142274</v>
      </c>
      <c r="B78" s="326">
        <v>3732002</v>
      </c>
      <c r="C78" s="326"/>
      <c r="D78" s="327">
        <v>2002</v>
      </c>
      <c r="E78" s="327" t="s">
        <v>227</v>
      </c>
      <c r="F78" s="327" t="s">
        <v>46</v>
      </c>
      <c r="G78" s="328" t="s">
        <v>100</v>
      </c>
      <c r="H78" s="296" t="str">
        <f t="shared" si="1"/>
        <v>62002</v>
      </c>
    </row>
    <row r="79" spans="1:8" x14ac:dyDescent="0.35">
      <c r="A79" s="325">
        <v>107029</v>
      </c>
      <c r="B79" s="326">
        <v>3732221</v>
      </c>
      <c r="C79" s="326"/>
      <c r="D79" s="327">
        <v>2221</v>
      </c>
      <c r="E79" s="327" t="s">
        <v>93</v>
      </c>
      <c r="F79" s="327" t="s">
        <v>46</v>
      </c>
      <c r="G79" s="328">
        <v>0</v>
      </c>
      <c r="H79" s="296" t="str">
        <f t="shared" si="1"/>
        <v>72221</v>
      </c>
    </row>
    <row r="80" spans="1:8" x14ac:dyDescent="0.35">
      <c r="A80" s="325">
        <v>107004</v>
      </c>
      <c r="B80" s="326">
        <v>3732087</v>
      </c>
      <c r="C80" s="326"/>
      <c r="D80" s="327">
        <v>2087</v>
      </c>
      <c r="E80" s="327" t="s">
        <v>94</v>
      </c>
      <c r="F80" s="327" t="s">
        <v>46</v>
      </c>
      <c r="G80" s="328">
        <v>0</v>
      </c>
      <c r="H80" s="296" t="str">
        <f t="shared" si="1"/>
        <v>72087</v>
      </c>
    </row>
    <row r="81" spans="1:8" x14ac:dyDescent="0.35">
      <c r="A81" s="325">
        <v>107043</v>
      </c>
      <c r="B81" s="326">
        <v>3732272</v>
      </c>
      <c r="C81" s="326"/>
      <c r="D81" s="327">
        <v>2272</v>
      </c>
      <c r="E81" s="327" t="s">
        <v>27</v>
      </c>
      <c r="F81" s="327" t="s">
        <v>46</v>
      </c>
      <c r="G81" s="328">
        <v>0</v>
      </c>
      <c r="H81" s="296" t="str">
        <f t="shared" si="1"/>
        <v>72272</v>
      </c>
    </row>
    <row r="82" spans="1:8" x14ac:dyDescent="0.35">
      <c r="A82" s="325">
        <v>146012</v>
      </c>
      <c r="B82" s="326">
        <v>3732309</v>
      </c>
      <c r="C82" s="326"/>
      <c r="D82" s="327">
        <v>2309</v>
      </c>
      <c r="E82" s="327" t="s">
        <v>95</v>
      </c>
      <c r="F82" s="327" t="s">
        <v>46</v>
      </c>
      <c r="G82" s="328" t="s">
        <v>100</v>
      </c>
      <c r="H82" s="296" t="str">
        <f t="shared" si="1"/>
        <v>62309</v>
      </c>
    </row>
    <row r="83" spans="1:8" x14ac:dyDescent="0.35">
      <c r="A83" s="325">
        <v>145413</v>
      </c>
      <c r="B83" s="326">
        <v>3732051</v>
      </c>
      <c r="C83" s="326"/>
      <c r="D83" s="327">
        <v>2051</v>
      </c>
      <c r="E83" s="327" t="s">
        <v>228</v>
      </c>
      <c r="F83" s="327" t="s">
        <v>46</v>
      </c>
      <c r="G83" s="328" t="s">
        <v>100</v>
      </c>
      <c r="H83" s="296" t="str">
        <f t="shared" si="1"/>
        <v>62051</v>
      </c>
    </row>
    <row r="84" spans="1:8" x14ac:dyDescent="0.35">
      <c r="A84" s="325">
        <v>107106</v>
      </c>
      <c r="B84" s="326">
        <v>3733010</v>
      </c>
      <c r="C84" s="326"/>
      <c r="D84" s="327">
        <v>3010</v>
      </c>
      <c r="E84" s="327" t="s">
        <v>156</v>
      </c>
      <c r="F84" s="327" t="s">
        <v>46</v>
      </c>
      <c r="G84" s="328">
        <v>0</v>
      </c>
      <c r="H84" s="296" t="str">
        <f t="shared" si="1"/>
        <v>73010</v>
      </c>
    </row>
    <row r="85" spans="1:8" x14ac:dyDescent="0.35">
      <c r="A85" s="325">
        <v>140218</v>
      </c>
      <c r="B85" s="326">
        <v>3732018</v>
      </c>
      <c r="C85" s="326"/>
      <c r="D85" s="327">
        <v>2018</v>
      </c>
      <c r="E85" s="327" t="s">
        <v>229</v>
      </c>
      <c r="F85" s="327" t="s">
        <v>46</v>
      </c>
      <c r="G85" s="328" t="s">
        <v>100</v>
      </c>
      <c r="H85" s="296" t="str">
        <f t="shared" si="1"/>
        <v>62018</v>
      </c>
    </row>
    <row r="86" spans="1:8" x14ac:dyDescent="0.35">
      <c r="A86" s="325">
        <v>140219</v>
      </c>
      <c r="B86" s="326">
        <v>3732019</v>
      </c>
      <c r="C86" s="326"/>
      <c r="D86" s="327">
        <v>2019</v>
      </c>
      <c r="E86" s="327" t="s">
        <v>230</v>
      </c>
      <c r="F86" s="327" t="s">
        <v>46</v>
      </c>
      <c r="G86" s="328" t="s">
        <v>100</v>
      </c>
      <c r="H86" s="296" t="str">
        <f t="shared" si="1"/>
        <v>62019</v>
      </c>
    </row>
    <row r="87" spans="1:8" x14ac:dyDescent="0.35">
      <c r="A87" s="325">
        <v>145832</v>
      </c>
      <c r="B87" s="326">
        <v>3732313</v>
      </c>
      <c r="C87" s="326"/>
      <c r="D87" s="327">
        <v>2313</v>
      </c>
      <c r="E87" s="327" t="s">
        <v>157</v>
      </c>
      <c r="F87" s="327" t="s">
        <v>46</v>
      </c>
      <c r="G87" s="328" t="s">
        <v>100</v>
      </c>
      <c r="H87" s="296" t="str">
        <f t="shared" si="1"/>
        <v>62313</v>
      </c>
    </row>
    <row r="88" spans="1:8" x14ac:dyDescent="0.35">
      <c r="A88" s="325">
        <v>147622</v>
      </c>
      <c r="B88" s="326">
        <v>3732093</v>
      </c>
      <c r="C88" s="326"/>
      <c r="D88" s="327">
        <v>2093</v>
      </c>
      <c r="E88" s="327" t="s">
        <v>158</v>
      </c>
      <c r="F88" s="327" t="s">
        <v>46</v>
      </c>
      <c r="G88" s="328" t="s">
        <v>100</v>
      </c>
      <c r="H88" s="296" t="str">
        <f t="shared" si="1"/>
        <v>62093</v>
      </c>
    </row>
    <row r="89" spans="1:8" x14ac:dyDescent="0.35">
      <c r="A89" s="325">
        <v>107107</v>
      </c>
      <c r="B89" s="326">
        <v>3733428</v>
      </c>
      <c r="C89" s="326"/>
      <c r="D89" s="327">
        <v>3428</v>
      </c>
      <c r="E89" s="484" t="s">
        <v>159</v>
      </c>
      <c r="F89" s="327" t="s">
        <v>46</v>
      </c>
      <c r="G89" s="328" t="s">
        <v>100</v>
      </c>
      <c r="H89" s="296" t="str">
        <f t="shared" si="1"/>
        <v>63428</v>
      </c>
    </row>
    <row r="90" spans="1:8" x14ac:dyDescent="0.35">
      <c r="A90" s="325">
        <v>143798</v>
      </c>
      <c r="B90" s="326">
        <v>3732332</v>
      </c>
      <c r="C90" s="326"/>
      <c r="D90" s="327">
        <v>2332</v>
      </c>
      <c r="E90" s="327" t="s">
        <v>231</v>
      </c>
      <c r="F90" s="327" t="s">
        <v>46</v>
      </c>
      <c r="G90" s="328" t="s">
        <v>100</v>
      </c>
      <c r="H90" s="296" t="str">
        <f t="shared" si="1"/>
        <v>62332</v>
      </c>
    </row>
    <row r="91" spans="1:8" x14ac:dyDescent="0.35">
      <c r="A91" s="325">
        <v>134751</v>
      </c>
      <c r="B91" s="326">
        <v>3733433</v>
      </c>
      <c r="C91" s="326"/>
      <c r="D91" s="327">
        <v>3433</v>
      </c>
      <c r="E91" s="327" t="s">
        <v>28</v>
      </c>
      <c r="F91" s="327" t="s">
        <v>46</v>
      </c>
      <c r="G91" s="328">
        <v>0</v>
      </c>
      <c r="H91" s="296" t="str">
        <f t="shared" si="1"/>
        <v>73433</v>
      </c>
    </row>
    <row r="92" spans="1:8" x14ac:dyDescent="0.35">
      <c r="A92" s="325">
        <v>139986</v>
      </c>
      <c r="B92" s="326">
        <v>3733427</v>
      </c>
      <c r="C92" s="326"/>
      <c r="D92" s="327">
        <v>3427</v>
      </c>
      <c r="E92" s="327" t="s">
        <v>232</v>
      </c>
      <c r="F92" s="327" t="s">
        <v>46</v>
      </c>
      <c r="G92" s="328" t="s">
        <v>100</v>
      </c>
      <c r="H92" s="296" t="str">
        <f t="shared" si="1"/>
        <v>63427</v>
      </c>
    </row>
    <row r="93" spans="1:8" x14ac:dyDescent="0.35">
      <c r="A93" s="325">
        <v>107090</v>
      </c>
      <c r="B93" s="326">
        <v>3732347</v>
      </c>
      <c r="C93" s="326"/>
      <c r="D93" s="327">
        <v>2347</v>
      </c>
      <c r="E93" s="327" t="s">
        <v>29</v>
      </c>
      <c r="F93" s="327" t="s">
        <v>46</v>
      </c>
      <c r="G93" s="328">
        <v>0</v>
      </c>
      <c r="H93" s="296" t="str">
        <f t="shared" si="1"/>
        <v>72347</v>
      </c>
    </row>
    <row r="94" spans="1:8" x14ac:dyDescent="0.35">
      <c r="A94" s="325">
        <v>146841</v>
      </c>
      <c r="B94" s="326">
        <v>3732366</v>
      </c>
      <c r="C94" s="326"/>
      <c r="D94" s="327">
        <v>2366</v>
      </c>
      <c r="E94" s="327" t="s">
        <v>96</v>
      </c>
      <c r="F94" s="327" t="s">
        <v>46</v>
      </c>
      <c r="G94" s="328" t="s">
        <v>100</v>
      </c>
      <c r="H94" s="296" t="str">
        <f t="shared" si="1"/>
        <v>62366</v>
      </c>
    </row>
    <row r="95" spans="1:8" x14ac:dyDescent="0.35">
      <c r="A95" s="325">
        <v>143997</v>
      </c>
      <c r="B95" s="326">
        <v>3732363</v>
      </c>
      <c r="C95" s="326"/>
      <c r="D95" s="327">
        <v>2363</v>
      </c>
      <c r="E95" s="327" t="s">
        <v>233</v>
      </c>
      <c r="F95" s="327" t="s">
        <v>46</v>
      </c>
      <c r="G95" s="328" t="s">
        <v>100</v>
      </c>
      <c r="H95" s="296" t="str">
        <f t="shared" si="1"/>
        <v>62363</v>
      </c>
    </row>
    <row r="96" spans="1:8" x14ac:dyDescent="0.35">
      <c r="A96" s="325">
        <v>107077</v>
      </c>
      <c r="B96" s="326">
        <v>3732334</v>
      </c>
      <c r="C96" s="326"/>
      <c r="D96" s="327">
        <v>2334</v>
      </c>
      <c r="E96" s="327" t="s">
        <v>30</v>
      </c>
      <c r="F96" s="327" t="s">
        <v>46</v>
      </c>
      <c r="G96" s="328">
        <v>0</v>
      </c>
      <c r="H96" s="296" t="str">
        <f t="shared" si="1"/>
        <v>72334</v>
      </c>
    </row>
    <row r="97" spans="1:8" x14ac:dyDescent="0.35">
      <c r="A97" s="325">
        <v>107081</v>
      </c>
      <c r="B97" s="326">
        <v>3732338</v>
      </c>
      <c r="C97" s="326"/>
      <c r="D97" s="327">
        <v>2338</v>
      </c>
      <c r="E97" s="327" t="s">
        <v>31</v>
      </c>
      <c r="F97" s="327" t="s">
        <v>46</v>
      </c>
      <c r="G97" s="328">
        <v>0</v>
      </c>
      <c r="H97" s="296" t="str">
        <f t="shared" si="1"/>
        <v>72338</v>
      </c>
    </row>
    <row r="98" spans="1:8" x14ac:dyDescent="0.35">
      <c r="A98" s="325">
        <v>107057</v>
      </c>
      <c r="B98" s="326">
        <v>3732306</v>
      </c>
      <c r="C98" s="326"/>
      <c r="D98" s="327">
        <v>2306</v>
      </c>
      <c r="E98" s="327" t="s">
        <v>160</v>
      </c>
      <c r="F98" s="327" t="s">
        <v>46</v>
      </c>
      <c r="G98" s="328">
        <v>0</v>
      </c>
      <c r="H98" s="296" t="str">
        <f t="shared" si="1"/>
        <v>72306</v>
      </c>
    </row>
    <row r="99" spans="1:8" x14ac:dyDescent="0.35">
      <c r="A99" s="325">
        <v>140439</v>
      </c>
      <c r="B99" s="326">
        <v>3733401</v>
      </c>
      <c r="C99" s="326"/>
      <c r="D99" s="327">
        <v>3401</v>
      </c>
      <c r="E99" s="327" t="s">
        <v>234</v>
      </c>
      <c r="F99" s="327" t="s">
        <v>46</v>
      </c>
      <c r="G99" s="328" t="s">
        <v>100</v>
      </c>
      <c r="H99" s="296" t="str">
        <f t="shared" si="1"/>
        <v>63401</v>
      </c>
    </row>
    <row r="100" spans="1:8" x14ac:dyDescent="0.35">
      <c r="A100" s="325">
        <v>134302</v>
      </c>
      <c r="B100" s="326">
        <v>3732369</v>
      </c>
      <c r="C100" s="326"/>
      <c r="D100" s="327">
        <v>2369</v>
      </c>
      <c r="E100" s="327" t="s">
        <v>161</v>
      </c>
      <c r="F100" s="327" t="s">
        <v>46</v>
      </c>
      <c r="G100" s="328">
        <v>0</v>
      </c>
      <c r="H100" s="296" t="str">
        <f t="shared" si="1"/>
        <v>72369</v>
      </c>
    </row>
    <row r="101" spans="1:8" x14ac:dyDescent="0.35">
      <c r="A101" s="325">
        <v>107092</v>
      </c>
      <c r="B101" s="326">
        <v>3732349</v>
      </c>
      <c r="C101" s="326"/>
      <c r="D101" s="327">
        <v>2349</v>
      </c>
      <c r="E101" s="327" t="s">
        <v>32</v>
      </c>
      <c r="F101" s="327" t="s">
        <v>46</v>
      </c>
      <c r="G101" s="328">
        <v>0</v>
      </c>
      <c r="H101" s="296" t="str">
        <f t="shared" si="1"/>
        <v>72349</v>
      </c>
    </row>
    <row r="102" spans="1:8" x14ac:dyDescent="0.35">
      <c r="A102" s="325">
        <v>107102</v>
      </c>
      <c r="B102" s="326">
        <v>3732360</v>
      </c>
      <c r="C102" s="326"/>
      <c r="D102" s="327">
        <v>2360</v>
      </c>
      <c r="E102" s="327" t="s">
        <v>162</v>
      </c>
      <c r="F102" s="327" t="s">
        <v>46</v>
      </c>
      <c r="G102" s="328">
        <v>0</v>
      </c>
      <c r="H102" s="296" t="str">
        <f t="shared" si="1"/>
        <v>72360</v>
      </c>
    </row>
    <row r="103" spans="1:8" x14ac:dyDescent="0.35">
      <c r="A103" s="325">
        <v>139133</v>
      </c>
      <c r="B103" s="326">
        <v>3732009</v>
      </c>
      <c r="C103" s="326"/>
      <c r="D103" s="327">
        <v>2009</v>
      </c>
      <c r="E103" s="327" t="s">
        <v>235</v>
      </c>
      <c r="F103" s="327" t="s">
        <v>46</v>
      </c>
      <c r="G103" s="328" t="s">
        <v>100</v>
      </c>
      <c r="H103" s="296" t="str">
        <f t="shared" si="1"/>
        <v>62009</v>
      </c>
    </row>
    <row r="104" spans="1:8" x14ac:dyDescent="0.35">
      <c r="A104" s="325">
        <v>107073</v>
      </c>
      <c r="B104" s="326">
        <v>3732329</v>
      </c>
      <c r="C104" s="326"/>
      <c r="D104" s="327">
        <v>2329</v>
      </c>
      <c r="E104" s="327" t="s">
        <v>33</v>
      </c>
      <c r="F104" s="327" t="s">
        <v>46</v>
      </c>
      <c r="G104" s="328">
        <v>0</v>
      </c>
      <c r="H104" s="296" t="str">
        <f t="shared" si="1"/>
        <v>72329</v>
      </c>
    </row>
    <row r="105" spans="1:8" x14ac:dyDescent="0.35">
      <c r="A105" s="325">
        <v>140441</v>
      </c>
      <c r="B105" s="326">
        <v>3735202</v>
      </c>
      <c r="C105" s="326"/>
      <c r="D105" s="327">
        <v>5202</v>
      </c>
      <c r="E105" s="327" t="s">
        <v>236</v>
      </c>
      <c r="F105" s="327" t="s">
        <v>46</v>
      </c>
      <c r="G105" s="328" t="s">
        <v>100</v>
      </c>
      <c r="H105" s="296" t="str">
        <f t="shared" si="1"/>
        <v>65202</v>
      </c>
    </row>
    <row r="106" spans="1:8" x14ac:dyDescent="0.35">
      <c r="A106" s="325">
        <v>140588</v>
      </c>
      <c r="B106" s="326">
        <v>3733402</v>
      </c>
      <c r="C106" s="326"/>
      <c r="D106" s="327">
        <v>3402</v>
      </c>
      <c r="E106" s="327" t="s">
        <v>279</v>
      </c>
      <c r="F106" s="327" t="s">
        <v>46</v>
      </c>
      <c r="G106" s="328" t="s">
        <v>100</v>
      </c>
      <c r="H106" s="296" t="str">
        <f t="shared" si="1"/>
        <v>63402</v>
      </c>
    </row>
    <row r="107" spans="1:8" x14ac:dyDescent="0.35">
      <c r="A107" s="325">
        <v>140025</v>
      </c>
      <c r="B107" s="326">
        <v>3732017</v>
      </c>
      <c r="C107" s="326"/>
      <c r="D107" s="327">
        <v>2017</v>
      </c>
      <c r="E107" s="327" t="s">
        <v>237</v>
      </c>
      <c r="F107" s="327" t="s">
        <v>46</v>
      </c>
      <c r="G107" s="328" t="s">
        <v>100</v>
      </c>
      <c r="H107" s="296" t="str">
        <f t="shared" si="1"/>
        <v>62017</v>
      </c>
    </row>
    <row r="108" spans="1:8" x14ac:dyDescent="0.35">
      <c r="A108" s="325">
        <v>139346</v>
      </c>
      <c r="B108" s="326">
        <v>3735203</v>
      </c>
      <c r="C108" s="326"/>
      <c r="D108" s="327">
        <v>5203</v>
      </c>
      <c r="E108" s="327" t="s">
        <v>238</v>
      </c>
      <c r="F108" s="327" t="s">
        <v>46</v>
      </c>
      <c r="G108" s="328" t="s">
        <v>100</v>
      </c>
      <c r="H108" s="296" t="str">
        <f t="shared" si="1"/>
        <v>65203</v>
      </c>
    </row>
    <row r="109" spans="1:8" x14ac:dyDescent="0.35">
      <c r="A109" s="325">
        <v>138848</v>
      </c>
      <c r="B109" s="326">
        <v>3733406</v>
      </c>
      <c r="C109" s="326"/>
      <c r="D109" s="327">
        <v>3406</v>
      </c>
      <c r="E109" s="327" t="s">
        <v>239</v>
      </c>
      <c r="F109" s="327" t="s">
        <v>46</v>
      </c>
      <c r="G109" s="328" t="s">
        <v>100</v>
      </c>
      <c r="H109" s="296" t="str">
        <f t="shared" si="1"/>
        <v>63406</v>
      </c>
    </row>
    <row r="110" spans="1:8" x14ac:dyDescent="0.35">
      <c r="A110" s="325">
        <v>140341</v>
      </c>
      <c r="B110" s="326">
        <v>3732020</v>
      </c>
      <c r="C110" s="326"/>
      <c r="D110" s="327">
        <v>2020</v>
      </c>
      <c r="E110" s="327" t="s">
        <v>240</v>
      </c>
      <c r="F110" s="327" t="s">
        <v>46</v>
      </c>
      <c r="G110" s="328" t="s">
        <v>100</v>
      </c>
      <c r="H110" s="296" t="str">
        <f t="shared" si="1"/>
        <v>62020</v>
      </c>
    </row>
    <row r="111" spans="1:8" x14ac:dyDescent="0.35">
      <c r="A111" s="325">
        <v>140440</v>
      </c>
      <c r="B111" s="326">
        <v>3733423</v>
      </c>
      <c r="C111" s="326"/>
      <c r="D111" s="327">
        <v>3423</v>
      </c>
      <c r="E111" s="327" t="s">
        <v>241</v>
      </c>
      <c r="F111" s="327" t="s">
        <v>46</v>
      </c>
      <c r="G111" s="328" t="s">
        <v>100</v>
      </c>
      <c r="H111" s="296" t="str">
        <f t="shared" si="1"/>
        <v>63423</v>
      </c>
    </row>
    <row r="112" spans="1:8" x14ac:dyDescent="0.35">
      <c r="A112" s="325">
        <v>139347</v>
      </c>
      <c r="B112" s="326">
        <v>3735207</v>
      </c>
      <c r="C112" s="326"/>
      <c r="D112" s="327">
        <v>5207</v>
      </c>
      <c r="E112" s="327" t="s">
        <v>242</v>
      </c>
      <c r="F112" s="327" t="s">
        <v>46</v>
      </c>
      <c r="G112" s="328" t="s">
        <v>100</v>
      </c>
      <c r="H112" s="296" t="str">
        <f t="shared" si="1"/>
        <v>65207</v>
      </c>
    </row>
    <row r="113" spans="1:8" x14ac:dyDescent="0.35">
      <c r="A113" s="325">
        <v>107158</v>
      </c>
      <c r="B113" s="326">
        <v>3735208</v>
      </c>
      <c r="C113" s="326"/>
      <c r="D113" s="327">
        <v>5208</v>
      </c>
      <c r="E113" s="327" t="s">
        <v>34</v>
      </c>
      <c r="F113" s="327" t="s">
        <v>46</v>
      </c>
      <c r="G113" s="328">
        <v>0</v>
      </c>
      <c r="H113" s="296" t="str">
        <f t="shared" si="1"/>
        <v>75208</v>
      </c>
    </row>
    <row r="114" spans="1:8" x14ac:dyDescent="0.35">
      <c r="A114" s="325">
        <v>142600</v>
      </c>
      <c r="B114" s="326">
        <v>3733424</v>
      </c>
      <c r="C114" s="326"/>
      <c r="D114" s="327">
        <v>3424</v>
      </c>
      <c r="E114" s="327" t="s">
        <v>243</v>
      </c>
      <c r="F114" s="327" t="s">
        <v>46</v>
      </c>
      <c r="G114" s="328" t="s">
        <v>100</v>
      </c>
      <c r="H114" s="296" t="str">
        <f t="shared" si="1"/>
        <v>63424</v>
      </c>
    </row>
    <row r="115" spans="1:8" x14ac:dyDescent="0.35">
      <c r="A115" s="325">
        <v>138828</v>
      </c>
      <c r="B115" s="326">
        <v>3733414</v>
      </c>
      <c r="C115" s="326"/>
      <c r="D115" s="327">
        <v>3414</v>
      </c>
      <c r="E115" s="327" t="s">
        <v>244</v>
      </c>
      <c r="F115" s="327" t="s">
        <v>46</v>
      </c>
      <c r="G115" s="328" t="s">
        <v>100</v>
      </c>
      <c r="H115" s="296" t="str">
        <f t="shared" si="1"/>
        <v>63414</v>
      </c>
    </row>
    <row r="116" spans="1:8" x14ac:dyDescent="0.35">
      <c r="A116" s="325">
        <v>138830</v>
      </c>
      <c r="B116" s="326">
        <v>3733412</v>
      </c>
      <c r="C116" s="326"/>
      <c r="D116" s="327">
        <v>3412</v>
      </c>
      <c r="E116" s="327" t="s">
        <v>245</v>
      </c>
      <c r="F116" s="327" t="s">
        <v>46</v>
      </c>
      <c r="G116" s="328" t="s">
        <v>100</v>
      </c>
      <c r="H116" s="296" t="str">
        <f t="shared" si="1"/>
        <v>63412</v>
      </c>
    </row>
    <row r="117" spans="1:8" x14ac:dyDescent="0.35">
      <c r="A117" s="325">
        <v>146510</v>
      </c>
      <c r="B117" s="326">
        <v>3732294</v>
      </c>
      <c r="C117" s="326"/>
      <c r="D117" s="327">
        <v>2294</v>
      </c>
      <c r="E117" s="327" t="s">
        <v>97</v>
      </c>
      <c r="F117" s="327" t="s">
        <v>46</v>
      </c>
      <c r="G117" s="328" t="s">
        <v>100</v>
      </c>
      <c r="H117" s="296" t="str">
        <f t="shared" si="1"/>
        <v>62294</v>
      </c>
    </row>
    <row r="118" spans="1:8" x14ac:dyDescent="0.35">
      <c r="A118" s="325">
        <v>107055</v>
      </c>
      <c r="B118" s="326">
        <v>3732303</v>
      </c>
      <c r="C118" s="326"/>
      <c r="D118" s="327">
        <v>2303</v>
      </c>
      <c r="E118" s="327" t="s">
        <v>98</v>
      </c>
      <c r="F118" s="327" t="s">
        <v>46</v>
      </c>
      <c r="G118" s="328" t="s">
        <v>100</v>
      </c>
      <c r="H118" s="296" t="str">
        <f t="shared" si="1"/>
        <v>62303</v>
      </c>
    </row>
    <row r="119" spans="1:8" x14ac:dyDescent="0.35">
      <c r="A119" s="325">
        <v>149119</v>
      </c>
      <c r="B119" s="326">
        <v>3732302</v>
      </c>
      <c r="C119" s="326"/>
      <c r="D119" s="327">
        <v>2302</v>
      </c>
      <c r="E119" s="327" t="s">
        <v>35</v>
      </c>
      <c r="F119" s="327" t="s">
        <v>46</v>
      </c>
      <c r="G119" s="328" t="s">
        <v>100</v>
      </c>
      <c r="H119" s="296" t="str">
        <f t="shared" si="1"/>
        <v>62302</v>
      </c>
    </row>
    <row r="120" spans="1:8" x14ac:dyDescent="0.35">
      <c r="A120" s="325">
        <v>107093</v>
      </c>
      <c r="B120" s="326">
        <v>3732350</v>
      </c>
      <c r="C120" s="326"/>
      <c r="D120" s="327">
        <v>2350</v>
      </c>
      <c r="E120" s="327" t="s">
        <v>36</v>
      </c>
      <c r="F120" s="327" t="s">
        <v>46</v>
      </c>
      <c r="G120" s="328">
        <v>0</v>
      </c>
      <c r="H120" s="296" t="str">
        <f t="shared" si="1"/>
        <v>72350</v>
      </c>
    </row>
    <row r="121" spans="1:8" x14ac:dyDescent="0.35">
      <c r="A121" s="325">
        <v>142749</v>
      </c>
      <c r="B121" s="326">
        <v>3732230</v>
      </c>
      <c r="C121" s="326"/>
      <c r="D121" s="327">
        <v>2230</v>
      </c>
      <c r="E121" s="327" t="s">
        <v>246</v>
      </c>
      <c r="F121" s="327" t="s">
        <v>46</v>
      </c>
      <c r="G121" s="328" t="s">
        <v>100</v>
      </c>
      <c r="H121" s="296" t="str">
        <f t="shared" si="1"/>
        <v>62230</v>
      </c>
    </row>
    <row r="122" spans="1:8" x14ac:dyDescent="0.35">
      <c r="A122" s="325">
        <v>147481</v>
      </c>
      <c r="B122" s="326">
        <v>3735206</v>
      </c>
      <c r="C122" s="326"/>
      <c r="D122" s="327">
        <v>5206</v>
      </c>
      <c r="E122" s="327" t="s">
        <v>163</v>
      </c>
      <c r="F122" s="327" t="s">
        <v>46</v>
      </c>
      <c r="G122" s="328" t="s">
        <v>100</v>
      </c>
      <c r="H122" s="296" t="str">
        <f t="shared" si="1"/>
        <v>65206</v>
      </c>
    </row>
    <row r="123" spans="1:8" x14ac:dyDescent="0.35">
      <c r="A123" s="325">
        <v>140596</v>
      </c>
      <c r="B123" s="326">
        <v>3732203</v>
      </c>
      <c r="C123" s="326"/>
      <c r="D123" s="327">
        <v>2203</v>
      </c>
      <c r="E123" s="327" t="s">
        <v>247</v>
      </c>
      <c r="F123" s="327" t="s">
        <v>46</v>
      </c>
      <c r="G123" s="328" t="s">
        <v>100</v>
      </c>
      <c r="H123" s="296" t="str">
        <f t="shared" si="1"/>
        <v>62203</v>
      </c>
    </row>
    <row r="124" spans="1:8" x14ac:dyDescent="0.35">
      <c r="A124" s="325">
        <v>107094</v>
      </c>
      <c r="B124" s="326">
        <v>3732351</v>
      </c>
      <c r="C124" s="326"/>
      <c r="D124" s="327">
        <v>2351</v>
      </c>
      <c r="E124" s="327" t="s">
        <v>37</v>
      </c>
      <c r="F124" s="327" t="s">
        <v>46</v>
      </c>
      <c r="G124" s="328">
        <v>0</v>
      </c>
      <c r="H124" s="296" t="str">
        <f t="shared" si="1"/>
        <v>72351</v>
      </c>
    </row>
    <row r="125" spans="1:8" x14ac:dyDescent="0.35">
      <c r="A125" s="325">
        <v>131082</v>
      </c>
      <c r="B125" s="326">
        <v>3733432</v>
      </c>
      <c r="C125" s="326"/>
      <c r="D125" s="327">
        <v>3432</v>
      </c>
      <c r="E125" s="327" t="s">
        <v>164</v>
      </c>
      <c r="F125" s="327" t="s">
        <v>46</v>
      </c>
      <c r="G125" s="328">
        <v>0</v>
      </c>
      <c r="H125" s="296" t="str">
        <f t="shared" si="1"/>
        <v>73432</v>
      </c>
    </row>
    <row r="126" spans="1:8" x14ac:dyDescent="0.35">
      <c r="A126" s="325">
        <v>107064</v>
      </c>
      <c r="B126" s="326">
        <v>3732319</v>
      </c>
      <c r="C126" s="326"/>
      <c r="D126" s="327">
        <v>2319</v>
      </c>
      <c r="E126" s="327" t="s">
        <v>165</v>
      </c>
      <c r="F126" s="327" t="s">
        <v>46</v>
      </c>
      <c r="G126" s="328">
        <v>0</v>
      </c>
      <c r="H126" s="296" t="str">
        <f t="shared" si="1"/>
        <v>72319</v>
      </c>
    </row>
    <row r="127" spans="1:8" x14ac:dyDescent="0.35">
      <c r="A127" s="325">
        <v>107095</v>
      </c>
      <c r="B127" s="326">
        <v>3732352</v>
      </c>
      <c r="C127" s="326"/>
      <c r="D127" s="327">
        <v>2352</v>
      </c>
      <c r="E127" s="327" t="s">
        <v>38</v>
      </c>
      <c r="F127" s="327" t="s">
        <v>46</v>
      </c>
      <c r="G127" s="328">
        <v>0</v>
      </c>
      <c r="H127" s="296" t="str">
        <f t="shared" si="1"/>
        <v>72352</v>
      </c>
    </row>
    <row r="128" spans="1:8" x14ac:dyDescent="0.35">
      <c r="A128" s="325">
        <v>146498</v>
      </c>
      <c r="B128" s="326">
        <v>3732311</v>
      </c>
      <c r="C128" s="326"/>
      <c r="D128" s="327">
        <v>2311</v>
      </c>
      <c r="E128" s="327" t="s">
        <v>39</v>
      </c>
      <c r="F128" s="327" t="s">
        <v>46</v>
      </c>
      <c r="G128" s="328" t="s">
        <v>100</v>
      </c>
      <c r="H128" s="296" t="str">
        <f t="shared" si="1"/>
        <v>62311</v>
      </c>
    </row>
    <row r="129" spans="1:8" x14ac:dyDescent="0.35">
      <c r="A129" s="325">
        <v>147621</v>
      </c>
      <c r="B129" s="326">
        <v>3732040</v>
      </c>
      <c r="C129" s="326"/>
      <c r="D129" s="327">
        <v>2040</v>
      </c>
      <c r="E129" s="327" t="s">
        <v>99</v>
      </c>
      <c r="F129" s="327" t="s">
        <v>46</v>
      </c>
      <c r="G129" s="328" t="s">
        <v>100</v>
      </c>
      <c r="H129" s="296" t="str">
        <f t="shared" si="1"/>
        <v>62040</v>
      </c>
    </row>
    <row r="130" spans="1:8" x14ac:dyDescent="0.35">
      <c r="A130" s="325">
        <v>140610</v>
      </c>
      <c r="B130" s="326">
        <v>3732027</v>
      </c>
      <c r="C130" s="326"/>
      <c r="D130" s="327">
        <v>2027</v>
      </c>
      <c r="E130" s="327" t="s">
        <v>333</v>
      </c>
      <c r="F130" s="327" t="s">
        <v>46</v>
      </c>
      <c r="G130" s="328" t="s">
        <v>100</v>
      </c>
      <c r="H130" s="296" t="str">
        <f t="shared" si="1"/>
        <v>62027</v>
      </c>
    </row>
    <row r="131" spans="1:8" x14ac:dyDescent="0.35">
      <c r="A131" s="325">
        <v>145373</v>
      </c>
      <c r="B131" s="326">
        <v>3732361</v>
      </c>
      <c r="C131" s="326"/>
      <c r="D131" s="327">
        <v>2361</v>
      </c>
      <c r="E131" s="327" t="s">
        <v>248</v>
      </c>
      <c r="F131" s="327" t="s">
        <v>46</v>
      </c>
      <c r="G131" s="328" t="s">
        <v>100</v>
      </c>
      <c r="H131" s="296" t="str">
        <f t="shared" si="1"/>
        <v>62361</v>
      </c>
    </row>
    <row r="132" spans="1:8" x14ac:dyDescent="0.35">
      <c r="A132" s="325">
        <v>142074</v>
      </c>
      <c r="B132" s="326">
        <v>3732043</v>
      </c>
      <c r="C132" s="326"/>
      <c r="D132" s="327">
        <v>2043</v>
      </c>
      <c r="E132" s="327" t="s">
        <v>249</v>
      </c>
      <c r="F132" s="327" t="s">
        <v>46</v>
      </c>
      <c r="G132" s="328" t="s">
        <v>100</v>
      </c>
      <c r="H132" s="296" t="str">
        <f t="shared" si="1"/>
        <v>62043</v>
      </c>
    </row>
    <row r="133" spans="1:8" s="64" customFormat="1" x14ac:dyDescent="0.35">
      <c r="A133" s="325">
        <v>147921</v>
      </c>
      <c r="B133" s="326">
        <v>3732139</v>
      </c>
      <c r="C133" s="326"/>
      <c r="D133" s="327">
        <v>2139</v>
      </c>
      <c r="E133" s="327" t="s">
        <v>40</v>
      </c>
      <c r="F133" s="327" t="s">
        <v>46</v>
      </c>
      <c r="G133" s="328" t="s">
        <v>100</v>
      </c>
      <c r="H133" s="296" t="str">
        <f t="shared" si="1"/>
        <v>62139</v>
      </c>
    </row>
    <row r="134" spans="1:8" x14ac:dyDescent="0.35">
      <c r="A134" s="325">
        <v>141339</v>
      </c>
      <c r="B134" s="326">
        <v>3732034</v>
      </c>
      <c r="C134" s="326"/>
      <c r="D134" s="327">
        <v>2034</v>
      </c>
      <c r="E134" s="327" t="s">
        <v>311</v>
      </c>
      <c r="F134" s="327" t="s">
        <v>46</v>
      </c>
      <c r="G134" s="328" t="s">
        <v>100</v>
      </c>
      <c r="H134" s="296" t="str">
        <f t="shared" ref="H134:H177" si="2">IF(G134=0,7&amp;D134,6&amp;D134)</f>
        <v>62034</v>
      </c>
    </row>
    <row r="135" spans="1:8" x14ac:dyDescent="0.35">
      <c r="A135" s="325">
        <v>147375</v>
      </c>
      <c r="B135" s="326">
        <v>3732324</v>
      </c>
      <c r="C135" s="326"/>
      <c r="D135" s="327">
        <v>2324</v>
      </c>
      <c r="E135" s="327" t="s">
        <v>41</v>
      </c>
      <c r="F135" s="327" t="s">
        <v>46</v>
      </c>
      <c r="G135" s="328" t="s">
        <v>100</v>
      </c>
      <c r="H135" s="296" t="str">
        <f t="shared" si="2"/>
        <v>62324</v>
      </c>
    </row>
    <row r="136" spans="1:8" x14ac:dyDescent="0.35">
      <c r="A136" s="325">
        <v>148690</v>
      </c>
      <c r="B136" s="326">
        <v>3732327</v>
      </c>
      <c r="C136" s="326"/>
      <c r="D136" s="327">
        <v>2327</v>
      </c>
      <c r="E136" s="327" t="s">
        <v>166</v>
      </c>
      <c r="F136" s="327" t="s">
        <v>46</v>
      </c>
      <c r="G136" s="328" t="s">
        <v>100</v>
      </c>
      <c r="H136" s="296" t="str">
        <f t="shared" si="2"/>
        <v>62327</v>
      </c>
    </row>
    <row r="137" spans="1:8" x14ac:dyDescent="0.35">
      <c r="A137" s="325">
        <v>143620</v>
      </c>
      <c r="B137" s="326">
        <v>3732321</v>
      </c>
      <c r="C137" s="326"/>
      <c r="D137" s="327">
        <v>2321</v>
      </c>
      <c r="E137" s="327" t="s">
        <v>250</v>
      </c>
      <c r="F137" s="327" t="s">
        <v>46</v>
      </c>
      <c r="G137" s="328" t="s">
        <v>100</v>
      </c>
      <c r="H137" s="296" t="str">
        <f t="shared" si="2"/>
        <v>62321</v>
      </c>
    </row>
    <row r="138" spans="1:8" x14ac:dyDescent="0.35">
      <c r="A138" s="325"/>
      <c r="B138" s="326"/>
      <c r="C138" s="326"/>
      <c r="D138" s="326" t="s">
        <v>334</v>
      </c>
      <c r="E138" s="327"/>
      <c r="F138" s="327"/>
      <c r="G138" s="328"/>
    </row>
    <row r="139" spans="1:8" x14ac:dyDescent="0.35">
      <c r="A139" s="325"/>
      <c r="B139" s="326"/>
      <c r="C139" s="326"/>
      <c r="D139" s="326"/>
      <c r="E139" s="327" t="s">
        <v>195</v>
      </c>
      <c r="F139" s="327"/>
      <c r="G139" s="328"/>
    </row>
    <row r="140" spans="1:8" x14ac:dyDescent="0.35">
      <c r="A140" s="325"/>
      <c r="B140" s="326"/>
      <c r="C140" s="326"/>
      <c r="D140" s="326"/>
      <c r="E140" s="327"/>
      <c r="F140" s="327"/>
      <c r="G140" s="328"/>
    </row>
    <row r="141" spans="1:8" x14ac:dyDescent="0.35">
      <c r="A141" s="325"/>
      <c r="B141" s="326"/>
      <c r="C141" s="326"/>
      <c r="D141" s="326" t="s">
        <v>334</v>
      </c>
      <c r="E141" s="327" t="s">
        <v>122</v>
      </c>
      <c r="F141" s="327"/>
      <c r="G141" s="328"/>
    </row>
    <row r="142" spans="1:8" x14ac:dyDescent="0.35">
      <c r="A142" s="325"/>
      <c r="B142" s="326"/>
      <c r="C142" s="326"/>
      <c r="D142" s="326" t="s">
        <v>334</v>
      </c>
      <c r="E142" s="327"/>
      <c r="F142" s="327"/>
      <c r="G142" s="328"/>
    </row>
    <row r="143" spans="1:8" x14ac:dyDescent="0.35">
      <c r="A143" s="325">
        <v>138337</v>
      </c>
      <c r="B143" s="326">
        <v>3735401</v>
      </c>
      <c r="C143" s="326"/>
      <c r="D143" s="327">
        <v>5401</v>
      </c>
      <c r="E143" s="327" t="s">
        <v>251</v>
      </c>
      <c r="F143" s="327" t="s">
        <v>122</v>
      </c>
      <c r="G143" s="328" t="s">
        <v>100</v>
      </c>
      <c r="H143" s="296" t="str">
        <f t="shared" si="2"/>
        <v>65401</v>
      </c>
    </row>
    <row r="144" spans="1:8" x14ac:dyDescent="0.35">
      <c r="A144" s="325">
        <v>147788</v>
      </c>
      <c r="B144" s="326">
        <v>3734017</v>
      </c>
      <c r="C144" s="326"/>
      <c r="D144" s="327">
        <v>4017</v>
      </c>
      <c r="E144" s="327" t="s">
        <v>252</v>
      </c>
      <c r="F144" s="327" t="s">
        <v>122</v>
      </c>
      <c r="G144" s="328" t="s">
        <v>100</v>
      </c>
      <c r="H144" s="296" t="str">
        <f t="shared" si="2"/>
        <v>64017</v>
      </c>
    </row>
    <row r="145" spans="1:8" s="63" customFormat="1" x14ac:dyDescent="0.35">
      <c r="A145" s="325">
        <v>138414</v>
      </c>
      <c r="B145" s="326">
        <v>3734000</v>
      </c>
      <c r="C145" s="326"/>
      <c r="D145" s="327">
        <v>4000</v>
      </c>
      <c r="E145" s="327" t="s">
        <v>253</v>
      </c>
      <c r="F145" s="327" t="s">
        <v>122</v>
      </c>
      <c r="G145" s="328" t="s">
        <v>100</v>
      </c>
      <c r="H145" s="296" t="str">
        <f t="shared" si="2"/>
        <v>64000</v>
      </c>
    </row>
    <row r="146" spans="1:8" x14ac:dyDescent="0.35">
      <c r="A146" s="325">
        <v>145191</v>
      </c>
      <c r="B146" s="326">
        <v>3734012</v>
      </c>
      <c r="C146" s="326"/>
      <c r="D146" s="327">
        <v>4012</v>
      </c>
      <c r="E146" s="327" t="s">
        <v>254</v>
      </c>
      <c r="F146" s="327" t="s">
        <v>122</v>
      </c>
      <c r="G146" s="328" t="s">
        <v>100</v>
      </c>
      <c r="H146" s="296" t="str">
        <f t="shared" si="2"/>
        <v>64012</v>
      </c>
    </row>
    <row r="147" spans="1:8" x14ac:dyDescent="0.35">
      <c r="A147" s="325">
        <v>138925</v>
      </c>
      <c r="B147" s="326">
        <v>3734280</v>
      </c>
      <c r="C147" s="326"/>
      <c r="D147" s="327">
        <v>4280</v>
      </c>
      <c r="E147" s="327" t="s">
        <v>255</v>
      </c>
      <c r="F147" s="327" t="s">
        <v>122</v>
      </c>
      <c r="G147" s="328" t="s">
        <v>100</v>
      </c>
      <c r="H147" s="296" t="str">
        <f t="shared" si="2"/>
        <v>64280</v>
      </c>
    </row>
    <row r="148" spans="1:8" x14ac:dyDescent="0.35">
      <c r="A148" s="325">
        <v>139334</v>
      </c>
      <c r="B148" s="326">
        <v>3734003</v>
      </c>
      <c r="C148" s="326"/>
      <c r="D148" s="327">
        <v>4003</v>
      </c>
      <c r="E148" s="327" t="s">
        <v>256</v>
      </c>
      <c r="F148" s="327" t="s">
        <v>122</v>
      </c>
      <c r="G148" s="328" t="s">
        <v>100</v>
      </c>
      <c r="H148" s="296" t="str">
        <f t="shared" si="2"/>
        <v>64003</v>
      </c>
    </row>
    <row r="149" spans="1:8" x14ac:dyDescent="0.35">
      <c r="A149" s="325">
        <v>140547</v>
      </c>
      <c r="B149" s="326">
        <v>3734007</v>
      </c>
      <c r="C149" s="326"/>
      <c r="D149" s="327">
        <v>4007</v>
      </c>
      <c r="E149" s="327" t="s">
        <v>257</v>
      </c>
      <c r="F149" s="327" t="s">
        <v>122</v>
      </c>
      <c r="G149" s="328" t="s">
        <v>100</v>
      </c>
      <c r="H149" s="296" t="str">
        <f t="shared" si="2"/>
        <v>64007</v>
      </c>
    </row>
    <row r="150" spans="1:8" x14ac:dyDescent="0.35">
      <c r="A150" s="325">
        <v>141495</v>
      </c>
      <c r="B150" s="326">
        <v>3734278</v>
      </c>
      <c r="C150" s="326"/>
      <c r="D150" s="327">
        <v>4278</v>
      </c>
      <c r="E150" s="327" t="s">
        <v>258</v>
      </c>
      <c r="F150" s="327" t="s">
        <v>122</v>
      </c>
      <c r="G150" s="328" t="s">
        <v>100</v>
      </c>
      <c r="H150" s="296" t="str">
        <f t="shared" si="2"/>
        <v>64278</v>
      </c>
    </row>
    <row r="151" spans="1:8" x14ac:dyDescent="0.35">
      <c r="A151" s="325">
        <v>145455</v>
      </c>
      <c r="B151" s="326">
        <v>3734257</v>
      </c>
      <c r="C151" s="326"/>
      <c r="D151" s="327">
        <v>4257</v>
      </c>
      <c r="E151" s="327" t="s">
        <v>259</v>
      </c>
      <c r="F151" s="327" t="s">
        <v>122</v>
      </c>
      <c r="G151" s="328" t="s">
        <v>100</v>
      </c>
      <c r="H151" s="296" t="str">
        <f t="shared" si="2"/>
        <v>64257</v>
      </c>
    </row>
    <row r="152" spans="1:8" x14ac:dyDescent="0.35">
      <c r="A152" s="325">
        <v>138841</v>
      </c>
      <c r="B152" s="326">
        <v>3734230</v>
      </c>
      <c r="C152" s="326"/>
      <c r="D152" s="327">
        <v>4230</v>
      </c>
      <c r="E152" s="327" t="s">
        <v>66</v>
      </c>
      <c r="F152" s="327" t="s">
        <v>122</v>
      </c>
      <c r="G152" s="328" t="s">
        <v>100</v>
      </c>
      <c r="H152" s="296" t="str">
        <f t="shared" si="2"/>
        <v>64230</v>
      </c>
    </row>
    <row r="153" spans="1:8" x14ac:dyDescent="0.35">
      <c r="A153" s="325">
        <v>107140</v>
      </c>
      <c r="B153" s="326">
        <v>3734259</v>
      </c>
      <c r="C153" s="326"/>
      <c r="D153" s="327">
        <v>4259</v>
      </c>
      <c r="E153" s="327" t="s">
        <v>125</v>
      </c>
      <c r="F153" s="327" t="s">
        <v>122</v>
      </c>
      <c r="G153" s="328">
        <v>0</v>
      </c>
      <c r="H153" s="296" t="str">
        <f t="shared" si="2"/>
        <v>74259</v>
      </c>
    </row>
    <row r="154" spans="1:8" x14ac:dyDescent="0.35">
      <c r="A154" s="325">
        <v>138545</v>
      </c>
      <c r="B154" s="326">
        <v>3734279</v>
      </c>
      <c r="C154" s="326"/>
      <c r="D154" s="327">
        <v>4279</v>
      </c>
      <c r="E154" s="327" t="s">
        <v>260</v>
      </c>
      <c r="F154" s="327" t="s">
        <v>122</v>
      </c>
      <c r="G154" s="328" t="s">
        <v>100</v>
      </c>
      <c r="H154" s="296" t="str">
        <f t="shared" si="2"/>
        <v>64279</v>
      </c>
    </row>
    <row r="155" spans="1:8" x14ac:dyDescent="0.35">
      <c r="A155" s="325">
        <v>145897</v>
      </c>
      <c r="B155" s="326">
        <v>3734015</v>
      </c>
      <c r="C155" s="326"/>
      <c r="D155" s="327">
        <v>4015</v>
      </c>
      <c r="E155" s="327" t="s">
        <v>261</v>
      </c>
      <c r="F155" s="327" t="s">
        <v>122</v>
      </c>
      <c r="G155" s="328" t="s">
        <v>100</v>
      </c>
      <c r="H155" s="296" t="str">
        <f t="shared" si="2"/>
        <v>64015</v>
      </c>
    </row>
    <row r="156" spans="1:8" x14ac:dyDescent="0.35">
      <c r="A156" s="325">
        <v>140821</v>
      </c>
      <c r="B156" s="326">
        <v>3734008</v>
      </c>
      <c r="C156" s="326"/>
      <c r="D156" s="327">
        <v>4008</v>
      </c>
      <c r="E156" s="327" t="s">
        <v>262</v>
      </c>
      <c r="F156" s="327" t="s">
        <v>122</v>
      </c>
      <c r="G156" s="328" t="s">
        <v>100</v>
      </c>
      <c r="H156" s="296" t="str">
        <f t="shared" si="2"/>
        <v>64008</v>
      </c>
    </row>
    <row r="157" spans="1:8" x14ac:dyDescent="0.35">
      <c r="A157" s="325">
        <v>138361</v>
      </c>
      <c r="B157" s="326">
        <v>3735400</v>
      </c>
      <c r="C157" s="326"/>
      <c r="D157" s="327">
        <v>5400</v>
      </c>
      <c r="E157" s="327" t="s">
        <v>263</v>
      </c>
      <c r="F157" s="327" t="s">
        <v>122</v>
      </c>
      <c r="G157" s="328" t="s">
        <v>100</v>
      </c>
      <c r="H157" s="296" t="str">
        <f t="shared" si="2"/>
        <v>65400</v>
      </c>
    </row>
    <row r="158" spans="1:8" x14ac:dyDescent="0.35">
      <c r="A158" s="325">
        <v>140415</v>
      </c>
      <c r="B158" s="326">
        <v>3734006</v>
      </c>
      <c r="C158" s="326"/>
      <c r="D158" s="327">
        <v>4006</v>
      </c>
      <c r="E158" s="327" t="s">
        <v>264</v>
      </c>
      <c r="F158" s="327" t="s">
        <v>122</v>
      </c>
      <c r="G158" s="328" t="s">
        <v>100</v>
      </c>
      <c r="H158" s="296" t="str">
        <f t="shared" si="2"/>
        <v>64006</v>
      </c>
    </row>
    <row r="159" spans="1:8" x14ac:dyDescent="0.35">
      <c r="A159" s="325">
        <v>135934</v>
      </c>
      <c r="B159" s="326">
        <v>3736907</v>
      </c>
      <c r="C159" s="326"/>
      <c r="D159" s="327">
        <v>6907</v>
      </c>
      <c r="E159" s="327" t="s">
        <v>312</v>
      </c>
      <c r="F159" s="327" t="s">
        <v>122</v>
      </c>
      <c r="G159" s="328" t="s">
        <v>100</v>
      </c>
      <c r="H159" s="296" t="str">
        <f t="shared" si="2"/>
        <v>66907</v>
      </c>
    </row>
    <row r="160" spans="1:8" x14ac:dyDescent="0.35">
      <c r="A160" s="325">
        <v>131895</v>
      </c>
      <c r="B160" s="326">
        <v>3736905</v>
      </c>
      <c r="C160" s="326"/>
      <c r="D160" s="327">
        <v>6905</v>
      </c>
      <c r="E160" s="327" t="s">
        <v>265</v>
      </c>
      <c r="F160" s="327" t="s">
        <v>122</v>
      </c>
      <c r="G160" s="328" t="s">
        <v>100</v>
      </c>
      <c r="H160" s="296" t="str">
        <f t="shared" si="2"/>
        <v>66905</v>
      </c>
    </row>
    <row r="161" spans="1:8" x14ac:dyDescent="0.35">
      <c r="A161" s="325">
        <v>131896</v>
      </c>
      <c r="B161" s="326">
        <v>3736906</v>
      </c>
      <c r="C161" s="326"/>
      <c r="D161" s="327">
        <v>6906</v>
      </c>
      <c r="E161" s="327" t="s">
        <v>266</v>
      </c>
      <c r="F161" s="327" t="s">
        <v>122</v>
      </c>
      <c r="G161" s="328" t="s">
        <v>100</v>
      </c>
      <c r="H161" s="296" t="str">
        <f t="shared" si="2"/>
        <v>66906</v>
      </c>
    </row>
    <row r="162" spans="1:8" x14ac:dyDescent="0.35">
      <c r="A162" s="325">
        <v>139167</v>
      </c>
      <c r="B162" s="326">
        <v>3734229</v>
      </c>
      <c r="C162" s="326"/>
      <c r="D162" s="327">
        <v>4229</v>
      </c>
      <c r="E162" s="327" t="s">
        <v>267</v>
      </c>
      <c r="F162" s="327" t="s">
        <v>122</v>
      </c>
      <c r="G162" s="328" t="s">
        <v>100</v>
      </c>
      <c r="H162" s="296" t="str">
        <f t="shared" si="2"/>
        <v>64229</v>
      </c>
    </row>
    <row r="163" spans="1:8" x14ac:dyDescent="0.35">
      <c r="A163" s="325">
        <v>145274</v>
      </c>
      <c r="B163" s="326">
        <v>3734271</v>
      </c>
      <c r="C163" s="326"/>
      <c r="D163" s="327">
        <v>4271</v>
      </c>
      <c r="E163" s="327" t="s">
        <v>268</v>
      </c>
      <c r="F163" s="327" t="s">
        <v>122</v>
      </c>
      <c r="G163" s="328" t="s">
        <v>100</v>
      </c>
      <c r="H163" s="296" t="str">
        <f t="shared" si="2"/>
        <v>64271</v>
      </c>
    </row>
    <row r="164" spans="1:8" x14ac:dyDescent="0.35">
      <c r="A164" s="325">
        <v>138069</v>
      </c>
      <c r="B164" s="326">
        <v>3734234</v>
      </c>
      <c r="C164" s="326"/>
      <c r="D164" s="327">
        <v>4234</v>
      </c>
      <c r="E164" s="327" t="s">
        <v>269</v>
      </c>
      <c r="F164" s="327" t="s">
        <v>122</v>
      </c>
      <c r="G164" s="328" t="s">
        <v>100</v>
      </c>
      <c r="H164" s="296" t="str">
        <f t="shared" si="2"/>
        <v>64234</v>
      </c>
    </row>
    <row r="165" spans="1:8" s="64" customFormat="1" x14ac:dyDescent="0.35">
      <c r="A165" s="325">
        <v>143963</v>
      </c>
      <c r="B165" s="326">
        <v>3734276</v>
      </c>
      <c r="C165" s="326"/>
      <c r="D165" s="327">
        <v>4276</v>
      </c>
      <c r="E165" s="327" t="s">
        <v>167</v>
      </c>
      <c r="F165" s="327" t="s">
        <v>122</v>
      </c>
      <c r="G165" s="328" t="s">
        <v>100</v>
      </c>
      <c r="H165" s="296" t="str">
        <f t="shared" si="2"/>
        <v>64276</v>
      </c>
    </row>
    <row r="166" spans="1:8" x14ac:dyDescent="0.35">
      <c r="A166" s="325">
        <v>139695</v>
      </c>
      <c r="B166" s="326">
        <v>3734004</v>
      </c>
      <c r="C166" s="326"/>
      <c r="D166" s="327">
        <v>4004</v>
      </c>
      <c r="E166" s="327" t="s">
        <v>303</v>
      </c>
      <c r="F166" s="327" t="s">
        <v>122</v>
      </c>
      <c r="G166" s="328" t="s">
        <v>100</v>
      </c>
      <c r="H166" s="296" t="str">
        <f t="shared" si="2"/>
        <v>64004</v>
      </c>
    </row>
    <row r="167" spans="1:8" x14ac:dyDescent="0.35">
      <c r="A167" s="325">
        <v>142605</v>
      </c>
      <c r="B167" s="326">
        <v>3734010</v>
      </c>
      <c r="C167" s="326"/>
      <c r="D167" s="327">
        <v>4010</v>
      </c>
      <c r="E167" s="327" t="s">
        <v>270</v>
      </c>
      <c r="F167" s="327" t="s">
        <v>122</v>
      </c>
      <c r="G167" s="328" t="s">
        <v>100</v>
      </c>
      <c r="H167" s="296" t="str">
        <f t="shared" si="2"/>
        <v>64010</v>
      </c>
    </row>
    <row r="168" spans="1:8" x14ac:dyDescent="0.35">
      <c r="A168" s="325">
        <v>145562</v>
      </c>
      <c r="B168" s="326">
        <v>3734013</v>
      </c>
      <c r="C168" s="326"/>
      <c r="D168" s="327">
        <v>4013</v>
      </c>
      <c r="E168" s="327" t="s">
        <v>271</v>
      </c>
      <c r="F168" s="327" t="s">
        <v>122</v>
      </c>
      <c r="G168" s="328" t="s">
        <v>100</v>
      </c>
      <c r="H168" s="296" t="str">
        <f t="shared" si="2"/>
        <v>64013</v>
      </c>
    </row>
    <row r="169" spans="1:8" x14ac:dyDescent="0.35">
      <c r="A169" s="325">
        <v>145943</v>
      </c>
      <c r="B169" s="326">
        <v>3734016</v>
      </c>
      <c r="C169" s="326"/>
      <c r="D169" s="327">
        <v>4016</v>
      </c>
      <c r="E169" s="327" t="s">
        <v>272</v>
      </c>
      <c r="F169" s="327" t="s">
        <v>122</v>
      </c>
      <c r="G169" s="328" t="s">
        <v>100</v>
      </c>
      <c r="H169" s="296" t="str">
        <f t="shared" si="2"/>
        <v>64016</v>
      </c>
    </row>
    <row r="170" spans="1:8" x14ac:dyDescent="0.35">
      <c r="A170" s="325"/>
      <c r="B170" s="326"/>
      <c r="C170" s="326"/>
      <c r="D170" s="326" t="s">
        <v>334</v>
      </c>
      <c r="E170" s="327"/>
      <c r="F170" s="327"/>
      <c r="G170" s="328"/>
    </row>
    <row r="171" spans="1:8" x14ac:dyDescent="0.35">
      <c r="A171" s="325"/>
      <c r="B171" s="326"/>
      <c r="C171" s="326"/>
      <c r="D171" s="326"/>
      <c r="E171" s="327" t="s">
        <v>196</v>
      </c>
      <c r="F171" s="327"/>
      <c r="G171" s="328"/>
    </row>
    <row r="172" spans="1:8" x14ac:dyDescent="0.35">
      <c r="A172" s="325"/>
      <c r="B172" s="326"/>
      <c r="C172" s="326"/>
      <c r="D172" s="326"/>
      <c r="E172" s="327"/>
      <c r="F172" s="327"/>
      <c r="G172" s="328"/>
    </row>
    <row r="173" spans="1:8" x14ac:dyDescent="0.35">
      <c r="A173" s="325"/>
      <c r="B173" s="326"/>
      <c r="C173" s="326"/>
      <c r="D173" s="326" t="s">
        <v>334</v>
      </c>
      <c r="E173" s="327" t="s">
        <v>197</v>
      </c>
      <c r="F173" s="327"/>
      <c r="G173" s="328"/>
    </row>
    <row r="174" spans="1:8" x14ac:dyDescent="0.35">
      <c r="A174" s="325"/>
      <c r="B174" s="326"/>
      <c r="C174" s="326"/>
      <c r="D174" s="326" t="s">
        <v>334</v>
      </c>
      <c r="E174" s="327"/>
      <c r="F174" s="327"/>
      <c r="G174" s="328"/>
    </row>
    <row r="175" spans="1:8" x14ac:dyDescent="0.35">
      <c r="A175" s="325">
        <v>145864</v>
      </c>
      <c r="B175" s="326">
        <v>3734014</v>
      </c>
      <c r="C175" s="326"/>
      <c r="D175" s="327">
        <v>4014</v>
      </c>
      <c r="E175" s="327" t="s">
        <v>193</v>
      </c>
      <c r="F175" s="327" t="s">
        <v>273</v>
      </c>
      <c r="G175" s="328" t="s">
        <v>100</v>
      </c>
      <c r="H175" s="296" t="str">
        <f t="shared" si="2"/>
        <v>64014</v>
      </c>
    </row>
    <row r="176" spans="1:8" x14ac:dyDescent="0.35">
      <c r="A176" s="325">
        <v>139856</v>
      </c>
      <c r="B176" s="326">
        <v>3734225</v>
      </c>
      <c r="C176" s="326"/>
      <c r="D176" s="327">
        <v>4225</v>
      </c>
      <c r="E176" s="327" t="s">
        <v>335</v>
      </c>
      <c r="F176" s="327" t="s">
        <v>273</v>
      </c>
      <c r="G176" s="328" t="s">
        <v>100</v>
      </c>
      <c r="H176" s="296" t="str">
        <f t="shared" si="2"/>
        <v>64225</v>
      </c>
    </row>
    <row r="177" spans="1:8" x14ac:dyDescent="0.35">
      <c r="A177" s="325">
        <v>140394</v>
      </c>
      <c r="B177" s="326">
        <v>3734005</v>
      </c>
      <c r="C177" s="326"/>
      <c r="D177" s="327">
        <v>4005</v>
      </c>
      <c r="E177" s="327" t="s">
        <v>130</v>
      </c>
      <c r="F177" s="327" t="s">
        <v>273</v>
      </c>
      <c r="G177" s="328" t="s">
        <v>100</v>
      </c>
      <c r="H177" s="296" t="str">
        <f t="shared" si="2"/>
        <v>64005</v>
      </c>
    </row>
    <row r="178" spans="1:8" x14ac:dyDescent="0.35">
      <c r="A178" s="325"/>
      <c r="B178" s="326"/>
      <c r="D178" s="326" t="str">
        <f t="shared" ref="D178" si="3">RIGHT(C178,4)</f>
        <v/>
      </c>
      <c r="E178" s="327"/>
      <c r="F178" s="327"/>
      <c r="G178" s="328"/>
    </row>
    <row r="179" spans="1:8" x14ac:dyDescent="0.35">
      <c r="A179" s="297">
        <v>0</v>
      </c>
      <c r="B179" s="297"/>
      <c r="D179" s="298"/>
      <c r="E179" s="297" t="s">
        <v>198</v>
      </c>
      <c r="F179" s="297"/>
      <c r="G179" s="297"/>
    </row>
    <row r="180" spans="1:8" s="63" customFormat="1" x14ac:dyDescent="0.35">
      <c r="A180" s="297">
        <v>0</v>
      </c>
      <c r="B180" s="297"/>
      <c r="C180" s="296"/>
      <c r="D180" s="298"/>
      <c r="E180" s="297"/>
      <c r="F180" s="297"/>
      <c r="G180" s="297"/>
      <c r="H180" s="296"/>
    </row>
    <row r="181" spans="1:8" s="63" customFormat="1" x14ac:dyDescent="0.35">
      <c r="A181" s="297">
        <v>0</v>
      </c>
      <c r="B181" s="297"/>
      <c r="C181" s="296"/>
      <c r="D181" s="298"/>
      <c r="E181" s="297" t="s">
        <v>304</v>
      </c>
      <c r="F181" s="297"/>
      <c r="G181" s="297"/>
      <c r="H181" s="296"/>
    </row>
    <row r="182" spans="1:8" x14ac:dyDescent="0.35">
      <c r="A182" s="297"/>
      <c r="B182" s="297"/>
      <c r="D182" s="298"/>
      <c r="E182" s="297"/>
      <c r="F182" s="297"/>
      <c r="G182" s="29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BC97C-42AC-4465-8A8C-B4CA1E41710B}">
  <dimension ref="A1:U35"/>
  <sheetViews>
    <sheetView showGridLines="0" workbookViewId="0">
      <selection activeCell="C1" sqref="C1:G1048576"/>
    </sheetView>
  </sheetViews>
  <sheetFormatPr defaultRowHeight="12.5" x14ac:dyDescent="0.25"/>
  <cols>
    <col min="4" max="4" width="39.08984375" bestFit="1" customWidth="1"/>
    <col min="5" max="5" width="13.36328125" customWidth="1"/>
    <col min="6" max="6" width="13.36328125" hidden="1" customWidth="1"/>
    <col min="7" max="9" width="11.36328125" customWidth="1"/>
    <col min="10" max="12" width="11.36328125" hidden="1" customWidth="1"/>
    <col min="13" max="14" width="10.90625" customWidth="1"/>
    <col min="15" max="15" width="12.1796875" bestFit="1" customWidth="1"/>
    <col min="16" max="16" width="2.26953125" customWidth="1"/>
    <col min="17" max="19" width="11.90625" customWidth="1"/>
    <col min="20" max="21" width="0" hidden="1" customWidth="1"/>
  </cols>
  <sheetData>
    <row r="1" spans="1:21" ht="27.5" x14ac:dyDescent="0.55000000000000004">
      <c r="A1" s="510" t="s">
        <v>439</v>
      </c>
      <c r="B1" s="510"/>
      <c r="M1" s="499" t="s">
        <v>70</v>
      </c>
      <c r="N1" s="500"/>
    </row>
    <row r="2" spans="1:21" ht="13" thickBot="1" x14ac:dyDescent="0.3">
      <c r="M2" s="501"/>
      <c r="N2" s="502"/>
    </row>
    <row r="3" spans="1:21" ht="70" x14ac:dyDescent="0.3">
      <c r="A3" s="511" t="s">
        <v>440</v>
      </c>
      <c r="B3" s="512" t="s">
        <v>106</v>
      </c>
      <c r="C3" s="513" t="s">
        <v>104</v>
      </c>
      <c r="D3" s="514"/>
      <c r="E3" s="515" t="s">
        <v>441</v>
      </c>
      <c r="F3" s="516" t="s">
        <v>442</v>
      </c>
      <c r="G3" s="515" t="s">
        <v>443</v>
      </c>
      <c r="H3" s="515" t="s">
        <v>346</v>
      </c>
      <c r="I3" s="515" t="s">
        <v>137</v>
      </c>
      <c r="J3" s="517" t="s">
        <v>444</v>
      </c>
      <c r="K3" s="517" t="s">
        <v>445</v>
      </c>
      <c r="L3" s="517" t="s">
        <v>137</v>
      </c>
      <c r="M3" s="515" t="s">
        <v>289</v>
      </c>
      <c r="N3" s="515" t="s">
        <v>290</v>
      </c>
      <c r="O3" s="515" t="s">
        <v>291</v>
      </c>
      <c r="Q3" s="517" t="s">
        <v>292</v>
      </c>
      <c r="R3" s="517" t="s">
        <v>293</v>
      </c>
      <c r="S3" s="517" t="s">
        <v>294</v>
      </c>
      <c r="U3" s="518">
        <v>10340</v>
      </c>
    </row>
    <row r="4" spans="1:21" ht="14" x14ac:dyDescent="0.3">
      <c r="A4" s="519">
        <v>3735401</v>
      </c>
      <c r="B4" s="519" t="str">
        <f>VLOOKUP(C4,'[15]Schools List'!$D:$G,4,FALSE)</f>
        <v>Recoupment Academy</v>
      </c>
      <c r="C4" s="519">
        <v>5401</v>
      </c>
      <c r="D4" s="520" t="s">
        <v>446</v>
      </c>
      <c r="E4" s="521">
        <v>4</v>
      </c>
      <c r="F4" s="522">
        <v>3</v>
      </c>
      <c r="G4" s="521">
        <v>3</v>
      </c>
      <c r="H4" s="521">
        <f>E4-G4</f>
        <v>1</v>
      </c>
      <c r="I4" s="519">
        <v>4</v>
      </c>
      <c r="J4" s="521">
        <f>I4</f>
        <v>4</v>
      </c>
      <c r="K4" s="519">
        <f>I4</f>
        <v>4</v>
      </c>
      <c r="L4" s="519">
        <f>(J4*5/12)+(I4*7/12)</f>
        <v>4</v>
      </c>
      <c r="M4" s="523">
        <v>6328.550199754206</v>
      </c>
      <c r="N4" s="523">
        <v>16668.550199754205</v>
      </c>
      <c r="O4" s="524">
        <v>66674.20079901682</v>
      </c>
      <c r="Q4" s="525">
        <v>41360</v>
      </c>
      <c r="R4" s="525">
        <v>18985.650599262619</v>
      </c>
      <c r="S4" s="525">
        <v>6328.550199754206</v>
      </c>
      <c r="T4" s="526">
        <v>0</v>
      </c>
    </row>
    <row r="5" spans="1:21" s="532" customFormat="1" ht="14" x14ac:dyDescent="0.3">
      <c r="A5" s="527">
        <v>3733429</v>
      </c>
      <c r="B5" s="519">
        <f>VLOOKUP(C5,'[15]Schools List'!$D:$G,4,FALSE)</f>
        <v>0</v>
      </c>
      <c r="C5" s="527">
        <v>3429</v>
      </c>
      <c r="D5" s="528" t="s">
        <v>447</v>
      </c>
      <c r="E5" s="529"/>
      <c r="F5" s="529">
        <v>19</v>
      </c>
      <c r="G5" s="529">
        <v>19</v>
      </c>
      <c r="H5" s="521"/>
      <c r="I5" s="527">
        <v>19</v>
      </c>
      <c r="J5" s="529">
        <f t="shared" ref="J5:J22" si="0">I5</f>
        <v>19</v>
      </c>
      <c r="K5" s="527">
        <f t="shared" ref="K5:K22" si="1">I5</f>
        <v>19</v>
      </c>
      <c r="L5" s="527">
        <f>(J5*5/12)+(I5*7/12)</f>
        <v>19</v>
      </c>
      <c r="M5" s="530">
        <v>5744.8847809177823</v>
      </c>
      <c r="N5" s="530">
        <v>16084.884780917782</v>
      </c>
      <c r="O5" s="531">
        <v>305612.81083743786</v>
      </c>
      <c r="Q5" s="533">
        <v>196460</v>
      </c>
      <c r="R5" s="533">
        <v>109152.81083743786</v>
      </c>
      <c r="S5" s="533">
        <v>0</v>
      </c>
      <c r="T5" s="534">
        <v>0</v>
      </c>
    </row>
    <row r="6" spans="1:21" ht="14" x14ac:dyDescent="0.3">
      <c r="A6" s="535">
        <v>3732048</v>
      </c>
      <c r="B6" s="519" t="str">
        <f>VLOOKUP(C6,'[15]Schools List'!$D:$G,4,FALSE)</f>
        <v>Recoupment Academy</v>
      </c>
      <c r="C6" s="519">
        <v>2048</v>
      </c>
      <c r="D6" s="536" t="s">
        <v>202</v>
      </c>
      <c r="E6" s="521">
        <v>0</v>
      </c>
      <c r="F6" s="522">
        <v>0</v>
      </c>
      <c r="G6" s="521">
        <v>0</v>
      </c>
      <c r="H6" s="521">
        <f t="shared" ref="H6:H22" si="2">E6-G6</f>
        <v>0</v>
      </c>
      <c r="I6" s="519">
        <v>10</v>
      </c>
      <c r="J6" s="521">
        <f t="shared" si="0"/>
        <v>10</v>
      </c>
      <c r="K6" s="519">
        <f t="shared" si="1"/>
        <v>10</v>
      </c>
      <c r="L6" s="519">
        <f>(J6*5/12)+(I6*7/12)</f>
        <v>10</v>
      </c>
      <c r="M6" s="523">
        <v>5727.4948528519362</v>
      </c>
      <c r="N6" s="523">
        <v>16067.494852851936</v>
      </c>
      <c r="O6" s="524">
        <v>160674.94852851937</v>
      </c>
      <c r="Q6" s="525">
        <v>103400</v>
      </c>
      <c r="R6" s="525">
        <v>0</v>
      </c>
      <c r="S6" s="525">
        <v>57274.948528519366</v>
      </c>
      <c r="T6" s="526">
        <v>0</v>
      </c>
    </row>
    <row r="7" spans="1:21" ht="14" x14ac:dyDescent="0.3">
      <c r="A7" s="521">
        <v>3732274</v>
      </c>
      <c r="B7" s="519" t="str">
        <f>VLOOKUP(C7,'[15]Schools List'!$D:$G,4,FALSE)</f>
        <v>Recoupment Academy</v>
      </c>
      <c r="C7" s="519">
        <v>2274</v>
      </c>
      <c r="D7" s="537" t="s">
        <v>448</v>
      </c>
      <c r="E7" s="521">
        <v>8</v>
      </c>
      <c r="F7" s="522">
        <v>7</v>
      </c>
      <c r="G7" s="521">
        <v>7</v>
      </c>
      <c r="H7" s="521">
        <f t="shared" si="2"/>
        <v>1</v>
      </c>
      <c r="I7" s="519">
        <v>8</v>
      </c>
      <c r="J7" s="521">
        <f t="shared" si="0"/>
        <v>8</v>
      </c>
      <c r="K7" s="519">
        <f t="shared" si="1"/>
        <v>8</v>
      </c>
      <c r="L7" s="519">
        <f t="shared" ref="L7:L22" si="3">(J7*5/12)+(I7*7/12)</f>
        <v>8</v>
      </c>
      <c r="M7" s="523">
        <v>5219.6804139589467</v>
      </c>
      <c r="N7" s="523">
        <v>15559.680413958948</v>
      </c>
      <c r="O7" s="524">
        <v>124477.44331167158</v>
      </c>
      <c r="Q7" s="525">
        <v>82720</v>
      </c>
      <c r="R7" s="525">
        <v>36537.76289771263</v>
      </c>
      <c r="S7" s="525">
        <v>5219.6804139589467</v>
      </c>
      <c r="T7" s="526">
        <v>0</v>
      </c>
    </row>
    <row r="8" spans="1:21" ht="14" x14ac:dyDescent="0.3">
      <c r="A8" s="519">
        <v>3734276</v>
      </c>
      <c r="B8" s="519" t="str">
        <f>VLOOKUP(C8,'[15]Schools List'!$D:$G,4,FALSE)</f>
        <v>Recoupment Academy</v>
      </c>
      <c r="C8" s="519">
        <v>4276</v>
      </c>
      <c r="D8" s="537" t="s">
        <v>167</v>
      </c>
      <c r="E8" s="521">
        <v>15</v>
      </c>
      <c r="F8" s="522">
        <v>15</v>
      </c>
      <c r="G8" s="521">
        <v>15</v>
      </c>
      <c r="H8" s="521">
        <f t="shared" si="2"/>
        <v>0</v>
      </c>
      <c r="I8" s="519">
        <v>15</v>
      </c>
      <c r="J8" s="521">
        <f t="shared" si="0"/>
        <v>15</v>
      </c>
      <c r="K8" s="519">
        <f t="shared" si="1"/>
        <v>15</v>
      </c>
      <c r="L8" s="519">
        <f t="shared" si="3"/>
        <v>15</v>
      </c>
      <c r="M8" s="523">
        <v>6378.7193356909575</v>
      </c>
      <c r="N8" s="523">
        <v>16718.719335690956</v>
      </c>
      <c r="O8" s="524">
        <v>250780.79003536433</v>
      </c>
      <c r="Q8" s="525">
        <v>155100</v>
      </c>
      <c r="R8" s="525">
        <v>95680.790035364364</v>
      </c>
      <c r="S8" s="525">
        <v>0</v>
      </c>
      <c r="T8" s="526">
        <v>0</v>
      </c>
    </row>
    <row r="9" spans="1:21" ht="14" x14ac:dyDescent="0.3">
      <c r="A9" s="519">
        <v>3732323</v>
      </c>
      <c r="B9" s="519" t="str">
        <f>VLOOKUP(C9,'[15]Schools List'!$D:$G,4,FALSE)</f>
        <v>Recoupment Academy</v>
      </c>
      <c r="C9" s="519">
        <v>2323</v>
      </c>
      <c r="D9" s="537" t="s">
        <v>449</v>
      </c>
      <c r="E9" s="521">
        <v>10</v>
      </c>
      <c r="F9" s="522">
        <v>9</v>
      </c>
      <c r="G9" s="521">
        <v>9</v>
      </c>
      <c r="H9" s="521">
        <f t="shared" si="2"/>
        <v>1</v>
      </c>
      <c r="I9" s="519">
        <v>10</v>
      </c>
      <c r="J9" s="521">
        <f t="shared" si="0"/>
        <v>10</v>
      </c>
      <c r="K9" s="519">
        <f t="shared" si="1"/>
        <v>10</v>
      </c>
      <c r="L9" s="519">
        <f t="shared" si="3"/>
        <v>10</v>
      </c>
      <c r="M9" s="523">
        <v>4938.0251909337394</v>
      </c>
      <c r="N9" s="523">
        <v>15278.025190933738</v>
      </c>
      <c r="O9" s="524">
        <v>152780.25190933738</v>
      </c>
      <c r="Q9" s="525">
        <v>103400</v>
      </c>
      <c r="R9" s="525">
        <v>44442.226718403654</v>
      </c>
      <c r="S9" s="525">
        <v>4938.0251909337394</v>
      </c>
      <c r="T9" s="526">
        <v>0</v>
      </c>
    </row>
    <row r="10" spans="1:21" ht="14" x14ac:dyDescent="0.3">
      <c r="A10" s="535">
        <v>3734017</v>
      </c>
      <c r="B10" s="519" t="str">
        <f>VLOOKUP(C10,'[15]Schools List'!$D:$G,4,FALSE)</f>
        <v>Recoupment Academy</v>
      </c>
      <c r="C10" s="519">
        <v>4017</v>
      </c>
      <c r="D10" s="537" t="s">
        <v>252</v>
      </c>
      <c r="E10" s="521">
        <v>12</v>
      </c>
      <c r="F10" s="522">
        <v>7</v>
      </c>
      <c r="G10" s="521">
        <v>7</v>
      </c>
      <c r="H10" s="521">
        <f t="shared" si="2"/>
        <v>5</v>
      </c>
      <c r="I10" s="519">
        <v>12</v>
      </c>
      <c r="J10" s="521">
        <f t="shared" si="0"/>
        <v>12</v>
      </c>
      <c r="K10" s="519">
        <f t="shared" si="1"/>
        <v>12</v>
      </c>
      <c r="L10" s="519">
        <f t="shared" si="3"/>
        <v>12</v>
      </c>
      <c r="M10" s="523">
        <v>6306.9793073863739</v>
      </c>
      <c r="N10" s="523">
        <v>16646.979307386373</v>
      </c>
      <c r="O10" s="524">
        <v>199763.75168863649</v>
      </c>
      <c r="Q10" s="525">
        <v>124080</v>
      </c>
      <c r="R10" s="525">
        <v>44148.855151704614</v>
      </c>
      <c r="S10" s="525">
        <v>31534.896536931868</v>
      </c>
      <c r="T10" s="526">
        <v>0</v>
      </c>
    </row>
    <row r="11" spans="1:21" ht="14" x14ac:dyDescent="0.3">
      <c r="A11" s="519">
        <v>3734007</v>
      </c>
      <c r="B11" s="519" t="str">
        <f>VLOOKUP(C11,'[15]Schools List'!$D:$G,4,FALSE)</f>
        <v>Recoupment Academy</v>
      </c>
      <c r="C11" s="519">
        <v>4007</v>
      </c>
      <c r="D11" s="537" t="s">
        <v>450</v>
      </c>
      <c r="E11" s="521">
        <v>20</v>
      </c>
      <c r="F11" s="522">
        <v>19</v>
      </c>
      <c r="G11" s="521">
        <v>19</v>
      </c>
      <c r="H11" s="521">
        <f t="shared" si="2"/>
        <v>1</v>
      </c>
      <c r="I11" s="519">
        <v>20</v>
      </c>
      <c r="J11" s="521">
        <f t="shared" si="0"/>
        <v>20</v>
      </c>
      <c r="K11" s="519">
        <f t="shared" si="1"/>
        <v>20</v>
      </c>
      <c r="L11" s="519">
        <f t="shared" si="3"/>
        <v>20</v>
      </c>
      <c r="M11" s="523">
        <v>6008.6960671997722</v>
      </c>
      <c r="N11" s="523">
        <v>16348.696067199773</v>
      </c>
      <c r="O11" s="524">
        <v>326973.92134399549</v>
      </c>
      <c r="Q11" s="525">
        <v>206800</v>
      </c>
      <c r="R11" s="525">
        <v>114165.22527679567</v>
      </c>
      <c r="S11" s="525">
        <v>6008.6960671997722</v>
      </c>
      <c r="T11" s="526">
        <v>0</v>
      </c>
    </row>
    <row r="12" spans="1:21" ht="14" x14ac:dyDescent="0.3">
      <c r="A12" s="519">
        <v>3732010</v>
      </c>
      <c r="B12" s="519" t="str">
        <f>VLOOKUP(C12,'[15]Schools List'!$D:$G,4,FALSE)</f>
        <v>Recoupment Academy</v>
      </c>
      <c r="C12" s="519">
        <v>2010</v>
      </c>
      <c r="D12" s="537" t="s">
        <v>149</v>
      </c>
      <c r="E12" s="521">
        <v>18</v>
      </c>
      <c r="F12" s="522">
        <v>21</v>
      </c>
      <c r="G12" s="521">
        <v>21</v>
      </c>
      <c r="H12" s="521"/>
      <c r="I12" s="519">
        <v>21</v>
      </c>
      <c r="J12" s="521">
        <f t="shared" si="0"/>
        <v>21</v>
      </c>
      <c r="K12" s="519">
        <f t="shared" si="1"/>
        <v>21</v>
      </c>
      <c r="L12" s="519">
        <f t="shared" si="3"/>
        <v>21</v>
      </c>
      <c r="M12" s="523">
        <v>5684.006990384376</v>
      </c>
      <c r="N12" s="523">
        <v>16024.006990384376</v>
      </c>
      <c r="O12" s="524">
        <v>336504.14679807192</v>
      </c>
      <c r="Q12" s="525">
        <v>217140</v>
      </c>
      <c r="R12" s="525">
        <v>119364.14679807189</v>
      </c>
      <c r="S12" s="525">
        <v>0</v>
      </c>
      <c r="T12" s="526">
        <v>0</v>
      </c>
    </row>
    <row r="13" spans="1:21" ht="14" x14ac:dyDescent="0.3">
      <c r="A13" s="535">
        <v>3732341</v>
      </c>
      <c r="B13" s="519" t="str">
        <f>VLOOKUP(C13,'[15]Schools List'!$D:$G,4,FALSE)</f>
        <v>Recoupment Academy</v>
      </c>
      <c r="C13" s="519">
        <v>2341</v>
      </c>
      <c r="D13" s="537" t="s">
        <v>211</v>
      </c>
      <c r="E13" s="521">
        <v>12</v>
      </c>
      <c r="F13" s="522">
        <v>2</v>
      </c>
      <c r="G13" s="521">
        <v>2</v>
      </c>
      <c r="H13" s="521">
        <f t="shared" si="2"/>
        <v>10</v>
      </c>
      <c r="I13" s="519">
        <v>12</v>
      </c>
      <c r="J13" s="521">
        <f t="shared" si="0"/>
        <v>12</v>
      </c>
      <c r="K13" s="519">
        <f t="shared" si="1"/>
        <v>12</v>
      </c>
      <c r="L13" s="519">
        <f t="shared" si="3"/>
        <v>12</v>
      </c>
      <c r="M13" s="523">
        <v>4654.4107512833198</v>
      </c>
      <c r="N13" s="523">
        <v>14994.41075128332</v>
      </c>
      <c r="O13" s="524">
        <v>179932.92901539983</v>
      </c>
      <c r="Q13" s="525">
        <v>124080</v>
      </c>
      <c r="R13" s="525">
        <v>9308.8215025666395</v>
      </c>
      <c r="S13" s="525">
        <v>46544.107512833201</v>
      </c>
      <c r="T13" s="526">
        <v>0</v>
      </c>
    </row>
    <row r="14" spans="1:21" ht="14" x14ac:dyDescent="0.3">
      <c r="A14" s="521">
        <v>3732337</v>
      </c>
      <c r="B14" s="519" t="str">
        <f>VLOOKUP(C14,'[15]Schools List'!$D:$G,4,FALSE)</f>
        <v>Recoupment Academy</v>
      </c>
      <c r="C14" s="519">
        <v>2337</v>
      </c>
      <c r="D14" s="537" t="s">
        <v>451</v>
      </c>
      <c r="E14" s="521">
        <v>12</v>
      </c>
      <c r="F14" s="522">
        <v>11</v>
      </c>
      <c r="G14" s="521">
        <v>11</v>
      </c>
      <c r="H14" s="521">
        <f t="shared" si="2"/>
        <v>1</v>
      </c>
      <c r="I14" s="519">
        <v>12</v>
      </c>
      <c r="J14" s="521">
        <f t="shared" si="0"/>
        <v>12</v>
      </c>
      <c r="K14" s="519">
        <f t="shared" si="1"/>
        <v>12</v>
      </c>
      <c r="L14" s="519">
        <f t="shared" si="3"/>
        <v>12</v>
      </c>
      <c r="M14" s="523">
        <v>5453.5638118607803</v>
      </c>
      <c r="N14" s="523">
        <v>15793.56381186078</v>
      </c>
      <c r="O14" s="524">
        <v>189522.76574232936</v>
      </c>
      <c r="Q14" s="525">
        <v>124080</v>
      </c>
      <c r="R14" s="525">
        <v>59989.201930468582</v>
      </c>
      <c r="S14" s="525">
        <v>5453.5638118607803</v>
      </c>
      <c r="T14" s="526">
        <v>0</v>
      </c>
    </row>
    <row r="15" spans="1:21" ht="14" x14ac:dyDescent="0.3">
      <c r="A15" s="519">
        <v>3734230</v>
      </c>
      <c r="B15" s="519" t="str">
        <f>VLOOKUP(C15,'[15]Schools List'!$D:$G,4,FALSE)</f>
        <v>Recoupment Academy</v>
      </c>
      <c r="C15" s="519">
        <v>4230</v>
      </c>
      <c r="D15" s="537" t="s">
        <v>66</v>
      </c>
      <c r="E15" s="521">
        <v>30</v>
      </c>
      <c r="F15" s="522">
        <v>36</v>
      </c>
      <c r="G15" s="521">
        <v>36</v>
      </c>
      <c r="H15" s="521"/>
      <c r="I15" s="519">
        <v>36</v>
      </c>
      <c r="J15" s="521">
        <f t="shared" si="0"/>
        <v>36</v>
      </c>
      <c r="K15" s="519">
        <f t="shared" si="1"/>
        <v>36</v>
      </c>
      <c r="L15" s="519">
        <f t="shared" si="3"/>
        <v>36</v>
      </c>
      <c r="M15" s="523">
        <v>6671.2654751188957</v>
      </c>
      <c r="N15" s="523">
        <v>17011.265475118897</v>
      </c>
      <c r="O15" s="524">
        <v>612405.55710428022</v>
      </c>
      <c r="Q15" s="525">
        <v>372240</v>
      </c>
      <c r="R15" s="525">
        <v>240165.55710428025</v>
      </c>
      <c r="S15" s="525">
        <v>0</v>
      </c>
      <c r="T15" s="526">
        <v>0</v>
      </c>
    </row>
    <row r="16" spans="1:21" ht="14" x14ac:dyDescent="0.3">
      <c r="A16" s="519">
        <v>3732359</v>
      </c>
      <c r="B16" s="519" t="str">
        <f>VLOOKUP(C16,'[15]Schools List'!$D:$G,4,FALSE)</f>
        <v>Recoupment Academy</v>
      </c>
      <c r="C16" s="519">
        <v>2359</v>
      </c>
      <c r="D16" s="537" t="s">
        <v>452</v>
      </c>
      <c r="E16" s="521">
        <v>10</v>
      </c>
      <c r="F16" s="522">
        <v>8</v>
      </c>
      <c r="G16" s="521">
        <v>8</v>
      </c>
      <c r="H16" s="521">
        <f t="shared" si="2"/>
        <v>2</v>
      </c>
      <c r="I16" s="519">
        <v>10</v>
      </c>
      <c r="J16" s="521">
        <f t="shared" si="0"/>
        <v>10</v>
      </c>
      <c r="K16" s="519">
        <f t="shared" si="1"/>
        <v>10</v>
      </c>
      <c r="L16" s="519">
        <f t="shared" si="3"/>
        <v>10</v>
      </c>
      <c r="M16" s="523">
        <v>5260.4380703329116</v>
      </c>
      <c r="N16" s="523">
        <v>15600.438070332912</v>
      </c>
      <c r="O16" s="524">
        <v>156004.38070332911</v>
      </c>
      <c r="Q16" s="525">
        <v>103400</v>
      </c>
      <c r="R16" s="525">
        <v>42083.504562663293</v>
      </c>
      <c r="S16" s="525">
        <v>10520.876140665823</v>
      </c>
      <c r="T16" s="526">
        <v>0</v>
      </c>
    </row>
    <row r="17" spans="1:20" s="532" customFormat="1" ht="14" x14ac:dyDescent="0.3">
      <c r="A17" s="527">
        <v>3732087</v>
      </c>
      <c r="B17" s="527">
        <f>VLOOKUP(C17,'[15]Schools List'!$D:$G,4,FALSE)</f>
        <v>0</v>
      </c>
      <c r="C17" s="527">
        <v>2087</v>
      </c>
      <c r="D17" s="528" t="s">
        <v>453</v>
      </c>
      <c r="E17" s="529"/>
      <c r="F17" s="529">
        <v>13</v>
      </c>
      <c r="G17" s="529">
        <v>13</v>
      </c>
      <c r="H17" s="521"/>
      <c r="I17" s="527">
        <v>15</v>
      </c>
      <c r="J17" s="529">
        <f t="shared" si="0"/>
        <v>15</v>
      </c>
      <c r="K17" s="527">
        <f t="shared" si="1"/>
        <v>15</v>
      </c>
      <c r="L17" s="527">
        <f t="shared" si="3"/>
        <v>15</v>
      </c>
      <c r="M17" s="530">
        <v>4460.9230769230771</v>
      </c>
      <c r="N17" s="530">
        <v>14800.923076923078</v>
      </c>
      <c r="O17" s="531">
        <v>222013.84615384619</v>
      </c>
      <c r="Q17" s="533">
        <v>155100</v>
      </c>
      <c r="R17" s="533">
        <v>57992</v>
      </c>
      <c r="S17" s="533">
        <v>8921.8461538461543</v>
      </c>
      <c r="T17" s="534">
        <v>0</v>
      </c>
    </row>
    <row r="18" spans="1:20" ht="14" x14ac:dyDescent="0.3">
      <c r="A18" s="519">
        <v>3732309</v>
      </c>
      <c r="B18" s="519" t="str">
        <f>VLOOKUP(C18,'[15]Schools List'!$D:$G,4,FALSE)</f>
        <v>Recoupment Academy</v>
      </c>
      <c r="C18" s="519">
        <v>2309</v>
      </c>
      <c r="D18" s="537" t="s">
        <v>454</v>
      </c>
      <c r="E18" s="521">
        <v>13</v>
      </c>
      <c r="F18" s="522">
        <v>10</v>
      </c>
      <c r="G18" s="521">
        <v>10</v>
      </c>
      <c r="H18" s="521">
        <f t="shared" si="2"/>
        <v>3</v>
      </c>
      <c r="I18" s="538">
        <v>13</v>
      </c>
      <c r="J18" s="521">
        <f t="shared" si="0"/>
        <v>13</v>
      </c>
      <c r="K18" s="519">
        <f t="shared" si="1"/>
        <v>13</v>
      </c>
      <c r="L18" s="519">
        <f t="shared" si="3"/>
        <v>13</v>
      </c>
      <c r="M18" s="523">
        <v>4557.1466780451592</v>
      </c>
      <c r="N18" s="523">
        <v>14897.146678045159</v>
      </c>
      <c r="O18" s="524">
        <v>193662.90681458707</v>
      </c>
      <c r="Q18" s="525">
        <v>134420</v>
      </c>
      <c r="R18" s="525">
        <v>45571.466780451592</v>
      </c>
      <c r="S18" s="525">
        <v>13671.440034135478</v>
      </c>
      <c r="T18" s="526">
        <v>0</v>
      </c>
    </row>
    <row r="19" spans="1:20" ht="14" x14ac:dyDescent="0.3">
      <c r="A19" s="519">
        <v>3733414</v>
      </c>
      <c r="B19" s="519" t="str">
        <f>VLOOKUP(C19,'[15]Schools List'!$D:$G,4,FALSE)</f>
        <v>Recoupment Academy</v>
      </c>
      <c r="C19" s="519">
        <v>3414</v>
      </c>
      <c r="D19" s="537" t="s">
        <v>455</v>
      </c>
      <c r="E19" s="521">
        <v>18</v>
      </c>
      <c r="F19" s="522">
        <v>15</v>
      </c>
      <c r="G19" s="521">
        <v>15</v>
      </c>
      <c r="H19" s="521">
        <f t="shared" si="2"/>
        <v>3</v>
      </c>
      <c r="I19" s="519">
        <v>18</v>
      </c>
      <c r="J19" s="521">
        <f t="shared" si="0"/>
        <v>18</v>
      </c>
      <c r="K19" s="519">
        <f t="shared" si="1"/>
        <v>18</v>
      </c>
      <c r="L19" s="519">
        <f t="shared" si="3"/>
        <v>18</v>
      </c>
      <c r="M19" s="523">
        <v>4588.8282100485521</v>
      </c>
      <c r="N19" s="523">
        <v>14928.828210048552</v>
      </c>
      <c r="O19" s="524">
        <v>268718.90778087394</v>
      </c>
      <c r="Q19" s="525">
        <v>186120</v>
      </c>
      <c r="R19" s="525">
        <v>68832.423150728282</v>
      </c>
      <c r="S19" s="525">
        <v>13766.484630145656</v>
      </c>
      <c r="T19" s="526">
        <v>0</v>
      </c>
    </row>
    <row r="20" spans="1:20" s="532" customFormat="1" ht="14" x14ac:dyDescent="0.3">
      <c r="A20" s="527">
        <v>3732350</v>
      </c>
      <c r="B20" s="527">
        <f>VLOOKUP(C20,'[15]Schools List'!$D:$G,4,FALSE)</f>
        <v>0</v>
      </c>
      <c r="C20" s="527">
        <v>2350</v>
      </c>
      <c r="D20" s="528" t="s">
        <v>36</v>
      </c>
      <c r="E20" s="529"/>
      <c r="F20" s="529">
        <v>18</v>
      </c>
      <c r="G20" s="529">
        <v>18</v>
      </c>
      <c r="H20" s="521"/>
      <c r="I20" s="527">
        <v>24</v>
      </c>
      <c r="J20" s="529">
        <f t="shared" si="0"/>
        <v>24</v>
      </c>
      <c r="K20" s="527">
        <f t="shared" si="1"/>
        <v>24</v>
      </c>
      <c r="L20" s="527">
        <f t="shared" si="3"/>
        <v>24</v>
      </c>
      <c r="M20" s="530">
        <v>5214.6486946564128</v>
      </c>
      <c r="N20" s="530">
        <v>15554.648694656413</v>
      </c>
      <c r="O20" s="531">
        <v>373311.56867175392</v>
      </c>
      <c r="Q20" s="533">
        <v>248160</v>
      </c>
      <c r="R20" s="533">
        <v>93863.676503815426</v>
      </c>
      <c r="S20" s="533">
        <v>31287.892167938477</v>
      </c>
      <c r="T20" s="534">
        <v>0</v>
      </c>
    </row>
    <row r="21" spans="1:20" ht="14" x14ac:dyDescent="0.3">
      <c r="A21" s="519">
        <v>3732311</v>
      </c>
      <c r="B21" s="519" t="str">
        <f>VLOOKUP(C21,'[15]Schools List'!$D:$G,4,FALSE)</f>
        <v>Recoupment Academy</v>
      </c>
      <c r="C21" s="519">
        <v>2311</v>
      </c>
      <c r="D21" s="537" t="s">
        <v>456</v>
      </c>
      <c r="E21" s="521">
        <v>22</v>
      </c>
      <c r="F21" s="522">
        <v>18</v>
      </c>
      <c r="G21" s="521">
        <v>18</v>
      </c>
      <c r="H21" s="521">
        <f t="shared" si="2"/>
        <v>4</v>
      </c>
      <c r="I21" s="519">
        <v>22</v>
      </c>
      <c r="J21" s="521">
        <f t="shared" si="0"/>
        <v>22</v>
      </c>
      <c r="K21" s="519">
        <f t="shared" si="1"/>
        <v>22</v>
      </c>
      <c r="L21" s="519">
        <f t="shared" si="3"/>
        <v>22</v>
      </c>
      <c r="M21" s="523">
        <v>5338.5190990934789</v>
      </c>
      <c r="N21" s="523">
        <v>15678.519099093479</v>
      </c>
      <c r="O21" s="524">
        <v>344927.42018005654</v>
      </c>
      <c r="Q21" s="525">
        <v>227480</v>
      </c>
      <c r="R21" s="525">
        <v>96093.34378368262</v>
      </c>
      <c r="S21" s="525">
        <v>21354.076396373915</v>
      </c>
      <c r="T21" s="526">
        <v>0</v>
      </c>
    </row>
    <row r="22" spans="1:20" ht="14" x14ac:dyDescent="0.3">
      <c r="A22" s="539">
        <v>3732040</v>
      </c>
      <c r="B22" s="519" t="str">
        <f>VLOOKUP(C22,'[15]Schools List'!$D:$G,4,FALSE)</f>
        <v>Recoupment Academy</v>
      </c>
      <c r="C22" s="540">
        <v>2040</v>
      </c>
      <c r="D22" s="537" t="s">
        <v>457</v>
      </c>
      <c r="E22" s="521">
        <v>10</v>
      </c>
      <c r="F22" s="522">
        <v>8</v>
      </c>
      <c r="G22" s="521">
        <v>8</v>
      </c>
      <c r="H22" s="521">
        <f t="shared" si="2"/>
        <v>2</v>
      </c>
      <c r="I22" s="519">
        <v>10</v>
      </c>
      <c r="J22" s="521">
        <f t="shared" si="0"/>
        <v>10</v>
      </c>
      <c r="K22" s="519">
        <f t="shared" si="1"/>
        <v>10</v>
      </c>
      <c r="L22" s="519">
        <f t="shared" si="3"/>
        <v>10</v>
      </c>
      <c r="M22" s="523">
        <v>5712.6410011171338</v>
      </c>
      <c r="N22" s="523">
        <v>16052.641001117134</v>
      </c>
      <c r="O22" s="524">
        <v>160526.41001117133</v>
      </c>
      <c r="Q22" s="525">
        <v>103400</v>
      </c>
      <c r="R22" s="525">
        <v>45701.12800893707</v>
      </c>
      <c r="S22" s="525">
        <v>11425.282002234268</v>
      </c>
      <c r="T22" s="526">
        <v>0</v>
      </c>
    </row>
    <row r="23" spans="1:20" ht="14" x14ac:dyDescent="0.3">
      <c r="A23" s="540"/>
      <c r="B23" s="540"/>
      <c r="C23" s="540"/>
      <c r="D23" s="541" t="s">
        <v>458</v>
      </c>
      <c r="E23" s="542">
        <v>214</v>
      </c>
      <c r="F23" s="543"/>
      <c r="G23" s="542">
        <v>239</v>
      </c>
      <c r="H23" s="542">
        <f>SUM(H4:H22)</f>
        <v>34</v>
      </c>
      <c r="I23" s="542">
        <v>291</v>
      </c>
      <c r="J23" s="542">
        <f>SUM(J4:J22)</f>
        <v>291</v>
      </c>
      <c r="K23" s="542">
        <f>SUM(K4:K22)</f>
        <v>291</v>
      </c>
      <c r="L23" s="542">
        <f>SUM(L4:L22)</f>
        <v>291</v>
      </c>
      <c r="M23" s="542"/>
      <c r="N23" s="544">
        <v>300709.42200755776</v>
      </c>
      <c r="O23" s="544">
        <v>4625268.9574296782</v>
      </c>
      <c r="Q23" s="544">
        <v>3008940</v>
      </c>
      <c r="R23" s="544">
        <v>1342078.5916423472</v>
      </c>
      <c r="S23" s="544">
        <v>274250.3657873316</v>
      </c>
    </row>
    <row r="25" spans="1:20" hidden="1" x14ac:dyDescent="0.25">
      <c r="Q25">
        <v>102303.96</v>
      </c>
      <c r="S25" s="545">
        <v>3283190.3657873315</v>
      </c>
    </row>
    <row r="26" spans="1:20" ht="14" hidden="1" x14ac:dyDescent="0.3">
      <c r="M26" t="s">
        <v>459</v>
      </c>
      <c r="O26" s="544">
        <v>900938.22566303797</v>
      </c>
    </row>
    <row r="27" spans="1:20" ht="14" hidden="1" x14ac:dyDescent="0.3">
      <c r="M27" t="s">
        <v>460</v>
      </c>
      <c r="O27" s="544">
        <v>3724330.7317666402</v>
      </c>
    </row>
    <row r="28" spans="1:20" hidden="1" x14ac:dyDescent="0.25"/>
    <row r="29" spans="1:20" ht="14" hidden="1" x14ac:dyDescent="0.3">
      <c r="M29" t="s">
        <v>461</v>
      </c>
      <c r="O29" s="544">
        <v>1927124.6332514284</v>
      </c>
    </row>
    <row r="30" spans="1:20" ht="14" hidden="1" x14ac:dyDescent="0.3">
      <c r="M30" t="s">
        <v>462</v>
      </c>
      <c r="O30" s="544">
        <v>1256834.4692826569</v>
      </c>
    </row>
    <row r="31" spans="1:20" hidden="1" x14ac:dyDescent="0.25"/>
    <row r="32" spans="1:20" hidden="1" x14ac:dyDescent="0.25"/>
    <row r="33" spans="4:5" ht="14" hidden="1" x14ac:dyDescent="0.3">
      <c r="D33" s="537" t="s">
        <v>66</v>
      </c>
      <c r="E33" t="s">
        <v>463</v>
      </c>
    </row>
    <row r="34" spans="4:5" ht="14" hidden="1" x14ac:dyDescent="0.3">
      <c r="D34" s="537" t="s">
        <v>450</v>
      </c>
      <c r="E34" t="s">
        <v>464</v>
      </c>
    </row>
    <row r="35" spans="4:5" hidden="1" x14ac:dyDescent="0.25"/>
  </sheetData>
  <mergeCells count="1">
    <mergeCell ref="M1:N2"/>
  </mergeCells>
  <hyperlinks>
    <hyperlink ref="M1:N2" location="Instructions!C17" tooltip="Link to Instructions" display="Back to Main Menu" xr:uid="{F79DB091-74EA-4DDE-8592-B8FE04B64605}"/>
  </hyperlinks>
  <pageMargins left="0.7" right="0.7" top="0.75" bottom="0.75" header="0.3" footer="0.3"/>
  <pageSetup paperSize="9"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01DB-B258-401E-AF5F-8596A178B128}">
  <sheetPr codeName="Sheet34">
    <pageSetUpPr autoPageBreaks="0" fitToPage="1"/>
  </sheetPr>
  <dimension ref="A1:M103"/>
  <sheetViews>
    <sheetView showGridLines="0" showRowColHeaders="0" zoomScaleNormal="100" workbookViewId="0"/>
  </sheetViews>
  <sheetFormatPr defaultColWidth="9.08984375" defaultRowHeight="12.5" outlineLevelRow="1" x14ac:dyDescent="0.25"/>
  <cols>
    <col min="1" max="1" width="3.54296875" style="215" customWidth="1"/>
    <col min="2" max="2" width="6" style="215" customWidth="1"/>
    <col min="3" max="3" width="51.453125" style="215" customWidth="1"/>
    <col min="4" max="4" width="12.54296875" style="215" customWidth="1"/>
    <col min="5" max="5" width="11.6328125" style="215" customWidth="1"/>
    <col min="6" max="6" width="7.6328125" style="217" customWidth="1"/>
    <col min="7" max="7" width="7.6328125" style="215" customWidth="1"/>
    <col min="8" max="8" width="7.6328125" style="485" customWidth="1"/>
    <col min="9" max="16384" width="9.08984375" style="215"/>
  </cols>
  <sheetData>
    <row r="1" spans="1:11" ht="25" x14ac:dyDescent="0.5">
      <c r="B1" s="216" t="s">
        <v>423</v>
      </c>
      <c r="J1" s="499" t="s">
        <v>70</v>
      </c>
      <c r="K1" s="500"/>
    </row>
    <row r="2" spans="1:11" ht="13" thickBot="1" x14ac:dyDescent="0.3">
      <c r="J2" s="501"/>
      <c r="K2" s="502"/>
    </row>
    <row r="6" spans="1:11" x14ac:dyDescent="0.25">
      <c r="B6" s="215" t="s">
        <v>322</v>
      </c>
      <c r="D6" s="215">
        <f>VLOOKUP($C$46,[16]MFG!$C:$Y,3,FALSE)</f>
        <v>546</v>
      </c>
      <c r="G6" s="218"/>
      <c r="H6" s="486">
        <f>D6-G6</f>
        <v>546</v>
      </c>
    </row>
    <row r="7" spans="1:11" x14ac:dyDescent="0.25">
      <c r="B7" s="215" t="s">
        <v>436</v>
      </c>
      <c r="D7" s="215">
        <f>VLOOKUP($C$46,[16]MFG!$C:$Y,4,FALSE)</f>
        <v>542</v>
      </c>
      <c r="G7" s="219"/>
      <c r="H7" s="486">
        <f>D7-G7</f>
        <v>542</v>
      </c>
    </row>
    <row r="8" spans="1:11" ht="13" thickBot="1" x14ac:dyDescent="0.3">
      <c r="B8" s="215" t="s">
        <v>109</v>
      </c>
      <c r="D8" s="220">
        <f>D7-D6</f>
        <v>-4</v>
      </c>
    </row>
    <row r="9" spans="1:11" ht="13" thickTop="1" x14ac:dyDescent="0.25"/>
    <row r="10" spans="1:11" ht="13" x14ac:dyDescent="0.3">
      <c r="A10" s="215">
        <v>1</v>
      </c>
      <c r="B10" s="221" t="s">
        <v>424</v>
      </c>
      <c r="D10" s="222" t="s">
        <v>110</v>
      </c>
      <c r="E10" s="222" t="s">
        <v>110</v>
      </c>
      <c r="G10" s="508" t="s">
        <v>111</v>
      </c>
      <c r="H10" s="509"/>
    </row>
    <row r="11" spans="1:11" ht="13" x14ac:dyDescent="0.3">
      <c r="B11" s="215" t="s">
        <v>425</v>
      </c>
      <c r="E11" s="215">
        <f>VLOOKUP($C$46,[16]MFG!$C:$Y,6,FALSE)</f>
        <v>2450359.6051360951</v>
      </c>
      <c r="G11" s="223">
        <f>E11/D6</f>
        <v>4487.8381046448631</v>
      </c>
      <c r="H11" s="487"/>
    </row>
    <row r="12" spans="1:11" x14ac:dyDescent="0.25">
      <c r="B12" s="215" t="s">
        <v>112</v>
      </c>
      <c r="C12" s="215" t="s">
        <v>426</v>
      </c>
      <c r="D12" s="215">
        <f>-VLOOKUP($C$46,[16]MFG!$C:$Y,7,FALSE)</f>
        <v>-39936</v>
      </c>
      <c r="G12" s="224"/>
      <c r="H12" s="487"/>
    </row>
    <row r="13" spans="1:11" x14ac:dyDescent="0.25">
      <c r="C13" s="215" t="s">
        <v>427</v>
      </c>
      <c r="D13" s="215">
        <f>-VLOOKUP($C$46,[16]MFG!$C:$Y,8,FALSE)</f>
        <v>-134400</v>
      </c>
      <c r="G13" s="224"/>
      <c r="H13" s="487"/>
    </row>
    <row r="14" spans="1:11" x14ac:dyDescent="0.25">
      <c r="C14" s="215" t="s">
        <v>428</v>
      </c>
      <c r="D14" s="215">
        <f>-VLOOKUP($C$46,[16]MFG!$C:$Y,9,FALSE)</f>
        <v>78012</v>
      </c>
      <c r="E14" s="225">
        <f>SUM(D12:D14)</f>
        <v>-96324</v>
      </c>
      <c r="F14" s="226" t="s">
        <v>113</v>
      </c>
      <c r="G14" s="224"/>
      <c r="H14" s="487"/>
    </row>
    <row r="15" spans="1:11" ht="13" x14ac:dyDescent="0.3">
      <c r="B15" s="227" t="s">
        <v>323</v>
      </c>
      <c r="E15" s="215">
        <f>E11+E14</f>
        <v>2354035.6051360951</v>
      </c>
      <c r="F15" s="217" t="s">
        <v>114</v>
      </c>
      <c r="G15" s="228">
        <f>E15/D6</f>
        <v>4311.4205222272803</v>
      </c>
      <c r="H15" s="487"/>
      <c r="I15" s="215" t="s">
        <v>429</v>
      </c>
    </row>
    <row r="16" spans="1:11" x14ac:dyDescent="0.25">
      <c r="G16" s="224"/>
      <c r="H16" s="487"/>
    </row>
    <row r="17" spans="1:8" x14ac:dyDescent="0.25">
      <c r="G17" s="224"/>
      <c r="H17" s="487"/>
    </row>
    <row r="18" spans="1:8" ht="14" x14ac:dyDescent="0.3">
      <c r="A18" s="215">
        <v>2</v>
      </c>
      <c r="B18" s="221" t="s">
        <v>430</v>
      </c>
      <c r="G18" s="224"/>
      <c r="H18" s="487"/>
    </row>
    <row r="19" spans="1:8" ht="13" x14ac:dyDescent="0.3">
      <c r="B19" s="215" t="s">
        <v>200</v>
      </c>
      <c r="E19" s="215">
        <f>VLOOKUP($C$46,'[16]Budget Share'!$D:$Z,23,FALSE)-VLOOKUP($C$46,'[16]Budget Share'!D:Z,18,FALSE)-VLOOKUP($C$46,'[16]Budget Share'!D:Z,16,FALSE)</f>
        <v>2550687.6</v>
      </c>
      <c r="G19" s="229">
        <f>E19/D7</f>
        <v>4706.0656826568265</v>
      </c>
      <c r="H19" s="487"/>
    </row>
    <row r="20" spans="1:8" x14ac:dyDescent="0.25">
      <c r="B20" s="215" t="s">
        <v>112</v>
      </c>
      <c r="C20" s="215" t="s">
        <v>9</v>
      </c>
      <c r="D20" s="215">
        <f>-VLOOKUP($C$46,'[16]Budget Share'!$D:$Z,22,FALSE)</f>
        <v>-52067.6</v>
      </c>
      <c r="G20" s="224"/>
      <c r="H20" s="487"/>
    </row>
    <row r="21" spans="1:8" x14ac:dyDescent="0.25">
      <c r="C21" s="215" t="s">
        <v>52</v>
      </c>
      <c r="D21" s="215">
        <f>-VLOOKUP($C$46,'[16]Budget Share'!$D:$Z,11,FALSE)</f>
        <v>-134400</v>
      </c>
      <c r="G21" s="224"/>
      <c r="H21" s="487"/>
    </row>
    <row r="22" spans="1:8" x14ac:dyDescent="0.25">
      <c r="C22" s="215" t="s">
        <v>431</v>
      </c>
      <c r="D22" s="215">
        <f>-VLOOKUP($C$46,'[16]Budget Share'!$D:$Z,19,FALSE)</f>
        <v>0</v>
      </c>
      <c r="E22" s="225">
        <f>SUM(D20:D22)</f>
        <v>-186467.6</v>
      </c>
      <c r="F22" s="226" t="s">
        <v>113</v>
      </c>
      <c r="G22" s="224"/>
      <c r="H22" s="487"/>
    </row>
    <row r="23" spans="1:8" ht="13.5" thickBot="1" x14ac:dyDescent="0.35">
      <c r="B23" s="227" t="s">
        <v>432</v>
      </c>
      <c r="E23" s="272">
        <f>E19+E22</f>
        <v>2364220</v>
      </c>
      <c r="F23" s="273" t="s">
        <v>115</v>
      </c>
      <c r="G23" s="274">
        <f>E23/D7</f>
        <v>4362.0295202952029</v>
      </c>
      <c r="H23" s="488">
        <f>(G23-G15)/G15</f>
        <v>1.1738358113529128E-2</v>
      </c>
    </row>
    <row r="24" spans="1:8" ht="13.5" thickTop="1" x14ac:dyDescent="0.3">
      <c r="G24" s="229"/>
      <c r="H24" s="487"/>
    </row>
    <row r="25" spans="1:8" ht="13" x14ac:dyDescent="0.3">
      <c r="A25" s="215">
        <v>3</v>
      </c>
      <c r="B25" s="221" t="s">
        <v>321</v>
      </c>
      <c r="G25" s="229"/>
      <c r="H25" s="487"/>
    </row>
    <row r="26" spans="1:8" ht="13" x14ac:dyDescent="0.3">
      <c r="B26" s="215" t="s">
        <v>116</v>
      </c>
      <c r="E26" s="230">
        <f>H23</f>
        <v>1.1738358113529128E-2</v>
      </c>
      <c r="G26" s="229">
        <f>G23-G15</f>
        <v>50.608998067922585</v>
      </c>
      <c r="H26" s="487"/>
    </row>
    <row r="27" spans="1:8" x14ac:dyDescent="0.25">
      <c r="B27" s="215" t="s">
        <v>300</v>
      </c>
      <c r="E27" s="230">
        <f>VLOOKUP(C46,[16]MFG!C:Y,15,FALSE)+VLOOKUP(C46,[16]MFG!C:Z,24,FALSE)</f>
        <v>0</v>
      </c>
      <c r="G27" s="224">
        <f>G15*E27</f>
        <v>0</v>
      </c>
      <c r="H27" s="487"/>
    </row>
    <row r="28" spans="1:8" ht="13" thickBot="1" x14ac:dyDescent="0.3">
      <c r="E28" s="231">
        <f>SUM(E26:E27)</f>
        <v>1.1738358113529128E-2</v>
      </c>
      <c r="G28" s="232">
        <f>SUM(G26:G27)</f>
        <v>50.608998067922585</v>
      </c>
      <c r="H28" s="487"/>
    </row>
    <row r="29" spans="1:8" ht="13" thickTop="1" x14ac:dyDescent="0.25">
      <c r="E29" s="233"/>
      <c r="G29" s="224"/>
      <c r="H29" s="487"/>
    </row>
    <row r="30" spans="1:8" ht="13" x14ac:dyDescent="0.3">
      <c r="B30" s="215" t="s">
        <v>324</v>
      </c>
      <c r="E30" s="234">
        <f>G15</f>
        <v>4311.4205222272803</v>
      </c>
      <c r="G30" s="229">
        <f>E30*E31</f>
        <v>0</v>
      </c>
      <c r="H30" s="487"/>
    </row>
    <row r="31" spans="1:8" x14ac:dyDescent="0.25">
      <c r="B31" s="215" t="s">
        <v>117</v>
      </c>
      <c r="E31" s="230">
        <f>E27</f>
        <v>0</v>
      </c>
      <c r="F31" s="217" t="s">
        <v>118</v>
      </c>
      <c r="G31" s="224"/>
      <c r="H31" s="487"/>
    </row>
    <row r="32" spans="1:8" x14ac:dyDescent="0.25">
      <c r="B32" s="215" t="s">
        <v>433</v>
      </c>
      <c r="E32" s="234">
        <f>D7</f>
        <v>542</v>
      </c>
      <c r="F32" s="217" t="s">
        <v>118</v>
      </c>
      <c r="G32" s="224"/>
      <c r="H32" s="489"/>
    </row>
    <row r="33" spans="1:13" ht="13.5" thickBot="1" x14ac:dyDescent="0.35">
      <c r="B33" s="227" t="s">
        <v>119</v>
      </c>
      <c r="E33" s="275">
        <f>(E30*E31)*E32</f>
        <v>0</v>
      </c>
      <c r="F33" s="235" t="s">
        <v>120</v>
      </c>
      <c r="G33" s="224"/>
      <c r="H33" s="487"/>
    </row>
    <row r="34" spans="1:13" ht="13" thickTop="1" x14ac:dyDescent="0.25">
      <c r="E34" s="276">
        <f>VLOOKUP(C46,[16]MFG!C:R,16,FALSE)+VLOOKUP(C46,[16]MFG!C:Y,23,FALSE)-E33</f>
        <v>0</v>
      </c>
      <c r="G34" s="224"/>
      <c r="H34" s="487"/>
    </row>
    <row r="35" spans="1:13" x14ac:dyDescent="0.25">
      <c r="E35" s="233"/>
      <c r="G35" s="224"/>
      <c r="H35" s="487"/>
    </row>
    <row r="36" spans="1:13" x14ac:dyDescent="0.25">
      <c r="G36" s="224"/>
      <c r="H36" s="487"/>
    </row>
    <row r="37" spans="1:13" ht="13.5" thickBot="1" x14ac:dyDescent="0.35">
      <c r="A37" s="215">
        <v>4</v>
      </c>
      <c r="B37" s="221" t="s">
        <v>434</v>
      </c>
      <c r="E37" s="220">
        <f>E23+E33</f>
        <v>2364220</v>
      </c>
      <c r="F37" s="217" t="s">
        <v>121</v>
      </c>
      <c r="G37" s="228">
        <f>E37/D7</f>
        <v>4362.0295202952029</v>
      </c>
      <c r="H37" s="487"/>
    </row>
    <row r="38" spans="1:13" ht="13.5" thickTop="1" x14ac:dyDescent="0.3">
      <c r="B38" s="221"/>
      <c r="G38" s="224"/>
      <c r="H38" s="487"/>
    </row>
    <row r="39" spans="1:13" x14ac:dyDescent="0.25">
      <c r="A39" s="236"/>
      <c r="B39" s="237"/>
      <c r="C39" s="237"/>
      <c r="D39" s="237"/>
      <c r="E39" s="237"/>
      <c r="F39" s="238"/>
      <c r="G39" s="236"/>
      <c r="H39" s="490"/>
    </row>
    <row r="40" spans="1:13" ht="14" x14ac:dyDescent="0.3">
      <c r="A40" s="224">
        <v>5</v>
      </c>
      <c r="B40" s="221" t="s">
        <v>435</v>
      </c>
      <c r="E40" s="215">
        <f>E37-E15</f>
        <v>10184.394863904919</v>
      </c>
      <c r="F40" s="277">
        <f>E40/E15</f>
        <v>4.3263554899867895E-3</v>
      </c>
      <c r="G40" s="224">
        <f>G37-G15</f>
        <v>50.608998067922585</v>
      </c>
      <c r="H40" s="239">
        <f>G40/G15</f>
        <v>1.1738358113529128E-2</v>
      </c>
      <c r="M40" s="240"/>
    </row>
    <row r="41" spans="1:13" x14ac:dyDescent="0.25">
      <c r="A41" s="241"/>
      <c r="B41" s="225"/>
      <c r="C41" s="225"/>
      <c r="D41" s="225"/>
      <c r="E41" s="225"/>
      <c r="F41" s="242"/>
      <c r="G41" s="241"/>
      <c r="H41" s="491"/>
    </row>
    <row r="45" spans="1:13" ht="14.5" x14ac:dyDescent="0.35">
      <c r="A45" s="415"/>
      <c r="B45" s="415"/>
      <c r="C45" s="415"/>
      <c r="D45" s="415"/>
      <c r="E45" s="415"/>
      <c r="F45" s="415"/>
      <c r="G45" s="415"/>
      <c r="H45" s="492"/>
      <c r="I45" s="415"/>
      <c r="J45" s="415"/>
      <c r="K45" s="415"/>
      <c r="L45" s="415"/>
      <c r="M45" s="415"/>
    </row>
    <row r="46" spans="1:13" hidden="1" outlineLevel="1" x14ac:dyDescent="0.25">
      <c r="C46" s="243">
        <v>2001</v>
      </c>
    </row>
    <row r="47" spans="1:13" hidden="1" outlineLevel="1" x14ac:dyDescent="0.25">
      <c r="D47" s="13" t="s">
        <v>76</v>
      </c>
      <c r="E47" s="244">
        <v>2001</v>
      </c>
      <c r="F47" s="217" t="s">
        <v>46</v>
      </c>
      <c r="H47" s="485">
        <v>0</v>
      </c>
    </row>
    <row r="48" spans="1:13" hidden="1" outlineLevel="1" x14ac:dyDescent="0.25">
      <c r="D48" s="13" t="s">
        <v>19</v>
      </c>
      <c r="E48" s="244">
        <v>2342</v>
      </c>
      <c r="F48" s="217" t="s">
        <v>46</v>
      </c>
      <c r="H48" s="485">
        <v>0</v>
      </c>
    </row>
    <row r="49" spans="4:8" hidden="1" outlineLevel="1" x14ac:dyDescent="0.25">
      <c r="D49" s="13" t="s">
        <v>141</v>
      </c>
      <c r="E49" s="244">
        <v>3429</v>
      </c>
      <c r="F49" s="217" t="s">
        <v>46</v>
      </c>
      <c r="H49" s="485">
        <v>0</v>
      </c>
    </row>
    <row r="50" spans="4:8" hidden="1" outlineLevel="1" x14ac:dyDescent="0.25">
      <c r="D50" s="13" t="s">
        <v>77</v>
      </c>
      <c r="E50" s="244">
        <v>2340</v>
      </c>
      <c r="F50" s="217" t="s">
        <v>46</v>
      </c>
      <c r="H50" s="485">
        <v>0</v>
      </c>
    </row>
    <row r="51" spans="4:8" hidden="1" outlineLevel="1" x14ac:dyDescent="0.25">
      <c r="D51" s="13" t="s">
        <v>21</v>
      </c>
      <c r="E51" s="244">
        <v>2281</v>
      </c>
      <c r="F51" s="217" t="s">
        <v>46</v>
      </c>
      <c r="H51" s="485">
        <v>0</v>
      </c>
    </row>
    <row r="52" spans="4:8" hidden="1" outlineLevel="1" x14ac:dyDescent="0.25">
      <c r="D52" s="13" t="s">
        <v>133</v>
      </c>
      <c r="E52" s="244">
        <v>2241</v>
      </c>
      <c r="F52" s="217" t="s">
        <v>46</v>
      </c>
      <c r="H52" s="485">
        <v>0</v>
      </c>
    </row>
    <row r="53" spans="4:8" hidden="1" outlineLevel="1" x14ac:dyDescent="0.25">
      <c r="D53" s="13" t="s">
        <v>144</v>
      </c>
      <c r="E53" s="244">
        <v>2233</v>
      </c>
      <c r="F53" s="217" t="s">
        <v>46</v>
      </c>
      <c r="H53" s="485">
        <v>0</v>
      </c>
    </row>
    <row r="54" spans="4:8" hidden="1" outlineLevel="1" x14ac:dyDescent="0.25">
      <c r="D54" s="13" t="s">
        <v>22</v>
      </c>
      <c r="E54" s="244">
        <v>2014</v>
      </c>
      <c r="F54" s="217" t="s">
        <v>46</v>
      </c>
      <c r="H54" s="485">
        <v>0</v>
      </c>
    </row>
    <row r="55" spans="4:8" hidden="1" outlineLevel="1" x14ac:dyDescent="0.25">
      <c r="D55" s="13" t="s">
        <v>78</v>
      </c>
      <c r="E55" s="244">
        <v>5204</v>
      </c>
      <c r="F55" s="217" t="s">
        <v>46</v>
      </c>
      <c r="H55" s="485">
        <v>0</v>
      </c>
    </row>
    <row r="56" spans="4:8" hidden="1" outlineLevel="1" x14ac:dyDescent="0.25">
      <c r="D56" s="13" t="s">
        <v>145</v>
      </c>
      <c r="E56" s="244">
        <v>2325</v>
      </c>
      <c r="F56" s="217" t="s">
        <v>46</v>
      </c>
      <c r="H56" s="485">
        <v>0</v>
      </c>
    </row>
    <row r="57" spans="4:8" hidden="1" outlineLevel="1" x14ac:dyDescent="0.25">
      <c r="D57" s="13" t="s">
        <v>23</v>
      </c>
      <c r="E57" s="244">
        <v>2344</v>
      </c>
      <c r="F57" s="217" t="s">
        <v>46</v>
      </c>
      <c r="H57" s="485">
        <v>0</v>
      </c>
    </row>
    <row r="58" spans="4:8" hidden="1" outlineLevel="1" x14ac:dyDescent="0.25">
      <c r="D58" s="13" t="s">
        <v>146</v>
      </c>
      <c r="E58" s="244">
        <v>2023</v>
      </c>
      <c r="F58" s="217" t="s">
        <v>46</v>
      </c>
      <c r="H58" s="485">
        <v>0</v>
      </c>
    </row>
    <row r="59" spans="4:8" hidden="1" outlineLevel="1" x14ac:dyDescent="0.25">
      <c r="D59" s="13" t="s">
        <v>147</v>
      </c>
      <c r="E59" s="244">
        <v>2312</v>
      </c>
      <c r="F59" s="217" t="s">
        <v>46</v>
      </c>
      <c r="H59" s="485">
        <v>0</v>
      </c>
    </row>
    <row r="60" spans="4:8" hidden="1" outlineLevel="1" x14ac:dyDescent="0.25">
      <c r="D60" s="13" t="s">
        <v>148</v>
      </c>
      <c r="E60" s="244">
        <v>3422</v>
      </c>
      <c r="F60" s="217" t="s">
        <v>46</v>
      </c>
      <c r="H60" s="485">
        <v>0</v>
      </c>
    </row>
    <row r="61" spans="4:8" hidden="1" outlineLevel="1" x14ac:dyDescent="0.25">
      <c r="D61" s="13" t="s">
        <v>79</v>
      </c>
      <c r="E61" s="244">
        <v>2283</v>
      </c>
      <c r="F61" s="217" t="s">
        <v>46</v>
      </c>
      <c r="H61" s="485">
        <v>0</v>
      </c>
    </row>
    <row r="62" spans="4:8" hidden="1" outlineLevel="1" x14ac:dyDescent="0.25">
      <c r="D62" s="13" t="s">
        <v>80</v>
      </c>
      <c r="E62" s="244">
        <v>2239</v>
      </c>
      <c r="F62" s="217" t="s">
        <v>46</v>
      </c>
      <c r="H62" s="485">
        <v>0</v>
      </c>
    </row>
    <row r="63" spans="4:8" hidden="1" outlineLevel="1" x14ac:dyDescent="0.25">
      <c r="D63" s="13" t="s">
        <v>81</v>
      </c>
      <c r="E63" s="244">
        <v>2364</v>
      </c>
      <c r="F63" s="217" t="s">
        <v>46</v>
      </c>
      <c r="H63" s="485">
        <v>0</v>
      </c>
    </row>
    <row r="64" spans="4:8" hidden="1" outlineLevel="1" x14ac:dyDescent="0.25">
      <c r="D64" s="13" t="s">
        <v>437</v>
      </c>
      <c r="E64" s="244">
        <v>2206</v>
      </c>
      <c r="F64" s="217" t="s">
        <v>46</v>
      </c>
      <c r="H64" s="485">
        <v>0</v>
      </c>
    </row>
    <row r="65" spans="4:8" hidden="1" outlineLevel="1" x14ac:dyDescent="0.25">
      <c r="D65" s="13" t="s">
        <v>82</v>
      </c>
      <c r="E65" s="244">
        <v>2080</v>
      </c>
      <c r="F65" s="217" t="s">
        <v>46</v>
      </c>
      <c r="H65" s="485">
        <v>0</v>
      </c>
    </row>
    <row r="66" spans="4:8" hidden="1" outlineLevel="1" x14ac:dyDescent="0.25">
      <c r="D66" s="13" t="s">
        <v>150</v>
      </c>
      <c r="E66" s="244">
        <v>2296</v>
      </c>
      <c r="F66" s="217" t="s">
        <v>46</v>
      </c>
      <c r="H66" s="485">
        <v>0</v>
      </c>
    </row>
    <row r="67" spans="4:8" hidden="1" outlineLevel="1" x14ac:dyDescent="0.25">
      <c r="D67" s="13" t="s">
        <v>151</v>
      </c>
      <c r="E67" s="244">
        <v>2356</v>
      </c>
      <c r="F67" s="217" t="s">
        <v>46</v>
      </c>
      <c r="H67" s="485">
        <v>0</v>
      </c>
    </row>
    <row r="68" spans="4:8" hidden="1" outlineLevel="1" x14ac:dyDescent="0.25">
      <c r="D68" s="13" t="s">
        <v>83</v>
      </c>
      <c r="E68" s="244">
        <v>2279</v>
      </c>
      <c r="F68" s="217" t="s">
        <v>46</v>
      </c>
      <c r="H68" s="485">
        <v>0</v>
      </c>
    </row>
    <row r="69" spans="4:8" hidden="1" outlineLevel="1" x14ac:dyDescent="0.25">
      <c r="D69" s="13" t="s">
        <v>25</v>
      </c>
      <c r="E69" s="244">
        <v>2252</v>
      </c>
      <c r="F69" s="217" t="s">
        <v>46</v>
      </c>
      <c r="H69" s="485">
        <v>0</v>
      </c>
    </row>
    <row r="70" spans="4:8" hidden="1" outlineLevel="1" x14ac:dyDescent="0.25">
      <c r="D70" s="13" t="s">
        <v>84</v>
      </c>
      <c r="E70" s="244">
        <v>2297</v>
      </c>
      <c r="F70" s="217" t="s">
        <v>46</v>
      </c>
      <c r="H70" s="485">
        <v>0</v>
      </c>
    </row>
    <row r="71" spans="4:8" hidden="1" outlineLevel="1" x14ac:dyDescent="0.25">
      <c r="D71" s="13" t="s">
        <v>152</v>
      </c>
      <c r="E71" s="244">
        <v>2213</v>
      </c>
      <c r="F71" s="217" t="s">
        <v>46</v>
      </c>
      <c r="H71" s="485">
        <v>0</v>
      </c>
    </row>
    <row r="72" spans="4:8" hidden="1" outlineLevel="1" x14ac:dyDescent="0.25">
      <c r="D72" s="13" t="s">
        <v>85</v>
      </c>
      <c r="E72" s="244">
        <v>2060</v>
      </c>
      <c r="F72" s="217" t="s">
        <v>46</v>
      </c>
      <c r="H72" s="485">
        <v>0</v>
      </c>
    </row>
    <row r="73" spans="4:8" hidden="1" outlineLevel="1" x14ac:dyDescent="0.25">
      <c r="D73" s="13" t="s">
        <v>153</v>
      </c>
      <c r="E73" s="244">
        <v>2058</v>
      </c>
      <c r="F73" s="217" t="s">
        <v>46</v>
      </c>
      <c r="H73" s="485">
        <v>0</v>
      </c>
    </row>
    <row r="74" spans="4:8" hidden="1" outlineLevel="1" x14ac:dyDescent="0.25">
      <c r="D74" s="13" t="s">
        <v>86</v>
      </c>
      <c r="E74" s="244">
        <v>2063</v>
      </c>
      <c r="F74" s="217" t="s">
        <v>46</v>
      </c>
      <c r="H74" s="485">
        <v>0</v>
      </c>
    </row>
    <row r="75" spans="4:8" hidden="1" outlineLevel="1" x14ac:dyDescent="0.25">
      <c r="D75" s="13" t="s">
        <v>87</v>
      </c>
      <c r="E75" s="244">
        <v>2261</v>
      </c>
      <c r="F75" s="217" t="s">
        <v>46</v>
      </c>
      <c r="H75" s="485">
        <v>0</v>
      </c>
    </row>
    <row r="76" spans="4:8" hidden="1" outlineLevel="1" x14ac:dyDescent="0.25">
      <c r="D76" s="13" t="s">
        <v>154</v>
      </c>
      <c r="E76" s="244">
        <v>2070</v>
      </c>
      <c r="F76" s="217" t="s">
        <v>46</v>
      </c>
      <c r="H76" s="485">
        <v>0</v>
      </c>
    </row>
    <row r="77" spans="4:8" hidden="1" outlineLevel="1" x14ac:dyDescent="0.25">
      <c r="D77" s="13" t="s">
        <v>89</v>
      </c>
      <c r="E77" s="244">
        <v>2072</v>
      </c>
      <c r="F77" s="217" t="s">
        <v>46</v>
      </c>
      <c r="H77" s="485">
        <v>0</v>
      </c>
    </row>
    <row r="78" spans="4:8" hidden="1" outlineLevel="1" x14ac:dyDescent="0.25">
      <c r="D78" s="13" t="s">
        <v>90</v>
      </c>
      <c r="E78" s="244">
        <v>2071</v>
      </c>
      <c r="F78" s="217" t="s">
        <v>46</v>
      </c>
      <c r="H78" s="485">
        <v>0</v>
      </c>
    </row>
    <row r="79" spans="4:8" hidden="1" outlineLevel="1" x14ac:dyDescent="0.25">
      <c r="D79" s="13" t="s">
        <v>155</v>
      </c>
      <c r="E79" s="244">
        <v>2079</v>
      </c>
      <c r="F79" s="217" t="s">
        <v>46</v>
      </c>
      <c r="H79" s="485">
        <v>0</v>
      </c>
    </row>
    <row r="80" spans="4:8" hidden="1" outlineLevel="1" x14ac:dyDescent="0.25">
      <c r="D80" s="13" t="s">
        <v>26</v>
      </c>
      <c r="E80" s="244">
        <v>2081</v>
      </c>
      <c r="F80" s="217" t="s">
        <v>46</v>
      </c>
      <c r="H80" s="485">
        <v>0</v>
      </c>
    </row>
    <row r="81" spans="4:8" hidden="1" outlineLevel="1" x14ac:dyDescent="0.25">
      <c r="D81" s="13" t="s">
        <v>91</v>
      </c>
      <c r="E81" s="244">
        <v>2257</v>
      </c>
      <c r="F81" s="217" t="s">
        <v>46</v>
      </c>
      <c r="H81" s="485">
        <v>0</v>
      </c>
    </row>
    <row r="82" spans="4:8" hidden="1" outlineLevel="1" x14ac:dyDescent="0.25">
      <c r="D82" s="13" t="s">
        <v>92</v>
      </c>
      <c r="E82" s="244">
        <v>2092</v>
      </c>
      <c r="F82" s="217" t="s">
        <v>46</v>
      </c>
      <c r="H82" s="485">
        <v>0</v>
      </c>
    </row>
    <row r="83" spans="4:8" hidden="1" outlineLevel="1" x14ac:dyDescent="0.25">
      <c r="D83" s="13" t="s">
        <v>93</v>
      </c>
      <c r="E83" s="244">
        <v>2221</v>
      </c>
      <c r="F83" s="217" t="s">
        <v>46</v>
      </c>
      <c r="H83" s="485">
        <v>0</v>
      </c>
    </row>
    <row r="84" spans="4:8" hidden="1" outlineLevel="1" x14ac:dyDescent="0.25">
      <c r="D84" s="13" t="s">
        <v>94</v>
      </c>
      <c r="E84" s="244">
        <v>2087</v>
      </c>
      <c r="F84" s="217" t="s">
        <v>46</v>
      </c>
      <c r="H84" s="485">
        <v>0</v>
      </c>
    </row>
    <row r="85" spans="4:8" hidden="1" outlineLevel="1" x14ac:dyDescent="0.25">
      <c r="D85" s="13" t="s">
        <v>27</v>
      </c>
      <c r="E85" s="244">
        <v>2272</v>
      </c>
      <c r="F85" s="217" t="s">
        <v>46</v>
      </c>
      <c r="H85" s="485">
        <v>0</v>
      </c>
    </row>
    <row r="86" spans="4:8" hidden="1" outlineLevel="1" x14ac:dyDescent="0.25">
      <c r="D86" s="13" t="s">
        <v>156</v>
      </c>
      <c r="E86" s="244">
        <v>3010</v>
      </c>
      <c r="F86" s="217" t="s">
        <v>46</v>
      </c>
      <c r="H86" s="485">
        <v>0</v>
      </c>
    </row>
    <row r="87" spans="4:8" hidden="1" outlineLevel="1" x14ac:dyDescent="0.25">
      <c r="D87" s="13" t="s">
        <v>28</v>
      </c>
      <c r="E87" s="244">
        <v>3433</v>
      </c>
      <c r="F87" s="217" t="s">
        <v>46</v>
      </c>
      <c r="H87" s="485">
        <v>0</v>
      </c>
    </row>
    <row r="88" spans="4:8" hidden="1" outlineLevel="1" x14ac:dyDescent="0.25">
      <c r="D88" s="13" t="s">
        <v>29</v>
      </c>
      <c r="E88" s="244">
        <v>2347</v>
      </c>
      <c r="F88" s="217" t="s">
        <v>46</v>
      </c>
      <c r="H88" s="485">
        <v>0</v>
      </c>
    </row>
    <row r="89" spans="4:8" hidden="1" outlineLevel="1" x14ac:dyDescent="0.25">
      <c r="D89" s="13" t="s">
        <v>30</v>
      </c>
      <c r="E89" s="244">
        <v>2334</v>
      </c>
      <c r="F89" s="217" t="s">
        <v>46</v>
      </c>
      <c r="H89" s="485">
        <v>0</v>
      </c>
    </row>
    <row r="90" spans="4:8" hidden="1" outlineLevel="1" x14ac:dyDescent="0.25">
      <c r="D90" s="13" t="s">
        <v>31</v>
      </c>
      <c r="E90" s="244">
        <v>2338</v>
      </c>
      <c r="F90" s="217" t="s">
        <v>46</v>
      </c>
      <c r="H90" s="485">
        <v>0</v>
      </c>
    </row>
    <row r="91" spans="4:8" hidden="1" outlineLevel="1" x14ac:dyDescent="0.25">
      <c r="D91" s="13" t="s">
        <v>160</v>
      </c>
      <c r="E91" s="244">
        <v>2306</v>
      </c>
      <c r="F91" s="217" t="s">
        <v>46</v>
      </c>
      <c r="H91" s="485">
        <v>0</v>
      </c>
    </row>
    <row r="92" spans="4:8" hidden="1" outlineLevel="1" x14ac:dyDescent="0.25">
      <c r="D92" s="13" t="s">
        <v>161</v>
      </c>
      <c r="E92" s="244">
        <v>2369</v>
      </c>
      <c r="F92" s="217" t="s">
        <v>46</v>
      </c>
      <c r="H92" s="485">
        <v>0</v>
      </c>
    </row>
    <row r="93" spans="4:8" hidden="1" outlineLevel="1" x14ac:dyDescent="0.25">
      <c r="D93" s="13" t="s">
        <v>32</v>
      </c>
      <c r="E93" s="244">
        <v>2349</v>
      </c>
      <c r="F93" s="217" t="s">
        <v>46</v>
      </c>
      <c r="H93" s="485">
        <v>0</v>
      </c>
    </row>
    <row r="94" spans="4:8" hidden="1" outlineLevel="1" x14ac:dyDescent="0.25">
      <c r="D94" s="13" t="s">
        <v>162</v>
      </c>
      <c r="E94" s="244">
        <v>2360</v>
      </c>
      <c r="F94" s="217" t="s">
        <v>46</v>
      </c>
      <c r="H94" s="485">
        <v>0</v>
      </c>
    </row>
    <row r="95" spans="4:8" hidden="1" outlineLevel="1" x14ac:dyDescent="0.25">
      <c r="D95" s="13" t="s">
        <v>33</v>
      </c>
      <c r="E95" s="244">
        <v>2329</v>
      </c>
      <c r="F95" s="217" t="s">
        <v>46</v>
      </c>
      <c r="H95" s="485">
        <v>0</v>
      </c>
    </row>
    <row r="96" spans="4:8" hidden="1" outlineLevel="1" x14ac:dyDescent="0.25">
      <c r="D96" s="13" t="s">
        <v>34</v>
      </c>
      <c r="E96" s="244">
        <v>5208</v>
      </c>
      <c r="F96" s="217" t="s">
        <v>46</v>
      </c>
      <c r="H96" s="485">
        <v>0</v>
      </c>
    </row>
    <row r="97" spans="4:8" hidden="1" outlineLevel="1" x14ac:dyDescent="0.25">
      <c r="D97" s="13" t="s">
        <v>36</v>
      </c>
      <c r="E97" s="244">
        <v>2350</v>
      </c>
      <c r="F97" s="217" t="s">
        <v>46</v>
      </c>
      <c r="H97" s="485">
        <v>0</v>
      </c>
    </row>
    <row r="98" spans="4:8" hidden="1" outlineLevel="1" x14ac:dyDescent="0.25">
      <c r="D98" s="13" t="s">
        <v>37</v>
      </c>
      <c r="E98" s="244">
        <v>2351</v>
      </c>
      <c r="F98" s="217" t="s">
        <v>46</v>
      </c>
      <c r="H98" s="485">
        <v>0</v>
      </c>
    </row>
    <row r="99" spans="4:8" hidden="1" outlineLevel="1" x14ac:dyDescent="0.25">
      <c r="D99" s="13" t="s">
        <v>164</v>
      </c>
      <c r="E99" s="244">
        <v>3432</v>
      </c>
      <c r="F99" s="217" t="s">
        <v>46</v>
      </c>
      <c r="H99" s="485">
        <v>0</v>
      </c>
    </row>
    <row r="100" spans="4:8" hidden="1" outlineLevel="1" x14ac:dyDescent="0.25">
      <c r="D100" s="13" t="s">
        <v>165</v>
      </c>
      <c r="E100" s="244">
        <v>2319</v>
      </c>
      <c r="F100" s="217" t="s">
        <v>46</v>
      </c>
      <c r="H100" s="485">
        <v>0</v>
      </c>
    </row>
    <row r="101" spans="4:8" hidden="1" outlineLevel="1" x14ac:dyDescent="0.25">
      <c r="D101" s="13" t="s">
        <v>38</v>
      </c>
      <c r="E101" s="244">
        <v>2352</v>
      </c>
      <c r="F101" s="217" t="s">
        <v>46</v>
      </c>
      <c r="H101" s="485">
        <v>0</v>
      </c>
    </row>
    <row r="102" spans="4:8" hidden="1" outlineLevel="1" x14ac:dyDescent="0.25">
      <c r="D102" s="13" t="s">
        <v>125</v>
      </c>
      <c r="E102" s="244">
        <v>4259</v>
      </c>
      <c r="F102" s="217" t="s">
        <v>122</v>
      </c>
      <c r="H102" s="485">
        <v>0</v>
      </c>
    </row>
    <row r="103" spans="4:8" collapsed="1" x14ac:dyDescent="0.25"/>
  </sheetData>
  <sortState xmlns:xlrd2="http://schemas.microsoft.com/office/spreadsheetml/2017/richdata2" ref="A46:M102">
    <sortCondition ref="H47:H102"/>
  </sortState>
  <mergeCells count="2">
    <mergeCell ref="G10:H10"/>
    <mergeCell ref="J1:K2"/>
  </mergeCells>
  <hyperlinks>
    <hyperlink ref="J1:K2" location="Instructions!C17" tooltip="Link to Instructions" display="Back to Main Menu" xr:uid="{89BE846E-A70C-4BB5-9B23-38F64531FD22}"/>
  </hyperlinks>
  <pageMargins left="0.18" right="0.17" top="1" bottom="1" header="0.5" footer="0.5"/>
  <pageSetup paperSize="9" scale="95" orientation="portrait" r:id="rId1"/>
  <headerFooter alignWithMargins="0"/>
  <drawing r:id="rId2"/>
  <legacyDrawing r:id="rId3"/>
  <controls>
    <mc:AlternateContent xmlns:mc="http://schemas.openxmlformats.org/markup-compatibility/2006">
      <mc:Choice Requires="x14">
        <control shapeId="167937" r:id="rId4" name="ComboBox1">
          <controlPr defaultSize="0" autoLine="0" linkedCell="C46" listFillRange="D47:E103" r:id="rId5">
            <anchor moveWithCells="1">
              <from>
                <xdr:col>1</xdr:col>
                <xdr:colOff>114300</xdr:colOff>
                <xdr:row>2</xdr:row>
                <xdr:rowOff>6350</xdr:rowOff>
              </from>
              <to>
                <xdr:col>3</xdr:col>
                <xdr:colOff>336550</xdr:colOff>
                <xdr:row>3</xdr:row>
                <xdr:rowOff>139700</xdr:rowOff>
              </to>
            </anchor>
          </controlPr>
        </control>
      </mc:Choice>
      <mc:Fallback>
        <control shapeId="167937" r:id="rId4" name="Combo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autoPageBreaks="0"/>
  </sheetPr>
  <dimension ref="B2:J17"/>
  <sheetViews>
    <sheetView showGridLines="0" showRowColHeaders="0" tabSelected="1" zoomScaleNormal="100" workbookViewId="0"/>
  </sheetViews>
  <sheetFormatPr defaultRowHeight="12.5" x14ac:dyDescent="0.25"/>
  <sheetData>
    <row r="2" spans="2:10" hidden="1" x14ac:dyDescent="0.25"/>
    <row r="3" spans="2:10" hidden="1" x14ac:dyDescent="0.25"/>
    <row r="4" spans="2:10" hidden="1" x14ac:dyDescent="0.25"/>
    <row r="5" spans="2:10" ht="32.5" x14ac:dyDescent="0.65">
      <c r="B5" s="1" t="s">
        <v>194</v>
      </c>
    </row>
    <row r="6" spans="2:10" ht="32.5" x14ac:dyDescent="0.65">
      <c r="B6" s="1" t="s">
        <v>306</v>
      </c>
    </row>
    <row r="7" spans="2:10" ht="32.5" x14ac:dyDescent="0.65">
      <c r="B7" s="1" t="s">
        <v>438</v>
      </c>
    </row>
    <row r="9" spans="2:10" ht="13" thickBot="1" x14ac:dyDescent="0.3"/>
    <row r="10" spans="2:10" ht="42" customHeight="1" thickBot="1" x14ac:dyDescent="0.3">
      <c r="D10" s="496" t="s">
        <v>14</v>
      </c>
      <c r="E10" s="497"/>
      <c r="F10" s="497"/>
      <c r="G10" s="497"/>
      <c r="H10" s="497"/>
      <c r="I10" s="497"/>
      <c r="J10" s="498"/>
    </row>
    <row r="13" spans="2:10" ht="25" x14ac:dyDescent="0.5">
      <c r="B13" s="267" t="s">
        <v>325</v>
      </c>
    </row>
    <row r="14" spans="2:10" ht="22.5" x14ac:dyDescent="0.45">
      <c r="B14" s="266" t="s">
        <v>326</v>
      </c>
    </row>
    <row r="15" spans="2:10" ht="20" x14ac:dyDescent="0.4">
      <c r="B15" s="265" t="s">
        <v>327</v>
      </c>
    </row>
    <row r="17" spans="2:2" ht="23" x14ac:dyDescent="0.5">
      <c r="B17" s="2" t="s">
        <v>328</v>
      </c>
    </row>
  </sheetData>
  <mergeCells count="1">
    <mergeCell ref="D10:J10"/>
  </mergeCells>
  <phoneticPr fontId="28" type="noConversion"/>
  <hyperlinks>
    <hyperlink ref="D10:I10" location="Instructions!C21" tooltip="Select to view school budgets 2009-10" display="Select this link to view budgets" xr:uid="{00000000-0004-0000-0000-000000000000}"/>
    <hyperlink ref="D10:J10" location="Instructions!C17" tooltip="Select to view school budgets" display="Select this link to view budgets" xr:uid="{00000000-0004-0000-0000-000001000000}"/>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C22"/>
  <sheetViews>
    <sheetView showRowColHeaders="0" topLeftCell="A11" workbookViewId="0">
      <selection activeCell="C22" sqref="C22"/>
    </sheetView>
  </sheetViews>
  <sheetFormatPr defaultColWidth="9.08984375" defaultRowHeight="12.5" x14ac:dyDescent="0.25"/>
  <cols>
    <col min="1" max="1" width="3.08984375" style="7" customWidth="1"/>
    <col min="2" max="2" width="1" style="7" customWidth="1"/>
    <col min="3" max="3" width="86.6328125" style="7" bestFit="1" customWidth="1"/>
    <col min="4" max="16384" width="9.08984375" style="7"/>
  </cols>
  <sheetData>
    <row r="1" spans="1:3" ht="24.65" customHeight="1" x14ac:dyDescent="0.5">
      <c r="A1" s="6" t="s">
        <v>329</v>
      </c>
    </row>
    <row r="3" spans="1:3" ht="15.5" x14ac:dyDescent="0.35">
      <c r="C3" s="8" t="s">
        <v>44</v>
      </c>
    </row>
    <row r="5" spans="1:3" ht="15.5" x14ac:dyDescent="0.35">
      <c r="C5" s="8"/>
    </row>
    <row r="6" spans="1:3" ht="16" thickBot="1" x14ac:dyDescent="0.4">
      <c r="C6" s="9" t="s">
        <v>16</v>
      </c>
    </row>
    <row r="7" spans="1:3" ht="15.5" x14ac:dyDescent="0.35">
      <c r="A7" s="7">
        <v>1</v>
      </c>
      <c r="C7" s="115" t="s">
        <v>42</v>
      </c>
    </row>
    <row r="8" spans="1:3" ht="15.5" x14ac:dyDescent="0.35">
      <c r="A8" s="7">
        <v>2</v>
      </c>
      <c r="C8" s="91" t="s">
        <v>43</v>
      </c>
    </row>
    <row r="9" spans="1:3" ht="15.5" x14ac:dyDescent="0.35">
      <c r="A9" s="7">
        <v>3</v>
      </c>
      <c r="C9" s="91" t="s">
        <v>134</v>
      </c>
    </row>
    <row r="10" spans="1:3" ht="15.5" x14ac:dyDescent="0.35">
      <c r="A10" s="7">
        <v>4</v>
      </c>
      <c r="C10" s="91" t="s">
        <v>282</v>
      </c>
    </row>
    <row r="11" spans="1:3" ht="16" thickBot="1" x14ac:dyDescent="0.4">
      <c r="A11" s="7">
        <v>5</v>
      </c>
      <c r="C11" s="92" t="s">
        <v>281</v>
      </c>
    </row>
    <row r="12" spans="1:3" ht="15.5" x14ac:dyDescent="0.35">
      <c r="C12" s="62"/>
    </row>
    <row r="14" spans="1:3" x14ac:dyDescent="0.25">
      <c r="C14" s="10"/>
    </row>
    <row r="15" spans="1:3" x14ac:dyDescent="0.25">
      <c r="C15" s="10"/>
    </row>
    <row r="16" spans="1:3" x14ac:dyDescent="0.25">
      <c r="C16" s="10"/>
    </row>
    <row r="17" spans="3:3" x14ac:dyDescent="0.25">
      <c r="C17" s="10"/>
    </row>
    <row r="18" spans="3:3" x14ac:dyDescent="0.25">
      <c r="C18" s="10"/>
    </row>
    <row r="19" spans="3:3" ht="15.5" x14ac:dyDescent="0.35">
      <c r="C19" s="11" t="s">
        <v>15</v>
      </c>
    </row>
    <row r="20" spans="3:3" ht="15.5" x14ac:dyDescent="0.35">
      <c r="C20" s="8" t="s">
        <v>17</v>
      </c>
    </row>
    <row r="21" spans="3:3" x14ac:dyDescent="0.25">
      <c r="C21" s="10"/>
    </row>
    <row r="22" spans="3:3" ht="15.5" x14ac:dyDescent="0.35">
      <c r="C22" s="8" t="s">
        <v>18</v>
      </c>
    </row>
  </sheetData>
  <phoneticPr fontId="0" type="noConversion"/>
  <hyperlinks>
    <hyperlink ref="C20" r:id="rId1" tooltip="Send email to Sheffield School Budgets Team" xr:uid="{00000000-0004-0000-0100-000000000000}"/>
    <hyperlink ref="C8" location="Secondary!A1" tooltip="Secondary Budgets" display="Secondary School Budgets" xr:uid="{00000000-0004-0000-0100-000001000000}"/>
    <hyperlink ref="C3" location="Instructions!C7" tooltip="Select Budget Report Links" display="To view budgets: please select report links below as required" xr:uid="{00000000-0004-0000-0100-000002000000}"/>
    <hyperlink ref="C22" location="Template!A1" tooltip="First Page" display="Return to First Page of File" xr:uid="{00000000-0004-0000-0100-000003000000}"/>
    <hyperlink ref="C7" location="Primary!A1" tooltip="Primary Budgets" display="Primary School Budgets" xr:uid="{00000000-0004-0000-0100-000004000000}"/>
    <hyperlink ref="C10" location="'MFG-Gains A4'!A1" tooltip="MFG / Gains Cap" display="All Maintained Schools MFG / Gains Cap Calculation" xr:uid="{00000000-0004-0000-0100-000006000000}"/>
    <hyperlink ref="C11" location="'IR 24-25'!A1" display="Integrated Resource Budgets" xr:uid="{AF5E874F-0146-4DF0-83BC-43D98CEE30A8}"/>
    <hyperlink ref="C9" location="'Special 24-25'!A1" display="Special Schools" xr:uid="{00000000-0004-0000-0100-000005000000}"/>
  </hyperlinks>
  <pageMargins left="0.28999999999999998" right="0.17" top="1" bottom="1" header="0.5" footer="0.5"/>
  <pageSetup paperSize="9"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autoPageBreaks="0" fitToPage="1"/>
  </sheetPr>
  <dimension ref="A1:U139"/>
  <sheetViews>
    <sheetView showGridLines="0" showRowColHeaders="0" zoomScale="90" zoomScaleNormal="90" workbookViewId="0">
      <pane xSplit="1" ySplit="3" topLeftCell="B55" activePane="bottomRight" state="frozen"/>
      <selection pane="topRight" activeCell="B1" sqref="B1"/>
      <selection pane="bottomLeft" activeCell="A4" sqref="A4"/>
      <selection pane="bottomRight" activeCell="I1" sqref="I1:J2"/>
    </sheetView>
  </sheetViews>
  <sheetFormatPr defaultColWidth="10.6328125" defaultRowHeight="13" outlineLevelRow="1" outlineLevelCol="1" x14ac:dyDescent="0.3"/>
  <cols>
    <col min="1" max="1" width="8.36328125" style="15" bestFit="1" customWidth="1"/>
    <col min="2" max="2" width="26.1796875" style="17" customWidth="1"/>
    <col min="3" max="3" width="14.6328125" style="17" customWidth="1"/>
    <col min="4" max="4" width="10.453125" style="17" customWidth="1"/>
    <col min="5" max="5" width="10.36328125" style="17" customWidth="1"/>
    <col min="6" max="6" width="10.90625" style="17" customWidth="1"/>
    <col min="7" max="7" width="12.36328125" style="17" customWidth="1"/>
    <col min="8" max="8" width="13.90625" style="18" customWidth="1"/>
    <col min="9" max="9" width="13.453125" style="17" bestFit="1" customWidth="1"/>
    <col min="10" max="10" width="10.6328125" style="17" bestFit="1" customWidth="1"/>
    <col min="11" max="11" width="8" style="41" bestFit="1" customWidth="1"/>
    <col min="12" max="12" width="9.36328125" style="17" hidden="1" customWidth="1" outlineLevel="1"/>
    <col min="13" max="13" width="10.1796875" style="71" hidden="1" customWidth="1" outlineLevel="1"/>
    <col min="14" max="14" width="5.54296875" style="17" hidden="1" customWidth="1" outlineLevel="1"/>
    <col min="15" max="15" width="10.6328125" style="17" hidden="1" customWidth="1" outlineLevel="1"/>
    <col min="16" max="16" width="8.90625" style="17" hidden="1" customWidth="1" outlineLevel="1"/>
    <col min="17" max="17" width="6.26953125" style="17" hidden="1" customWidth="1" outlineLevel="1"/>
    <col min="18" max="18" width="11.453125" style="17" bestFit="1" customWidth="1" collapsed="1"/>
    <col min="19" max="16384" width="10.6328125" style="17"/>
  </cols>
  <sheetData>
    <row r="1" spans="1:21" ht="22.5" customHeight="1" x14ac:dyDescent="0.45">
      <c r="B1" s="16" t="s">
        <v>330</v>
      </c>
      <c r="C1" s="16"/>
      <c r="D1" s="16"/>
      <c r="E1" s="16"/>
      <c r="F1" s="16"/>
      <c r="I1" s="499" t="s">
        <v>70</v>
      </c>
      <c r="J1" s="500"/>
    </row>
    <row r="2" spans="1:21" ht="24" customHeight="1" thickBot="1" x14ac:dyDescent="0.35">
      <c r="I2" s="501"/>
      <c r="J2" s="502"/>
    </row>
    <row r="3" spans="1:21" ht="24" customHeight="1" x14ac:dyDescent="0.45">
      <c r="B3" s="16" t="str">
        <f>VLOOKUP(B4,A82:B137,2,FALSE)</f>
        <v>Arbourthorne Community Primary School</v>
      </c>
      <c r="I3" s="60"/>
      <c r="J3" s="413">
        <f>VLOOKUP(I5,E82:G137,3,FALSE)</f>
        <v>0</v>
      </c>
    </row>
    <row r="4" spans="1:21" s="22" customFormat="1" ht="12.5" x14ac:dyDescent="0.25">
      <c r="A4" s="19"/>
      <c r="B4" s="89">
        <v>3</v>
      </c>
      <c r="C4" s="59"/>
      <c r="D4" s="59"/>
      <c r="E4" s="20"/>
      <c r="F4" s="21"/>
      <c r="H4" s="116">
        <f>VLOOKUP(B4,C82:J136,7,FALSE)</f>
        <v>0</v>
      </c>
      <c r="I4" s="177" t="str">
        <f>373&amp;I5</f>
        <v>3733429</v>
      </c>
      <c r="K4" s="41"/>
      <c r="L4" s="253"/>
      <c r="M4" s="253"/>
      <c r="N4" s="253"/>
      <c r="O4" s="253"/>
      <c r="P4" s="253"/>
    </row>
    <row r="5" spans="1:21" ht="13" hidden="1" customHeight="1" outlineLevel="1" x14ac:dyDescent="0.3">
      <c r="A5" s="101"/>
      <c r="B5" s="117"/>
      <c r="C5" s="117"/>
      <c r="D5" s="117"/>
      <c r="E5" s="117"/>
      <c r="F5" s="117"/>
      <c r="G5" s="117"/>
      <c r="H5" s="118" t="str">
        <f>VLOOKUP(B4,C82:D137,2,FALSE)</f>
        <v>73429</v>
      </c>
      <c r="I5" s="119">
        <f>VLOOKUP(H5,D82:E137,2,FALSE)</f>
        <v>3429</v>
      </c>
      <c r="J5" s="120">
        <f>IF(VLOOKUP(I5,E82:F137,2,FALSE)=0,I5,VLOOKUP(I5,E82:F137,2,FALSE))</f>
        <v>3429</v>
      </c>
      <c r="K5" s="121" t="str">
        <f>7&amp;J5</f>
        <v>73429</v>
      </c>
      <c r="L5" s="122"/>
      <c r="M5" s="65"/>
      <c r="N5" s="253"/>
      <c r="O5" s="253"/>
      <c r="P5" s="253"/>
      <c r="Q5" s="253"/>
    </row>
    <row r="6" spans="1:21" collapsed="1" x14ac:dyDescent="0.3">
      <c r="A6" s="102"/>
      <c r="B6" s="160" t="s">
        <v>0</v>
      </c>
      <c r="C6" s="160"/>
      <c r="D6" s="160"/>
      <c r="E6" s="160"/>
      <c r="F6" s="160"/>
      <c r="G6" s="161"/>
      <c r="H6" s="255" t="s">
        <v>1</v>
      </c>
      <c r="I6" s="254" t="s">
        <v>1</v>
      </c>
      <c r="J6" s="255" t="s">
        <v>2</v>
      </c>
      <c r="K6" s="254" t="s">
        <v>2</v>
      </c>
      <c r="L6" s="41"/>
      <c r="M6" s="66"/>
      <c r="N6" s="70"/>
      <c r="O6" s="67"/>
      <c r="P6" s="67"/>
    </row>
    <row r="7" spans="1:21" x14ac:dyDescent="0.3">
      <c r="A7" s="102"/>
      <c r="G7" s="49"/>
      <c r="H7" s="24" t="s">
        <v>307</v>
      </c>
      <c r="I7" s="166" t="s">
        <v>331</v>
      </c>
      <c r="J7" s="166" t="s">
        <v>3</v>
      </c>
      <c r="K7" s="166" t="s">
        <v>4</v>
      </c>
      <c r="L7" s="41"/>
      <c r="M7" s="67"/>
      <c r="N7" s="71"/>
      <c r="O7" s="68"/>
      <c r="P7" s="67"/>
    </row>
    <row r="8" spans="1:21" x14ac:dyDescent="0.3">
      <c r="A8" s="103"/>
      <c r="B8" s="18" t="s">
        <v>168</v>
      </c>
      <c r="C8" s="18"/>
      <c r="D8" s="18"/>
      <c r="E8" s="18"/>
      <c r="F8" s="18"/>
      <c r="G8" s="162"/>
      <c r="H8" s="23">
        <f>VLOOKUP($J$5,[15]Pupils!$D:$I,6,FALSE)</f>
        <v>420</v>
      </c>
      <c r="I8" s="23">
        <f>VLOOKUP($I$5,[16]Pupils!$D:$I,6,FALSE)</f>
        <v>417</v>
      </c>
      <c r="J8" s="167">
        <f t="shared" ref="J8:J10" si="0">I8-H8</f>
        <v>-3</v>
      </c>
      <c r="K8" s="90">
        <f>(J8/H8)*100</f>
        <v>-0.7142857142857143</v>
      </c>
      <c r="L8" s="41"/>
      <c r="M8" s="69"/>
      <c r="N8" s="72"/>
      <c r="O8" s="67"/>
      <c r="P8" s="67"/>
    </row>
    <row r="9" spans="1:21" x14ac:dyDescent="0.3">
      <c r="A9" s="103"/>
      <c r="B9" s="18" t="s">
        <v>175</v>
      </c>
      <c r="C9" s="18"/>
      <c r="D9" s="18"/>
      <c r="E9" s="18"/>
      <c r="F9" s="18"/>
      <c r="G9" s="162"/>
      <c r="H9" s="159">
        <f>IFERROR(VLOOKUP(I5,'IR 23-24'!C:I,5,FALSE),0)</f>
        <v>19</v>
      </c>
      <c r="I9" s="159">
        <f>IFERROR(VLOOKUP(I5,'IR 24-25'!D:K,8,FALSE),0)</f>
        <v>15</v>
      </c>
      <c r="J9" s="167">
        <f t="shared" ref="J9" si="1">I9-H9</f>
        <v>-4</v>
      </c>
      <c r="K9" s="90">
        <f>IF(ISERROR((J9/H9)*100),0,(J9/H9)*100)</f>
        <v>-21.052631578947366</v>
      </c>
      <c r="L9" s="41"/>
      <c r="M9" s="69"/>
      <c r="N9" s="72"/>
      <c r="O9" s="67"/>
      <c r="P9" s="67"/>
    </row>
    <row r="10" spans="1:21" x14ac:dyDescent="0.3">
      <c r="A10" s="102" t="s">
        <v>12</v>
      </c>
      <c r="B10" s="163" t="s">
        <v>5</v>
      </c>
      <c r="C10" s="163"/>
      <c r="D10" s="163"/>
      <c r="E10" s="163"/>
      <c r="F10" s="163"/>
      <c r="G10" s="135"/>
      <c r="H10" s="108">
        <f>SUM(H8:H8)</f>
        <v>420</v>
      </c>
      <c r="I10" s="165">
        <f>SUM(I8:I8)</f>
        <v>417</v>
      </c>
      <c r="J10" s="168">
        <f t="shared" si="0"/>
        <v>-3</v>
      </c>
      <c r="K10" s="214">
        <f>(J10/H10)*100</f>
        <v>-0.7142857142857143</v>
      </c>
      <c r="L10" s="41"/>
      <c r="M10" s="66"/>
      <c r="N10" s="70"/>
      <c r="O10" s="67"/>
      <c r="P10" s="67"/>
    </row>
    <row r="11" spans="1:21" x14ac:dyDescent="0.3">
      <c r="A11" s="102" t="s">
        <v>13</v>
      </c>
      <c r="B11" s="18"/>
      <c r="C11" s="134"/>
      <c r="D11" s="332" t="s">
        <v>307</v>
      </c>
      <c r="E11" s="332" t="s">
        <v>307</v>
      </c>
      <c r="F11" s="268" t="s">
        <v>331</v>
      </c>
      <c r="G11" s="268" t="s">
        <v>331</v>
      </c>
      <c r="H11" s="256" t="s">
        <v>6</v>
      </c>
      <c r="I11" s="257" t="s">
        <v>6</v>
      </c>
      <c r="J11" s="256" t="s">
        <v>2</v>
      </c>
      <c r="K11" s="257" t="s">
        <v>2</v>
      </c>
      <c r="L11" s="41"/>
      <c r="M11" s="69"/>
      <c r="N11" s="72"/>
      <c r="O11" s="68"/>
      <c r="P11" s="67"/>
    </row>
    <row r="12" spans="1:21" x14ac:dyDescent="0.3">
      <c r="A12" s="102" t="s">
        <v>6</v>
      </c>
      <c r="B12" s="135" t="s">
        <v>11</v>
      </c>
      <c r="C12" s="136" t="s">
        <v>58</v>
      </c>
      <c r="D12" s="139" t="s">
        <v>63</v>
      </c>
      <c r="E12" s="140" t="s">
        <v>64</v>
      </c>
      <c r="F12" s="137" t="s">
        <v>63</v>
      </c>
      <c r="G12" s="138" t="s">
        <v>64</v>
      </c>
      <c r="H12" s="24" t="s">
        <v>307</v>
      </c>
      <c r="I12" s="166" t="s">
        <v>331</v>
      </c>
      <c r="J12" s="24" t="s">
        <v>8</v>
      </c>
      <c r="K12" s="24" t="s">
        <v>4</v>
      </c>
      <c r="L12" s="41"/>
      <c r="M12" s="69"/>
      <c r="N12" s="72"/>
      <c r="O12" s="68"/>
      <c r="P12" s="67"/>
    </row>
    <row r="13" spans="1:21" s="27" customFormat="1" ht="12" customHeight="1" x14ac:dyDescent="0.3">
      <c r="A13" s="102" t="s">
        <v>7</v>
      </c>
      <c r="B13" s="25"/>
      <c r="C13" s="25"/>
      <c r="D13" s="141"/>
      <c r="E13" s="141"/>
      <c r="F13" s="25"/>
      <c r="G13" s="26"/>
      <c r="I13" s="28"/>
      <c r="L13" s="41"/>
      <c r="M13" s="67"/>
      <c r="N13" s="72"/>
      <c r="O13" s="68"/>
      <c r="P13" s="67"/>
      <c r="Q13" s="17"/>
    </row>
    <row r="14" spans="1:21" ht="15.5" x14ac:dyDescent="0.35">
      <c r="A14" s="102"/>
      <c r="B14" s="25"/>
      <c r="C14" s="25"/>
      <c r="D14" s="141"/>
      <c r="E14" s="141"/>
      <c r="F14" s="209"/>
      <c r="G14" s="210"/>
      <c r="H14" s="30"/>
      <c r="I14" s="31"/>
      <c r="J14" s="14"/>
      <c r="K14" s="32"/>
      <c r="L14" s="41">
        <f>G16-E16</f>
        <v>119.13142071220727</v>
      </c>
      <c r="M14" s="69"/>
      <c r="N14" s="72"/>
      <c r="O14" s="67"/>
      <c r="P14" s="67"/>
    </row>
    <row r="15" spans="1:21" x14ac:dyDescent="0.3">
      <c r="A15" s="102"/>
      <c r="B15" s="25"/>
      <c r="C15" s="25"/>
      <c r="D15" s="141"/>
      <c r="E15" s="141"/>
      <c r="F15" s="25"/>
      <c r="G15" s="29"/>
      <c r="H15" s="30"/>
      <c r="I15" s="31"/>
      <c r="J15" s="14"/>
      <c r="K15" s="32"/>
      <c r="L15" s="41"/>
      <c r="M15" s="17"/>
      <c r="N15" s="123">
        <v>2324</v>
      </c>
      <c r="O15" s="123">
        <v>2425</v>
      </c>
      <c r="P15" s="33"/>
    </row>
    <row r="16" spans="1:21" x14ac:dyDescent="0.3">
      <c r="A16" s="58">
        <v>100101</v>
      </c>
      <c r="B16" s="12" t="s">
        <v>45</v>
      </c>
      <c r="C16" s="12" t="s">
        <v>46</v>
      </c>
      <c r="D16" s="143">
        <f>H10</f>
        <v>420</v>
      </c>
      <c r="E16" s="347">
        <f>'[15]pro-forma check'!$E$5</f>
        <v>3462.8685792877927</v>
      </c>
      <c r="F16" s="169">
        <f>I10</f>
        <v>417</v>
      </c>
      <c r="G16" s="348">
        <f>'[16]pro-forma check'!$E$5</f>
        <v>3582</v>
      </c>
      <c r="H16" s="30">
        <f>VLOOKUP($J$5,'[15]Budget Share'!$D:$Z,N16,FALSE)</f>
        <v>1454404.8033008729</v>
      </c>
      <c r="I16" s="31">
        <f>VLOOKUP($I$5,'[16]Budget Share'!$D:$Z,$O16,FALSE)</f>
        <v>1493694</v>
      </c>
      <c r="J16" s="14">
        <f>I16-H16</f>
        <v>39289.196699127089</v>
      </c>
      <c r="K16" s="32">
        <f>IF(O16=TRUE,"n/a",IF(H16=0,"n/a",(J16/H16)*100))</f>
        <v>2.7013934916852258</v>
      </c>
      <c r="L16" s="41"/>
      <c r="M16" s="33" t="s">
        <v>45</v>
      </c>
      <c r="N16" s="77">
        <v>4</v>
      </c>
      <c r="O16" s="77">
        <v>4</v>
      </c>
      <c r="P16" s="35">
        <f>F16*G16</f>
        <v>1493694</v>
      </c>
      <c r="Q16" s="35">
        <f>I16-P16</f>
        <v>0</v>
      </c>
      <c r="S16" s="124"/>
      <c r="T16" s="109"/>
      <c r="U16" s="109"/>
    </row>
    <row r="17" spans="1:21" ht="6.5" customHeight="1" x14ac:dyDescent="0.3">
      <c r="A17" s="58"/>
      <c r="B17" s="12"/>
      <c r="C17" s="12"/>
      <c r="D17" s="144"/>
      <c r="E17" s="144"/>
      <c r="F17" s="109"/>
      <c r="G17" s="34"/>
      <c r="H17" s="30"/>
      <c r="I17" s="31"/>
      <c r="J17" s="14"/>
      <c r="K17" s="32"/>
      <c r="L17" s="41"/>
      <c r="M17" s="33"/>
      <c r="N17" s="77"/>
      <c r="O17" s="77"/>
      <c r="P17" s="35"/>
      <c r="Q17" s="35"/>
      <c r="S17" s="124"/>
      <c r="T17" s="109"/>
      <c r="U17" s="109"/>
    </row>
    <row r="18" spans="1:21" x14ac:dyDescent="0.3">
      <c r="A18" s="102"/>
      <c r="B18" s="12" t="s">
        <v>286</v>
      </c>
      <c r="C18" s="12"/>
      <c r="D18" s="12"/>
      <c r="E18" s="12"/>
      <c r="F18" s="12"/>
      <c r="G18" s="42"/>
      <c r="H18" s="30">
        <f>VLOOKUP($J$5,'[15]Budget Share'!$D:$Z,N18,FALSE)</f>
        <v>0</v>
      </c>
      <c r="I18" s="31">
        <f>VLOOKUP($I$5,'[16]Budget Share'!$D:$Z,$O18,FALSE)</f>
        <v>0</v>
      </c>
      <c r="J18" s="14">
        <f>I18-H18</f>
        <v>0</v>
      </c>
      <c r="K18" s="32" t="str">
        <f>IF(O18=TRUE,"n/a",IF(H18=0,"n/a",(J18/H18)*100))</f>
        <v>n/a</v>
      </c>
      <c r="L18" s="41"/>
      <c r="M18" s="33"/>
      <c r="N18" s="77">
        <v>14</v>
      </c>
      <c r="O18" s="77">
        <v>14</v>
      </c>
      <c r="P18" s="35"/>
      <c r="Q18" s="35"/>
      <c r="S18" s="125"/>
    </row>
    <row r="19" spans="1:21" x14ac:dyDescent="0.3">
      <c r="A19" s="58"/>
      <c r="B19" s="170" t="s">
        <v>285</v>
      </c>
      <c r="C19" s="200"/>
      <c r="D19" s="201"/>
      <c r="E19" s="201"/>
      <c r="F19" s="202"/>
      <c r="G19" s="203"/>
      <c r="H19" s="191">
        <f>SUM(H16:H18)</f>
        <v>1454404.8033008729</v>
      </c>
      <c r="I19" s="166">
        <f>SUM(I16:I18)</f>
        <v>1493694</v>
      </c>
      <c r="J19" s="192">
        <f>I19-H19</f>
        <v>39289.196699127089</v>
      </c>
      <c r="K19" s="193">
        <f>IF(O19=TRUE,"n/a",IF(H19=0,"n/a",(J19/H19)*100))</f>
        <v>2.7013934916852258</v>
      </c>
      <c r="L19" s="41"/>
      <c r="M19" s="33"/>
      <c r="N19" s="77"/>
      <c r="O19" s="77"/>
      <c r="P19" s="35"/>
      <c r="Q19" s="35"/>
      <c r="S19" s="124"/>
      <c r="T19" s="109"/>
      <c r="U19" s="109"/>
    </row>
    <row r="20" spans="1:21" x14ac:dyDescent="0.3">
      <c r="A20" s="58"/>
      <c r="B20" s="142" t="s">
        <v>64</v>
      </c>
      <c r="C20" s="12"/>
      <c r="D20" s="144"/>
      <c r="E20" s="144"/>
      <c r="F20" s="109"/>
      <c r="G20" s="34"/>
      <c r="H20" s="196">
        <f>H19/H10</f>
        <v>3462.8685792877927</v>
      </c>
      <c r="I20" s="197">
        <f>I19/I10</f>
        <v>3582</v>
      </c>
      <c r="J20" s="198">
        <f>I20-H20</f>
        <v>119.13142071220727</v>
      </c>
      <c r="K20" s="199">
        <f>IF(O20=TRUE,"n/a",IF(H20=0,"n/a",(J20/H20)*100))</f>
        <v>3.4402524376685699</v>
      </c>
      <c r="L20" s="41"/>
      <c r="M20" s="33"/>
      <c r="N20" s="77"/>
      <c r="O20" s="77"/>
      <c r="P20" s="35"/>
      <c r="Q20" s="35"/>
      <c r="S20" s="124"/>
      <c r="T20" s="109"/>
      <c r="U20" s="109"/>
    </row>
    <row r="21" spans="1:21" s="37" customFormat="1" x14ac:dyDescent="0.3">
      <c r="A21" s="104"/>
      <c r="B21" s="39"/>
      <c r="C21" s="39"/>
      <c r="D21" s="39"/>
      <c r="E21" s="39"/>
      <c r="F21" s="39"/>
      <c r="G21" s="36"/>
      <c r="H21" s="30"/>
      <c r="I21" s="31"/>
      <c r="J21" s="40"/>
      <c r="K21" s="38"/>
      <c r="L21" s="41"/>
      <c r="M21" s="33"/>
      <c r="N21" s="77"/>
      <c r="O21" s="77"/>
      <c r="P21" s="35"/>
      <c r="Q21" s="35"/>
      <c r="S21" s="125"/>
    </row>
    <row r="22" spans="1:21" x14ac:dyDescent="0.3">
      <c r="A22" s="102"/>
      <c r="B22" s="12" t="s">
        <v>47</v>
      </c>
      <c r="C22" s="12" t="s">
        <v>65</v>
      </c>
      <c r="D22" s="143">
        <f>VLOOKUP($J$5,[15]FSM!$E:$N,5,FALSE)</f>
        <v>259.00000000000017</v>
      </c>
      <c r="E22" s="144">
        <f>'[15]pro-forma check'!$E$8</f>
        <v>393.59999999999997</v>
      </c>
      <c r="F22" s="169">
        <f>VLOOKUP($I$5,[16]FSM!$E:$N,5,FALSE)</f>
        <v>269.99999999999989</v>
      </c>
      <c r="G22" s="44">
        <f>'[16]pro-forma check'!$E$8</f>
        <v>441</v>
      </c>
      <c r="H22" s="30">
        <f>VLOOKUP($J$5,'[15]Budget Share'!$D:$Z,N22,FALSE)</f>
        <v>101942.40000000005</v>
      </c>
      <c r="I22" s="31">
        <f>VLOOKUP($I$5,'[16]Budget Share'!$D:$Z,$O22,FALSE)</f>
        <v>119069.99999999996</v>
      </c>
      <c r="J22" s="14">
        <f t="shared" ref="J22:J23" si="2">I22-H22</f>
        <v>17127.599999999904</v>
      </c>
      <c r="K22" s="32">
        <f t="shared" ref="K22:K23" si="3">IF(O22=TRUE,"n/a",IF(H22=0,"n/a",(J22/H22)*100))</f>
        <v>16.801252471984078</v>
      </c>
      <c r="L22" s="122"/>
      <c r="M22" s="33" t="s">
        <v>65</v>
      </c>
      <c r="N22" s="77">
        <v>5</v>
      </c>
      <c r="O22" s="77">
        <v>5</v>
      </c>
      <c r="P22" s="35">
        <f>F22*G22</f>
        <v>119069.99999999996</v>
      </c>
      <c r="Q22" s="35">
        <f>I22-P22</f>
        <v>0</v>
      </c>
      <c r="S22" s="125"/>
    </row>
    <row r="23" spans="1:21" x14ac:dyDescent="0.3">
      <c r="A23" s="102"/>
      <c r="B23" s="12"/>
      <c r="C23" s="12" t="s">
        <v>199</v>
      </c>
      <c r="D23" s="143">
        <f>VLOOKUP($J$5,[15]FSM!$E:$N,8,FALSE)</f>
        <v>264.00000000000017</v>
      </c>
      <c r="E23" s="144">
        <f>'[15]pro-forma check'!$E$10</f>
        <v>602.92999999999995</v>
      </c>
      <c r="F23" s="169">
        <f>VLOOKUP($I$5,[16]FSM!$E:$N,8,FALSE)</f>
        <v>270.99999999999983</v>
      </c>
      <c r="G23" s="44">
        <f>'[16]pro-forma check'!$E$10</f>
        <v>738</v>
      </c>
      <c r="H23" s="30">
        <f>VLOOKUP($J$5,'[15]Budget Share'!$D:$Z,N23,FALSE)</f>
        <v>159173.52000000008</v>
      </c>
      <c r="I23" s="31">
        <f>VLOOKUP($I$5,'[16]Budget Share'!$D:$Z,$O23,FALSE)</f>
        <v>199997.99999999988</v>
      </c>
      <c r="J23" s="14">
        <f t="shared" si="2"/>
        <v>40824.479999999807</v>
      </c>
      <c r="K23" s="32">
        <f t="shared" si="3"/>
        <v>25.64778362632163</v>
      </c>
      <c r="L23" s="122"/>
      <c r="M23" s="33"/>
      <c r="N23" s="77">
        <v>6</v>
      </c>
      <c r="O23" s="77">
        <v>6</v>
      </c>
      <c r="P23" s="35">
        <f>F23*G23</f>
        <v>199997.99999999988</v>
      </c>
      <c r="Q23" s="35">
        <f>I23-P23</f>
        <v>0</v>
      </c>
      <c r="S23" s="125"/>
    </row>
    <row r="24" spans="1:21" x14ac:dyDescent="0.3">
      <c r="A24" s="102"/>
      <c r="B24" s="12"/>
      <c r="C24" s="12"/>
      <c r="D24" s="349"/>
      <c r="E24" s="349"/>
      <c r="F24" s="350"/>
      <c r="G24" s="44"/>
      <c r="H24" s="30"/>
      <c r="I24" s="31"/>
      <c r="J24" s="14"/>
      <c r="K24" s="32"/>
      <c r="L24" s="122"/>
      <c r="M24" s="33"/>
      <c r="N24" s="77"/>
      <c r="O24" s="77"/>
      <c r="P24" s="35"/>
      <c r="Q24" s="35"/>
      <c r="S24" s="125"/>
    </row>
    <row r="25" spans="1:21" x14ac:dyDescent="0.3">
      <c r="A25" s="102"/>
      <c r="B25" s="12" t="s">
        <v>181</v>
      </c>
      <c r="C25" s="12" t="s">
        <v>174</v>
      </c>
      <c r="D25" s="143">
        <f>VLOOKUP($J$5,[15]IDACI!$E:$AI,17,FALSE)</f>
        <v>2.9999999999999987</v>
      </c>
      <c r="E25" s="144">
        <f>'[15]pro-forma check'!$E12</f>
        <v>210.32779559944768</v>
      </c>
      <c r="F25" s="169">
        <f>VLOOKUP($I$5,[16]IDACI!$E:$AI,17,FALSE)</f>
        <v>0.999999999999999</v>
      </c>
      <c r="G25" s="44">
        <f>'[16]pro-forma check'!$E12</f>
        <v>228.1850784428903</v>
      </c>
      <c r="H25" s="30">
        <f>VLOOKUP($J$5,'[15]Budget Share'!$D:$Z,N25,FALSE)</f>
        <v>200350.94233862171</v>
      </c>
      <c r="I25" s="31">
        <f>VLOOKUP($I$5,'[16]Budget Share'!$D:$Z,$O25,FALSE)</f>
        <v>215503.81408346849</v>
      </c>
      <c r="J25" s="14">
        <f>I25-H25</f>
        <v>15152.87174484678</v>
      </c>
      <c r="K25" s="32">
        <f>IF(O25=TRUE,"n/a",IF(H25=0,"n/a",(J25/H25)*100))</f>
        <v>7.5631646988893424</v>
      </c>
      <c r="L25" s="126"/>
      <c r="M25" s="33" t="s">
        <v>181</v>
      </c>
      <c r="N25" s="77">
        <v>7</v>
      </c>
      <c r="O25" s="77">
        <v>7</v>
      </c>
      <c r="P25" s="35">
        <f t="shared" ref="P25:P30" si="4">F25*G25</f>
        <v>228.18507844289007</v>
      </c>
      <c r="Q25" s="35">
        <f t="shared" ref="Q25:Q30" si="5">I25-P25</f>
        <v>215275.62900502561</v>
      </c>
      <c r="S25" s="125"/>
    </row>
    <row r="26" spans="1:21" ht="13" customHeight="1" x14ac:dyDescent="0.3">
      <c r="A26" s="102"/>
      <c r="B26" s="503" t="s">
        <v>180</v>
      </c>
      <c r="C26" s="12" t="s">
        <v>173</v>
      </c>
      <c r="D26" s="143">
        <f>VLOOKUP($J$5,[15]IDACI!$E:$AI,16,FALSE)</f>
        <v>2.9999999999999987</v>
      </c>
      <c r="E26" s="144">
        <f>'[15]pro-forma check'!$E13</f>
        <v>256.05122942541453</v>
      </c>
      <c r="F26" s="169">
        <f>VLOOKUP($I$5,[16]IDACI!$E:$AI,16,FALSE)</f>
        <v>3.0000000000000013</v>
      </c>
      <c r="G26" s="44">
        <f>'[16]pro-forma check'!$E13</f>
        <v>276.735095132867</v>
      </c>
      <c r="H26" s="30"/>
      <c r="I26" s="31"/>
      <c r="J26" s="14"/>
      <c r="K26" s="32"/>
      <c r="L26" s="126"/>
      <c r="M26" s="33"/>
      <c r="N26" s="77"/>
      <c r="O26" s="77"/>
      <c r="P26" s="35">
        <f t="shared" si="4"/>
        <v>830.2052853986014</v>
      </c>
      <c r="Q26" s="35">
        <f t="shared" si="5"/>
        <v>-830.2052853986014</v>
      </c>
      <c r="S26" s="125"/>
    </row>
    <row r="27" spans="1:21" ht="13" customHeight="1" x14ac:dyDescent="0.3">
      <c r="A27" s="102"/>
      <c r="B27" s="503"/>
      <c r="C27" s="12" t="s">
        <v>172</v>
      </c>
      <c r="D27" s="143">
        <f>VLOOKUP($J$5,[15]IDACI!$E:$AI,15,FALSE)</f>
        <v>39.000000000000021</v>
      </c>
      <c r="E27" s="144">
        <f>'[15]pro-forma check'!$E14</f>
        <v>402.36621766850863</v>
      </c>
      <c r="F27" s="169">
        <f>VLOOKUP($I$5,[16]IDACI!$E:$AI,15,FALSE)</f>
        <v>37.999999999999993</v>
      </c>
      <c r="G27" s="44">
        <f>'[16]pro-forma check'!$E14</f>
        <v>432.09514854079231</v>
      </c>
      <c r="H27" s="30"/>
      <c r="I27" s="31"/>
      <c r="J27" s="14"/>
      <c r="K27" s="32"/>
      <c r="L27" s="126"/>
      <c r="M27" s="33"/>
      <c r="N27" s="77"/>
      <c r="O27" s="77"/>
      <c r="P27" s="35">
        <f t="shared" si="4"/>
        <v>16419.615644550104</v>
      </c>
      <c r="Q27" s="35">
        <f t="shared" si="5"/>
        <v>-16419.615644550104</v>
      </c>
      <c r="S27" s="125"/>
    </row>
    <row r="28" spans="1:21" ht="13" customHeight="1" x14ac:dyDescent="0.3">
      <c r="A28" s="102"/>
      <c r="B28" s="503"/>
      <c r="C28" s="12" t="s">
        <v>171</v>
      </c>
      <c r="D28" s="143">
        <f>VLOOKUP($J$5,[15]IDACI!$E:$AI,14,FALSE)</f>
        <v>35.999999999999993</v>
      </c>
      <c r="E28" s="144">
        <f>'[15]pro-forma check'!$E15</f>
        <v>438.94496472928211</v>
      </c>
      <c r="F28" s="169">
        <f>VLOOKUP($I$5,[16]IDACI!$E:$AI,14,FALSE)</f>
        <v>36.999999999999986</v>
      </c>
      <c r="G28" s="44">
        <f>'[16]pro-forma check'!$E15</f>
        <v>470.93516189277364</v>
      </c>
      <c r="H28" s="30"/>
      <c r="I28" s="31"/>
      <c r="J28" s="14"/>
      <c r="K28" s="32"/>
      <c r="L28" s="126"/>
      <c r="M28" s="33"/>
      <c r="N28" s="77"/>
      <c r="O28" s="77"/>
      <c r="P28" s="35">
        <f t="shared" si="4"/>
        <v>17424.600990032617</v>
      </c>
      <c r="Q28" s="35">
        <f t="shared" si="5"/>
        <v>-17424.600990032617</v>
      </c>
      <c r="S28" s="125"/>
    </row>
    <row r="29" spans="1:21" ht="13" customHeight="1" x14ac:dyDescent="0.3">
      <c r="A29" s="102"/>
      <c r="B29" s="503"/>
      <c r="C29" s="12" t="s">
        <v>170</v>
      </c>
      <c r="D29" s="143">
        <f>VLOOKUP($J$5,[15]IDACI!$E:$AI,13,FALSE)</f>
        <v>228.99999999999989</v>
      </c>
      <c r="E29" s="144">
        <f>'[15]pro-forma check'!$E16</f>
        <v>466.37902502486224</v>
      </c>
      <c r="F29" s="169">
        <f>VLOOKUP($I$5,[16]IDACI!$E:$AI,13,FALSE)</f>
        <v>241.00000000000003</v>
      </c>
      <c r="G29" s="44">
        <f>'[16]pro-forma check'!$E16</f>
        <v>500.06517190675959</v>
      </c>
      <c r="H29" s="30"/>
      <c r="I29" s="31"/>
      <c r="J29" s="14"/>
      <c r="K29" s="32"/>
      <c r="L29" s="126"/>
      <c r="M29" s="33"/>
      <c r="N29" s="77"/>
      <c r="O29" s="77"/>
      <c r="P29" s="35">
        <f t="shared" si="4"/>
        <v>120515.70642952908</v>
      </c>
      <c r="Q29" s="35">
        <f t="shared" si="5"/>
        <v>-120515.70642952908</v>
      </c>
      <c r="S29" s="125"/>
    </row>
    <row r="30" spans="1:21" ht="13" customHeight="1" x14ac:dyDescent="0.3">
      <c r="A30" s="102"/>
      <c r="B30" s="503"/>
      <c r="C30" s="12" t="s">
        <v>169</v>
      </c>
      <c r="D30" s="143">
        <f>VLOOKUP($J$5,[15]IDACI!$E:$AI,12,FALSE)</f>
        <v>99.000000000000114</v>
      </c>
      <c r="E30" s="144">
        <f>'[15]pro-forma check'!$E17</f>
        <v>612.69401326795628</v>
      </c>
      <c r="F30" s="169">
        <f>VLOOKUP($I$5,[16]IDACI!$E:$AI,12,FALSE)</f>
        <v>91.000000000000171</v>
      </c>
      <c r="G30" s="44">
        <f>'[16]pro-forma check'!$E17</f>
        <v>660.28022698368261</v>
      </c>
      <c r="H30" s="30"/>
      <c r="I30" s="31"/>
      <c r="J30" s="14"/>
      <c r="K30" s="32"/>
      <c r="L30" s="127"/>
      <c r="M30" s="33"/>
      <c r="N30" s="77"/>
      <c r="O30" s="77"/>
      <c r="P30" s="35">
        <f t="shared" si="4"/>
        <v>60085.500655515229</v>
      </c>
      <c r="Q30" s="35">
        <f t="shared" si="5"/>
        <v>-60085.500655515229</v>
      </c>
      <c r="R30" s="150">
        <f>SUM(Q22:Q30)</f>
        <v>0</v>
      </c>
      <c r="S30" s="125"/>
    </row>
    <row r="31" spans="1:21" s="27" customFormat="1" x14ac:dyDescent="0.3">
      <c r="A31" s="105"/>
      <c r="B31" s="12"/>
      <c r="C31" s="12"/>
      <c r="D31" s="306"/>
      <c r="E31" s="39"/>
      <c r="F31" s="304"/>
      <c r="G31" s="351"/>
      <c r="H31" s="30"/>
      <c r="I31" s="31"/>
      <c r="J31" s="14"/>
      <c r="K31" s="32"/>
      <c r="L31" s="128"/>
      <c r="M31" s="33"/>
      <c r="N31" s="77"/>
      <c r="O31" s="77"/>
      <c r="P31" s="35"/>
      <c r="Q31" s="35"/>
      <c r="S31" s="125"/>
    </row>
    <row r="32" spans="1:21" s="43" customFormat="1" x14ac:dyDescent="0.3">
      <c r="A32" s="58"/>
      <c r="B32" s="12" t="s">
        <v>49</v>
      </c>
      <c r="C32" s="12" t="s">
        <v>131</v>
      </c>
      <c r="D32" s="143">
        <f>VLOOKUP($J5,[15]Attain!$E:$AA,22,FALSE)</f>
        <v>238.325965222517</v>
      </c>
      <c r="E32" s="144">
        <f>'[15]pro-forma check'!$E$27</f>
        <v>1155</v>
      </c>
      <c r="F32" s="169">
        <f>VLOOKUP(I5,[16]Attain!$E:$AA,22,FALSE)</f>
        <v>251.58294941598032</v>
      </c>
      <c r="G32" s="34">
        <f>'[16]pro-forma check'!$E$27</f>
        <v>1170</v>
      </c>
      <c r="H32" s="30">
        <f>VLOOKUP($J$5,'[15]Budget Share'!$D:$Z,N32,FALSE)</f>
        <v>275266.48983200715</v>
      </c>
      <c r="I32" s="31">
        <f>VLOOKUP($I$5,'[16]Budget Share'!$D:$Z,$O32,FALSE)</f>
        <v>294352.05081669695</v>
      </c>
      <c r="J32" s="14">
        <f>I32-H32</f>
        <v>19085.560984689801</v>
      </c>
      <c r="K32" s="32">
        <f>IF(O32=TRUE,"n/a",IF(H32=0,"n/a",(J32/H32)*100))</f>
        <v>6.9334850734419433</v>
      </c>
      <c r="L32" s="122"/>
      <c r="M32" s="33" t="s">
        <v>49</v>
      </c>
      <c r="N32" s="77">
        <v>8</v>
      </c>
      <c r="O32" s="77">
        <v>8</v>
      </c>
      <c r="P32" s="35">
        <f>F32*G32</f>
        <v>294352.05081669695</v>
      </c>
      <c r="Q32" s="35">
        <f>I32-P32</f>
        <v>0</v>
      </c>
      <c r="S32" s="125"/>
    </row>
    <row r="33" spans="1:19" s="43" customFormat="1" x14ac:dyDescent="0.3">
      <c r="A33" s="58"/>
      <c r="B33" s="12"/>
      <c r="C33" s="12"/>
      <c r="D33" s="352"/>
      <c r="E33" s="352"/>
      <c r="F33" s="356"/>
      <c r="G33" s="353"/>
      <c r="H33" s="30"/>
      <c r="I33" s="31"/>
      <c r="J33" s="14"/>
      <c r="K33" s="32"/>
      <c r="L33" s="122"/>
      <c r="M33" s="33"/>
      <c r="N33" s="77"/>
      <c r="O33" s="77"/>
      <c r="P33" s="35"/>
      <c r="Q33" s="35"/>
      <c r="S33" s="125"/>
    </row>
    <row r="34" spans="1:19" s="43" customFormat="1" x14ac:dyDescent="0.3">
      <c r="A34" s="58"/>
      <c r="B34" s="12" t="s">
        <v>50</v>
      </c>
      <c r="C34" s="12" t="s">
        <v>51</v>
      </c>
      <c r="D34" s="354">
        <f>VLOOKUP($J$5,[15]EAL!$D:$J,6,FALSE)</f>
        <v>56.312849162011268</v>
      </c>
      <c r="E34" s="352">
        <f>'[15]pro-forma check'!$E$29</f>
        <v>580</v>
      </c>
      <c r="F34" s="307">
        <f>VLOOKUP($I$5,[16]EAL!$D:$J,6,FALSE)</f>
        <v>61.562674094707575</v>
      </c>
      <c r="G34" s="44">
        <f>'[16]pro-forma check'!$E$29</f>
        <v>590</v>
      </c>
      <c r="H34" s="30">
        <f>VLOOKUP($J$5,'[15]Budget Share'!$D:$Z,N34,FALSE)</f>
        <v>32661.452513966535</v>
      </c>
      <c r="I34" s="31">
        <f>VLOOKUP($I$5,'[16]Budget Share'!$D:$Z,$O34,FALSE)</f>
        <v>36321.977715877467</v>
      </c>
      <c r="J34" s="14">
        <f>I34-H34</f>
        <v>3660.5252019109321</v>
      </c>
      <c r="K34" s="32">
        <f>IF(O34=TRUE,"n/a",IF(H34=0,"n/a",(J34/H34)*100))</f>
        <v>11.207478296764775</v>
      </c>
      <c r="L34" s="122"/>
      <c r="M34" s="33" t="s">
        <v>50</v>
      </c>
      <c r="N34" s="77">
        <v>9</v>
      </c>
      <c r="O34" s="77">
        <v>9</v>
      </c>
      <c r="P34" s="35">
        <f>F34*G34</f>
        <v>36321.977715877467</v>
      </c>
      <c r="Q34" s="35">
        <f>I34-P34</f>
        <v>0</v>
      </c>
      <c r="S34" s="125"/>
    </row>
    <row r="35" spans="1:19" s="43" customFormat="1" x14ac:dyDescent="0.3">
      <c r="A35" s="58"/>
      <c r="B35" s="12"/>
      <c r="C35" s="12"/>
      <c r="D35" s="142"/>
      <c r="E35" s="142"/>
      <c r="F35" s="357"/>
      <c r="G35" s="351"/>
      <c r="H35" s="30"/>
      <c r="I35" s="31"/>
      <c r="J35" s="45"/>
      <c r="L35" s="122"/>
      <c r="M35" s="33"/>
      <c r="N35" s="77"/>
      <c r="O35" s="77"/>
      <c r="P35" s="35"/>
      <c r="Q35" s="35"/>
      <c r="S35" s="125"/>
    </row>
    <row r="36" spans="1:19" x14ac:dyDescent="0.3">
      <c r="A36" s="102"/>
      <c r="B36" s="12" t="s">
        <v>107</v>
      </c>
      <c r="C36" s="12" t="s">
        <v>274</v>
      </c>
      <c r="D36" s="355">
        <f>VLOOKUP($J$5,[15]Mobility!$D:$N,7,FALSE)</f>
        <v>8.8000000000000203</v>
      </c>
      <c r="E36" s="352">
        <f>'[15]pro-forma check'!$E$24</f>
        <v>945</v>
      </c>
      <c r="F36" s="308">
        <f>VLOOKUP($I$5,[16]Mobility!$D:$N,7,FALSE)</f>
        <v>5.9799999999999818</v>
      </c>
      <c r="G36" s="44">
        <f>'[16]pro-forma check'!$E$24</f>
        <v>960</v>
      </c>
      <c r="H36" s="30">
        <f>VLOOKUP($J$5,'[15]Budget Share'!$D:$Z,N36,FALSE)</f>
        <v>8316.00000000002</v>
      </c>
      <c r="I36" s="31">
        <f>VLOOKUP($I$5,'[16]Budget Share'!$D:$Z,$O36,FALSE)</f>
        <v>5740.7999999999829</v>
      </c>
      <c r="J36" s="14">
        <f>I36-H36</f>
        <v>-2575.2000000000371</v>
      </c>
      <c r="K36" s="32">
        <f>IF(O36=TRUE,"n/a",IF(H36=0,"n/a",(J36/H36)*100))</f>
        <v>-30.966810966811337</v>
      </c>
      <c r="L36" s="122"/>
      <c r="M36" s="33" t="s">
        <v>48</v>
      </c>
      <c r="N36" s="77">
        <v>12</v>
      </c>
      <c r="O36" s="77">
        <v>12</v>
      </c>
      <c r="P36" s="35">
        <f>F36*G36</f>
        <v>5740.7999999999829</v>
      </c>
      <c r="Q36" s="35">
        <f>I36-P36</f>
        <v>0</v>
      </c>
      <c r="S36" s="125"/>
    </row>
    <row r="37" spans="1:19" x14ac:dyDescent="0.3">
      <c r="A37" s="102"/>
      <c r="B37" s="12"/>
      <c r="C37" s="12"/>
      <c r="D37" s="12"/>
      <c r="E37" s="12"/>
      <c r="F37" s="12"/>
      <c r="G37" s="42"/>
      <c r="H37" s="30"/>
      <c r="I37" s="31"/>
      <c r="J37" s="14"/>
      <c r="K37" s="32"/>
      <c r="L37" s="41"/>
      <c r="M37" s="33"/>
      <c r="N37" s="77"/>
      <c r="O37" s="77"/>
      <c r="P37" s="35"/>
      <c r="Q37" s="35"/>
      <c r="S37" s="125"/>
    </row>
    <row r="38" spans="1:19" x14ac:dyDescent="0.3">
      <c r="A38" s="102"/>
      <c r="B38" s="12" t="s">
        <v>52</v>
      </c>
      <c r="C38" s="12"/>
      <c r="D38" s="12"/>
      <c r="E38" s="12"/>
      <c r="F38" s="12"/>
      <c r="G38" s="42"/>
      <c r="H38" s="30">
        <f>VLOOKUP($J$5,'[15]Budget Share'!$D:$Z,N38,FALSE)</f>
        <v>128000</v>
      </c>
      <c r="I38" s="31">
        <f>VLOOKUP($I$5,'[16]Budget Share'!$D:$Z,$O38,FALSE)</f>
        <v>134400</v>
      </c>
      <c r="J38" s="14">
        <f t="shared" ref="J38:J44" si="6">I38-H38</f>
        <v>6400</v>
      </c>
      <c r="K38" s="32">
        <f>IF(O38=TRUE,"n/a",IF(H38=0,"n/a",(J38/H38)*100))</f>
        <v>5</v>
      </c>
      <c r="L38" s="41"/>
      <c r="M38" s="33" t="s">
        <v>52</v>
      </c>
      <c r="N38" s="77">
        <v>11</v>
      </c>
      <c r="O38" s="77">
        <v>11</v>
      </c>
      <c r="P38" s="35">
        <f>I38</f>
        <v>134400</v>
      </c>
      <c r="Q38" s="35">
        <f>I38-P38</f>
        <v>0</v>
      </c>
      <c r="S38" s="125"/>
    </row>
    <row r="39" spans="1:19" x14ac:dyDescent="0.3">
      <c r="A39" s="102"/>
      <c r="B39" s="12"/>
      <c r="C39" s="12"/>
      <c r="D39" s="12"/>
      <c r="E39" s="12"/>
      <c r="F39" s="12"/>
      <c r="G39" s="42"/>
      <c r="H39" s="30"/>
      <c r="I39" s="31"/>
      <c r="J39" s="14"/>
      <c r="K39" s="32"/>
      <c r="L39" s="41"/>
      <c r="M39" s="33"/>
      <c r="N39" s="77"/>
      <c r="O39" s="77"/>
      <c r="P39" s="35"/>
      <c r="Q39" s="35"/>
      <c r="S39" s="125"/>
    </row>
    <row r="40" spans="1:19" x14ac:dyDescent="0.3">
      <c r="A40" s="102"/>
      <c r="B40" s="12" t="s">
        <v>338</v>
      </c>
      <c r="C40" s="12"/>
      <c r="D40" s="12"/>
      <c r="E40" s="12"/>
      <c r="F40" s="12"/>
      <c r="G40" s="42"/>
      <c r="H40" s="30">
        <f>VLOOKUP($J$5,'[15]Budget Share'!$D:$Z,N40,FALSE)</f>
        <v>0</v>
      </c>
      <c r="I40" s="31">
        <f>VLOOKUP($I$5,'[16]Budget Share'!$D:$Z,$O40,FALSE)</f>
        <v>0</v>
      </c>
      <c r="J40" s="14">
        <f t="shared" si="6"/>
        <v>0</v>
      </c>
      <c r="K40" s="32" t="str">
        <f>IF(O40=TRUE,"n/a",IF(H40=0,"n/a",(J40/H40)*100))</f>
        <v>n/a</v>
      </c>
      <c r="L40" s="41"/>
      <c r="M40" s="33" t="s">
        <v>53</v>
      </c>
      <c r="N40" s="77">
        <v>20</v>
      </c>
      <c r="O40" s="77">
        <v>20</v>
      </c>
      <c r="P40" s="35">
        <f>F40*G40</f>
        <v>0</v>
      </c>
      <c r="Q40" s="35">
        <f>I40-P40</f>
        <v>0</v>
      </c>
      <c r="S40" s="125"/>
    </row>
    <row r="41" spans="1:19" s="194" customFormat="1" x14ac:dyDescent="0.3">
      <c r="A41" s="314"/>
      <c r="B41" s="142" t="s">
        <v>339</v>
      </c>
      <c r="C41" s="142"/>
      <c r="D41" s="142"/>
      <c r="E41" s="142"/>
      <c r="F41" s="142"/>
      <c r="G41" s="315"/>
      <c r="H41" s="30">
        <f>VLOOKUP($J$5,'[15]Budget Share'!$D:$Z,N41,FALSE)</f>
        <v>52736</v>
      </c>
      <c r="I41" s="31">
        <f>VLOOKUP($I$5,'[16]Budget Share'!$D:$Z,$O41,FALSE)</f>
        <v>60928</v>
      </c>
      <c r="J41" s="198">
        <f>I41-H41</f>
        <v>8192</v>
      </c>
      <c r="K41" s="199">
        <f>IF(O41=TRUE,"n/a",IF(H41=0,"n/a",(J41/H41)*100))</f>
        <v>15.53398058252427</v>
      </c>
      <c r="L41" s="35"/>
      <c r="M41" s="316" t="s">
        <v>54</v>
      </c>
      <c r="N41" s="77">
        <v>22</v>
      </c>
      <c r="O41" s="77">
        <v>22</v>
      </c>
      <c r="P41" s="35">
        <f>I41</f>
        <v>60928</v>
      </c>
      <c r="Q41" s="35">
        <f>I41-P41</f>
        <v>0</v>
      </c>
      <c r="S41" s="317"/>
    </row>
    <row r="42" spans="1:19" x14ac:dyDescent="0.3">
      <c r="A42" s="102"/>
      <c r="B42" s="12" t="s">
        <v>340</v>
      </c>
      <c r="C42" s="12"/>
      <c r="D42" s="12"/>
      <c r="E42" s="12"/>
      <c r="F42" s="12"/>
      <c r="G42" s="42"/>
      <c r="H42" s="30">
        <f>VLOOKUP($J$5,'[15]Budget Share'!$D:$Z,N42,FALSE)</f>
        <v>0</v>
      </c>
      <c r="I42" s="31">
        <f>VLOOKUP($I$5,'[16]Budget Share'!$D:$Z,$O42,FALSE)</f>
        <v>0</v>
      </c>
      <c r="J42" s="14">
        <f>I42-H42</f>
        <v>0</v>
      </c>
      <c r="K42" s="32" t="str">
        <f>IF(O42=TRUE,"n/a",IF(H42=0,"n/a",(J42/H42)*100))</f>
        <v>n/a</v>
      </c>
      <c r="L42" s="41"/>
      <c r="M42" s="33" t="s">
        <v>287</v>
      </c>
      <c r="N42" s="77">
        <v>21</v>
      </c>
      <c r="O42" s="77">
        <v>21</v>
      </c>
      <c r="P42" s="35">
        <f>I42</f>
        <v>0</v>
      </c>
      <c r="Q42" s="35">
        <f>I42-P42</f>
        <v>0</v>
      </c>
      <c r="S42" s="125"/>
    </row>
    <row r="43" spans="1:19" x14ac:dyDescent="0.3">
      <c r="A43" s="102"/>
      <c r="B43" s="12"/>
      <c r="C43" s="12"/>
      <c r="D43" s="12"/>
      <c r="E43" s="12"/>
      <c r="F43" s="12"/>
      <c r="G43" s="42"/>
      <c r="H43" s="30"/>
      <c r="I43" s="31"/>
      <c r="J43" s="14"/>
      <c r="K43" s="32"/>
      <c r="L43" s="41"/>
      <c r="M43" s="33"/>
      <c r="N43" s="77"/>
      <c r="O43" s="77"/>
      <c r="P43" s="35"/>
      <c r="Q43" s="35"/>
      <c r="S43" s="125"/>
    </row>
    <row r="44" spans="1:19" x14ac:dyDescent="0.3">
      <c r="A44" s="102"/>
      <c r="B44" s="12" t="s">
        <v>75</v>
      </c>
      <c r="C44" s="12"/>
      <c r="D44" s="12"/>
      <c r="E44" s="12"/>
      <c r="F44" s="12"/>
      <c r="G44" s="42"/>
      <c r="H44" s="30">
        <f>VLOOKUP($J$5,'[15]Budget Share'!$D:$Z,N44,FALSE)</f>
        <v>0</v>
      </c>
      <c r="I44" s="31">
        <f>VLOOKUP($I$5,'[16]Budget Share'!$D:$Z,$O44,FALSE)</f>
        <v>0</v>
      </c>
      <c r="J44" s="14">
        <f t="shared" si="6"/>
        <v>0</v>
      </c>
      <c r="K44" s="32" t="str">
        <f>IF(O44=TRUE,"n/a",IF(H44=0,"n/a",(J44/H44)*100))</f>
        <v>n/a</v>
      </c>
      <c r="L44" s="41"/>
      <c r="M44" s="33" t="s">
        <v>55</v>
      </c>
      <c r="N44" s="77">
        <v>19</v>
      </c>
      <c r="O44" s="77">
        <v>19</v>
      </c>
      <c r="P44" s="35">
        <f>F44*G44</f>
        <v>0</v>
      </c>
      <c r="Q44" s="35">
        <f>I44-P44</f>
        <v>0</v>
      </c>
      <c r="S44" s="125"/>
    </row>
    <row r="45" spans="1:19" x14ac:dyDescent="0.3">
      <c r="A45" s="102"/>
      <c r="B45" s="12"/>
      <c r="C45" s="12"/>
      <c r="D45" s="12"/>
      <c r="E45" s="12"/>
      <c r="F45" s="12"/>
      <c r="G45" s="42"/>
      <c r="H45" s="30"/>
      <c r="I45" s="31"/>
      <c r="J45" s="14"/>
      <c r="K45" s="32"/>
      <c r="L45" s="41"/>
      <c r="M45" s="33"/>
      <c r="N45" s="77"/>
      <c r="O45" s="77"/>
      <c r="P45" s="35"/>
      <c r="Q45" s="35"/>
      <c r="S45" s="125"/>
    </row>
    <row r="46" spans="1:19" x14ac:dyDescent="0.3">
      <c r="A46" s="102"/>
      <c r="B46" s="12" t="s">
        <v>56</v>
      </c>
      <c r="C46" s="12"/>
      <c r="D46" s="12"/>
      <c r="E46" s="12"/>
      <c r="F46" s="88" t="s">
        <v>178</v>
      </c>
      <c r="G46" s="93">
        <v>1</v>
      </c>
      <c r="H46" s="30">
        <f>VLOOKUP($J$5,'[15]Budget Share'!$D:$Z,N46,FALSE)</f>
        <v>0</v>
      </c>
      <c r="I46" s="31">
        <f>VLOOKUP($I$5,'[16]Budget Share'!$D:$Z,$O46,FALSE)</f>
        <v>0</v>
      </c>
      <c r="J46" s="14">
        <f>I46-H46</f>
        <v>0</v>
      </c>
      <c r="K46" s="32" t="str">
        <f>IF(O46=TRUE,"n/a",IF(H46=0,"n/a",(J46/H46)*100))</f>
        <v>n/a</v>
      </c>
      <c r="L46" s="41"/>
      <c r="M46" s="33" t="s">
        <v>56</v>
      </c>
      <c r="N46" s="77">
        <v>16</v>
      </c>
      <c r="O46" s="77">
        <v>16</v>
      </c>
      <c r="P46" s="35"/>
      <c r="Q46" s="35"/>
      <c r="S46" s="125"/>
    </row>
    <row r="47" spans="1:19" x14ac:dyDescent="0.3">
      <c r="A47" s="58"/>
      <c r="B47" s="12" t="s">
        <v>108</v>
      </c>
      <c r="C47" s="12"/>
      <c r="D47" s="12"/>
      <c r="E47" s="12"/>
      <c r="F47" s="88" t="s">
        <v>182</v>
      </c>
      <c r="G47" s="212">
        <f>[16]MFG!$Q$1</f>
        <v>5.0000000000000001E-3</v>
      </c>
      <c r="H47" s="30">
        <f>VLOOKUP($J$5,'[15]Budget Share'!$D:$Z,N47,FALSE)</f>
        <v>0</v>
      </c>
      <c r="I47" s="31">
        <f>VLOOKUP($I$5,'[16]Budget Share'!$D:$Z,$O47,FALSE)</f>
        <v>0</v>
      </c>
      <c r="J47" s="14">
        <f>I47-H47</f>
        <v>0</v>
      </c>
      <c r="K47" s="32" t="str">
        <f>IF(O47=TRUE,"n/a",IF(H47=0,"n/a",(J47/H47)*100))</f>
        <v>n/a</v>
      </c>
      <c r="L47" s="41"/>
      <c r="M47" s="33" t="s">
        <v>57</v>
      </c>
      <c r="N47" s="77">
        <v>18</v>
      </c>
      <c r="O47" s="77">
        <v>18</v>
      </c>
      <c r="P47" s="35"/>
      <c r="Q47" s="35"/>
      <c r="S47" s="125"/>
    </row>
    <row r="48" spans="1:19" ht="13.5" thickBot="1" x14ac:dyDescent="0.35">
      <c r="A48" s="58"/>
      <c r="B48" s="12"/>
      <c r="C48" s="12"/>
      <c r="D48" s="12"/>
      <c r="E48" s="12"/>
      <c r="F48" s="12"/>
      <c r="G48" s="42"/>
      <c r="H48" s="30"/>
      <c r="I48" s="31"/>
      <c r="J48" s="14"/>
      <c r="K48" s="32"/>
      <c r="L48" s="41"/>
      <c r="M48" s="33"/>
      <c r="N48" s="33"/>
      <c r="O48" s="33"/>
      <c r="P48" s="33"/>
      <c r="S48" s="125"/>
    </row>
    <row r="49" spans="1:19" s="27" customFormat="1" ht="14.5" thickBot="1" x14ac:dyDescent="0.35">
      <c r="A49" s="58">
        <v>100101</v>
      </c>
      <c r="B49" s="3" t="s">
        <v>59</v>
      </c>
      <c r="C49" s="3"/>
      <c r="D49" s="3"/>
      <c r="E49" s="3"/>
      <c r="F49" s="3"/>
      <c r="G49" s="5"/>
      <c r="H49" s="145">
        <f>SUM(H16:H47)-H19-H20</f>
        <v>2412851.6079854686</v>
      </c>
      <c r="I49" s="145">
        <f>SUM(I16:I47)-I19-I20</f>
        <v>2560008.6426160429</v>
      </c>
      <c r="J49" s="145">
        <f>SUM(J16:J47)-J19-J20</f>
        <v>147157.03463057426</v>
      </c>
      <c r="K49" s="146">
        <f>IF(O49=TRUE,"n/a",IF(H49=0,"n/a",(J49/H49)*100))</f>
        <v>6.0988845788754578</v>
      </c>
      <c r="L49" s="41"/>
      <c r="M49" s="17"/>
      <c r="S49" s="125"/>
    </row>
    <row r="50" spans="1:19" s="86" customFormat="1" ht="15.5" x14ac:dyDescent="0.3">
      <c r="A50" s="106"/>
      <c r="B50" s="142" t="s">
        <v>10</v>
      </c>
      <c r="C50" s="84"/>
      <c r="D50" s="84"/>
      <c r="E50" s="84"/>
      <c r="F50" s="84"/>
      <c r="G50" s="85"/>
      <c r="H50" s="194">
        <f>H49/H10</f>
        <v>5744.8847809177823</v>
      </c>
      <c r="I50" s="194">
        <f>I49/I10</f>
        <v>6139.1094547147313</v>
      </c>
      <c r="J50" s="194">
        <f>I50-H50</f>
        <v>394.22467379694899</v>
      </c>
      <c r="K50" s="264">
        <f>J50/H50*100</f>
        <v>6.8621859067810416</v>
      </c>
      <c r="L50" s="35"/>
      <c r="M50" s="87"/>
    </row>
    <row r="51" spans="1:19" s="86" customFormat="1" ht="8.5" customHeight="1" x14ac:dyDescent="0.3">
      <c r="A51" s="106"/>
      <c r="B51" s="142"/>
      <c r="C51" s="84"/>
      <c r="D51" s="84"/>
      <c r="E51" s="84"/>
      <c r="F51" s="84"/>
      <c r="G51" s="97"/>
      <c r="H51" s="194"/>
      <c r="I51" s="194"/>
      <c r="J51" s="194"/>
      <c r="K51" s="264"/>
      <c r="L51" s="35"/>
      <c r="M51" s="87"/>
    </row>
    <row r="52" spans="1:19" ht="14" x14ac:dyDescent="0.25">
      <c r="A52" s="102"/>
      <c r="B52" s="131" t="s">
        <v>336</v>
      </c>
      <c r="C52" s="4"/>
      <c r="D52" s="4"/>
      <c r="E52" s="4"/>
      <c r="F52" s="4"/>
      <c r="G52" s="305"/>
      <c r="H52" s="17">
        <f>VLOOKUP((VALUE(373&amp;I5)),MSAG!B:X,23,FALSE)</f>
        <v>81426</v>
      </c>
      <c r="I52" s="30">
        <v>0</v>
      </c>
      <c r="J52" s="14">
        <f>I52-H52</f>
        <v>-81426</v>
      </c>
      <c r="K52" s="32">
        <f>IF(O52=TRUE,"n/a",IF(H52=0,"n/a",(J52/H52)*100))</f>
        <v>-100</v>
      </c>
      <c r="L52" s="41"/>
      <c r="M52" s="17"/>
      <c r="N52" s="73"/>
    </row>
    <row r="53" spans="1:19" ht="14" x14ac:dyDescent="0.25">
      <c r="A53" s="58">
        <v>100145</v>
      </c>
      <c r="B53" s="131" t="s">
        <v>337</v>
      </c>
      <c r="C53" s="4"/>
      <c r="D53" s="4"/>
      <c r="E53" s="4"/>
      <c r="F53" s="4"/>
      <c r="G53" s="305"/>
      <c r="H53" s="17">
        <f>VLOOKUP((VALUE(373&amp;I5)),TPAG!B:X,23,FALSE)</f>
        <v>24494</v>
      </c>
      <c r="I53" s="30">
        <f>VLOOKUP(I5,'[17]Schls Forum'!$C:$AB,26,FALSE)</f>
        <v>42522.999999999993</v>
      </c>
      <c r="J53" s="14">
        <f>I53-H53</f>
        <v>18028.999999999993</v>
      </c>
      <c r="K53" s="32">
        <f>IF(O53=TRUE,"n/a",IF(H53=0,"n/a",(J53/H53)*100))</f>
        <v>73.605781007593663</v>
      </c>
      <c r="L53" s="41"/>
      <c r="M53" s="17"/>
      <c r="N53" s="73"/>
    </row>
    <row r="54" spans="1:19" ht="17" customHeight="1" thickBot="1" x14ac:dyDescent="0.35">
      <c r="A54" s="58"/>
      <c r="B54" s="12"/>
      <c r="C54" s="12"/>
      <c r="D54" s="12"/>
      <c r="E54" s="12"/>
      <c r="F54" s="12"/>
      <c r="G54" s="42"/>
      <c r="H54" s="30"/>
      <c r="I54" s="31"/>
      <c r="J54" s="14"/>
      <c r="K54" s="32"/>
      <c r="L54" s="41"/>
      <c r="M54" s="43"/>
      <c r="N54" s="33"/>
      <c r="O54" s="33"/>
      <c r="P54" s="33"/>
      <c r="S54" s="125"/>
    </row>
    <row r="55" spans="1:19" s="157" customFormat="1" ht="16" thickBot="1" x14ac:dyDescent="0.4">
      <c r="A55" s="190"/>
      <c r="B55" s="204" t="s">
        <v>415</v>
      </c>
      <c r="C55" s="188"/>
      <c r="D55" s="188"/>
      <c r="E55" s="188"/>
      <c r="F55" s="188"/>
      <c r="G55" s="189" t="s">
        <v>71</v>
      </c>
      <c r="H55" s="186">
        <f>SUM(H49:H54)-H50</f>
        <v>2518771.6079854686</v>
      </c>
      <c r="I55" s="186">
        <f>SUM(I49:I54)-I50</f>
        <v>2602531.6426160429</v>
      </c>
      <c r="J55" s="186">
        <f>SUM(J49:J54)-J50</f>
        <v>83760.034630574242</v>
      </c>
      <c r="K55" s="187">
        <f>IF(O55=TRUE,"n/a",IF(H55=0,"n/a",(J55/H55)*100))</f>
        <v>3.3254319035923277</v>
      </c>
      <c r="L55" s="156"/>
      <c r="S55" s="158"/>
    </row>
    <row r="56" spans="1:19" ht="12.5" x14ac:dyDescent="0.25">
      <c r="A56" s="147"/>
      <c r="B56" s="148"/>
      <c r="C56" s="25"/>
      <c r="D56" s="25"/>
      <c r="E56" s="25"/>
      <c r="F56" s="25"/>
      <c r="G56" s="29"/>
      <c r="H56" s="271">
        <f>VLOOKUP($J$5,'[15]Budget Share'!$D:$Z,23,FALSE)+H53+H52-H55</f>
        <v>0</v>
      </c>
      <c r="I56" s="271">
        <f>VLOOKUP(I5,'[16]Budget Share'!$D:$Z,23,FALSE)+I52+I53-I55</f>
        <v>0</v>
      </c>
      <c r="J56" s="211">
        <f>I56-H56</f>
        <v>0</v>
      </c>
      <c r="K56" s="43"/>
      <c r="L56" s="129"/>
      <c r="M56" s="17"/>
      <c r="N56" s="77">
        <v>23</v>
      </c>
      <c r="O56" s="77">
        <v>23</v>
      </c>
      <c r="P56" s="33"/>
    </row>
    <row r="57" spans="1:19" x14ac:dyDescent="0.3">
      <c r="A57" s="58"/>
      <c r="B57" s="12"/>
      <c r="C57" s="12"/>
      <c r="D57" s="12"/>
      <c r="E57" s="12"/>
      <c r="F57" s="309" t="s">
        <v>136</v>
      </c>
      <c r="G57" s="310" t="s">
        <v>284</v>
      </c>
      <c r="H57" s="258" t="s">
        <v>137</v>
      </c>
      <c r="I57" s="259" t="s">
        <v>283</v>
      </c>
      <c r="J57" s="14"/>
      <c r="K57" s="32"/>
      <c r="L57" s="41"/>
      <c r="M57" s="43"/>
      <c r="N57" s="74"/>
      <c r="O57" s="46"/>
      <c r="P57" s="46"/>
    </row>
    <row r="58" spans="1:19" x14ac:dyDescent="0.3">
      <c r="A58" s="58"/>
      <c r="B58" s="12"/>
      <c r="C58" s="12"/>
      <c r="D58" s="12"/>
      <c r="E58" s="12"/>
      <c r="F58" s="48" t="s">
        <v>341</v>
      </c>
      <c r="G58" s="48" t="s">
        <v>342</v>
      </c>
      <c r="H58" s="94">
        <f>IFERROR(VLOOKUP((VALUE(I5)),'IR 23-24'!C:I,7,FALSE),0)</f>
        <v>19</v>
      </c>
      <c r="I58" s="61">
        <f>F60</f>
        <v>15</v>
      </c>
      <c r="J58" s="14"/>
      <c r="K58" s="32"/>
      <c r="L58" s="41"/>
      <c r="M58" s="43"/>
      <c r="N58" s="74"/>
      <c r="O58" s="33"/>
      <c r="P58" s="33"/>
    </row>
    <row r="59" spans="1:19" s="35" customFormat="1" ht="10" x14ac:dyDescent="0.2">
      <c r="A59" s="260">
        <v>100101</v>
      </c>
      <c r="B59" s="195" t="s">
        <v>411</v>
      </c>
      <c r="C59" s="78"/>
      <c r="D59" s="78"/>
      <c r="E59" s="78"/>
      <c r="F59" s="79"/>
      <c r="G59" s="79"/>
      <c r="H59" s="261">
        <f>H9*G62</f>
        <v>113944.42988505692</v>
      </c>
      <c r="I59" s="261">
        <f>I9*I50</f>
        <v>92086.641820720964</v>
      </c>
      <c r="J59" s="262">
        <f>I59-H59</f>
        <v>-21857.788064335953</v>
      </c>
      <c r="K59" s="263">
        <f>IF(O59=TRUE,"n/a",IF(H59=0,"n/a",(J59/H59)*100))</f>
        <v>-19.182849118983096</v>
      </c>
      <c r="M59" s="80"/>
      <c r="N59" s="81"/>
      <c r="O59" s="82"/>
      <c r="P59" s="82"/>
    </row>
    <row r="60" spans="1:19" s="43" customFormat="1" ht="12.5" x14ac:dyDescent="0.25">
      <c r="A60" s="58">
        <v>100143</v>
      </c>
      <c r="B60" s="12" t="s">
        <v>410</v>
      </c>
      <c r="C60" s="12"/>
      <c r="D60" s="12"/>
      <c r="E60" s="12"/>
      <c r="F60" s="61">
        <f>IFERROR(VLOOKUP($I$5,'IR 24-25'!D:G,4,FALSE),0)</f>
        <v>15</v>
      </c>
      <c r="G60" s="61">
        <f>F60</f>
        <v>15</v>
      </c>
      <c r="H60" s="405">
        <f>H58*10000</f>
        <v>190000</v>
      </c>
      <c r="I60" s="83">
        <f>I58*10000</f>
        <v>150000</v>
      </c>
      <c r="J60" s="14">
        <f>I60-H60</f>
        <v>-40000</v>
      </c>
      <c r="K60" s="32">
        <f>IF(O60=TRUE,"n/a",IF(H60=0,"n/a",(J60/H60)*100))</f>
        <v>-21.052631578947366</v>
      </c>
      <c r="L60" s="129"/>
      <c r="M60" s="17"/>
      <c r="N60" s="73"/>
    </row>
    <row r="61" spans="1:19" ht="12.5" x14ac:dyDescent="0.25">
      <c r="A61" s="58">
        <v>100261</v>
      </c>
      <c r="B61" s="12" t="s">
        <v>135</v>
      </c>
      <c r="G61" s="49"/>
      <c r="H61" s="405">
        <f>IFERROR(VLOOKUP((VALUE(I5)),'IR 23-24'!C:O,13,FALSE)-H60-H59,0)</f>
        <v>1668.3809523809468</v>
      </c>
      <c r="I61" s="83">
        <f>IFERROR(VLOOKUP(I5,'IR 24-25'!D:V,19,FALSE)-I60-I59,0)</f>
        <v>8202.0081792790297</v>
      </c>
      <c r="J61" s="14">
        <f>I61-H61</f>
        <v>6533.6272268980829</v>
      </c>
      <c r="K61" s="32">
        <f>IF(O61=TRUE,"n/a",IF(H61=0,"n/a",(J61/H61)*100))</f>
        <v>391.61482978896049</v>
      </c>
      <c r="L61" s="41"/>
      <c r="M61" s="17"/>
      <c r="N61" s="73"/>
    </row>
    <row r="62" spans="1:19" thickBot="1" x14ac:dyDescent="0.3">
      <c r="A62" s="58"/>
      <c r="B62" s="98"/>
      <c r="C62" s="12"/>
      <c r="D62" s="12"/>
      <c r="E62" s="12"/>
      <c r="F62" s="12"/>
      <c r="G62" s="208">
        <f>(H55)/H10</f>
        <v>5997.0752571082585</v>
      </c>
      <c r="H62" s="45">
        <f>IFERROR(VLOOKUP(I5,#REF!,13,FALSE)-SUM(H59:H61),0)</f>
        <v>0</v>
      </c>
      <c r="I62" s="83">
        <f>IFERROR(VLOOKUP((VALUE($I$4)),#REF!,12,FALSE)-I61-I60-I59,0)</f>
        <v>0</v>
      </c>
      <c r="J62" s="45"/>
      <c r="K62" s="43"/>
      <c r="L62" s="41"/>
      <c r="M62" s="17"/>
      <c r="N62" s="73"/>
    </row>
    <row r="63" spans="1:19" ht="14.5" thickBot="1" x14ac:dyDescent="0.35">
      <c r="A63" s="102"/>
      <c r="B63" s="3" t="s">
        <v>74</v>
      </c>
      <c r="C63" s="3"/>
      <c r="D63" s="3"/>
      <c r="E63" s="3"/>
      <c r="F63" s="3"/>
      <c r="G63" s="3" t="s">
        <v>72</v>
      </c>
      <c r="H63" s="164">
        <f>SUM(H60:H62)</f>
        <v>191668.38095238095</v>
      </c>
      <c r="I63" s="145">
        <f>SUM(I60:I62)</f>
        <v>158202.00817927904</v>
      </c>
      <c r="J63" s="145">
        <f>I63-H63</f>
        <v>-33466.372773101903</v>
      </c>
      <c r="K63" s="146">
        <f>IF(O63=TRUE,"n/a",IF(H63=0,"n/a",(J63/H63)*100))</f>
        <v>-17.460560060460079</v>
      </c>
      <c r="L63" s="41"/>
      <c r="M63" s="17"/>
      <c r="N63" s="73"/>
    </row>
    <row r="64" spans="1:19" ht="14" x14ac:dyDescent="0.3">
      <c r="A64" s="102"/>
      <c r="B64" s="99"/>
      <c r="C64" s="4"/>
      <c r="D64" s="4"/>
      <c r="E64" s="4"/>
      <c r="F64" s="4"/>
      <c r="G64" s="4"/>
      <c r="H64" s="50"/>
      <c r="I64" s="51"/>
      <c r="J64" s="51"/>
      <c r="K64" s="52"/>
      <c r="L64" s="41"/>
      <c r="M64" s="17"/>
      <c r="N64" s="73"/>
    </row>
    <row r="65" spans="1:14" ht="13.5" thickBot="1" x14ac:dyDescent="0.35">
      <c r="A65" s="58">
        <v>100333</v>
      </c>
      <c r="B65" s="12" t="s">
        <v>288</v>
      </c>
      <c r="C65" s="12"/>
      <c r="D65" s="12"/>
      <c r="E65" s="12"/>
      <c r="F65" s="12"/>
      <c r="G65" s="98"/>
      <c r="H65" s="406">
        <f>VLOOKUP($I5,'[17]Schls Forum'!$C:$AB,18,FALSE)</f>
        <v>384435</v>
      </c>
      <c r="I65" s="407">
        <f>VLOOKUP($I5,'[17]Schls Forum'!$C:$AB,19,FALSE)</f>
        <v>391030</v>
      </c>
      <c r="J65" s="318">
        <f>I65-H65</f>
        <v>6595</v>
      </c>
      <c r="K65" s="32">
        <f>IF(O65=TRUE,"n/a",IF(H65=0,"n/a",(J65/H65)*100))</f>
        <v>1.7155045716441011</v>
      </c>
      <c r="L65" s="41"/>
      <c r="M65" s="17"/>
      <c r="N65" s="73"/>
    </row>
    <row r="66" spans="1:14" ht="14.5" thickBot="1" x14ac:dyDescent="0.35">
      <c r="A66" s="58"/>
      <c r="B66" s="100" t="s">
        <v>310</v>
      </c>
      <c r="C66" s="3"/>
      <c r="D66" s="3"/>
      <c r="E66" s="3"/>
      <c r="F66" s="3"/>
      <c r="G66" s="3" t="s">
        <v>73</v>
      </c>
      <c r="H66" s="408">
        <f>SUM(H65:H65)</f>
        <v>384435</v>
      </c>
      <c r="I66" s="213">
        <f>SUM(I65:I65)</f>
        <v>391030</v>
      </c>
      <c r="J66" s="213">
        <f>SUM(J65:J65)</f>
        <v>6595</v>
      </c>
      <c r="K66" s="146">
        <f>IF(O66=TRUE,"n/a",IF(H66=0,"n/a",(J66/H66)*100))</f>
        <v>1.7155045716441011</v>
      </c>
      <c r="L66" s="41"/>
      <c r="M66" s="27"/>
      <c r="N66" s="75"/>
    </row>
    <row r="67" spans="1:14" ht="6" customHeight="1" thickBot="1" x14ac:dyDescent="0.35">
      <c r="A67" s="58"/>
      <c r="B67" s="96"/>
      <c r="C67" s="4"/>
      <c r="D67" s="4"/>
      <c r="E67" s="4"/>
      <c r="F67" s="4"/>
      <c r="G67" s="4"/>
      <c r="H67" s="55"/>
      <c r="I67" s="55"/>
      <c r="J67" s="51"/>
      <c r="K67" s="57"/>
      <c r="L67" s="41"/>
      <c r="M67" s="27"/>
      <c r="N67" s="75"/>
    </row>
    <row r="68" spans="1:14" ht="18.5" thickBot="1" x14ac:dyDescent="0.4">
      <c r="A68" s="102"/>
      <c r="B68" s="181" t="s">
        <v>123</v>
      </c>
      <c r="C68" s="182"/>
      <c r="D68" s="182"/>
      <c r="E68" s="182"/>
      <c r="F68" s="182"/>
      <c r="G68" s="183"/>
      <c r="H68" s="184">
        <f>H66+H63+H55</f>
        <v>3094874.9889378496</v>
      </c>
      <c r="I68" s="185">
        <f>I66+I63+I55</f>
        <v>3151763.6507953219</v>
      </c>
      <c r="J68" s="186">
        <f>J66+J63+J55</f>
        <v>56888.66185747234</v>
      </c>
      <c r="K68" s="187">
        <f>IF(O68=TRUE,"n/a",IF(H68=0,"n/a",(J68/H68)*100))</f>
        <v>1.8381570196150745</v>
      </c>
      <c r="L68" s="41"/>
      <c r="M68" s="17"/>
      <c r="N68" s="76"/>
    </row>
    <row r="69" spans="1:14" ht="6.75" customHeight="1" thickBot="1" x14ac:dyDescent="0.35">
      <c r="A69" s="102"/>
      <c r="B69" s="53"/>
      <c r="C69" s="4"/>
      <c r="D69" s="4"/>
      <c r="E69" s="4"/>
      <c r="F69" s="4"/>
      <c r="G69" s="4"/>
      <c r="H69" s="213"/>
      <c r="I69" s="213"/>
      <c r="J69" s="213"/>
      <c r="K69" s="54"/>
      <c r="L69" s="41"/>
      <c r="M69" s="17"/>
      <c r="N69" s="76"/>
    </row>
    <row r="70" spans="1:14" ht="16" thickBot="1" x14ac:dyDescent="0.35">
      <c r="A70" s="102"/>
      <c r="B70" s="149" t="s">
        <v>67</v>
      </c>
      <c r="C70" s="3"/>
      <c r="D70" s="3"/>
      <c r="E70" s="3"/>
      <c r="F70" s="3"/>
      <c r="G70" s="3"/>
      <c r="H70" s="213">
        <f>(H16*4%)+((H22+H23)*50%)+(H25*50%)+H32</f>
        <v>564176.11313335295</v>
      </c>
      <c r="I70" s="213">
        <f>(I16*4%)+((I22+I23)*50%)+(I25*50%)+I32</f>
        <v>621385.71785843116</v>
      </c>
      <c r="J70" s="145">
        <f>I70-H70</f>
        <v>57209.604725078214</v>
      </c>
      <c r="K70" s="176">
        <f>(J70/H70)*100</f>
        <v>10.140380528935248</v>
      </c>
      <c r="L70" s="150"/>
      <c r="M70" s="17"/>
      <c r="N70" s="151"/>
    </row>
    <row r="71" spans="1:14" x14ac:dyDescent="0.3">
      <c r="A71" s="102"/>
      <c r="B71" s="152"/>
      <c r="C71" s="25"/>
      <c r="D71" s="25"/>
      <c r="E71" s="25"/>
      <c r="F71" s="25"/>
      <c r="G71" s="25"/>
      <c r="I71" s="18"/>
      <c r="K71" s="17"/>
      <c r="L71" s="150"/>
      <c r="M71" s="152"/>
      <c r="N71" s="153"/>
    </row>
    <row r="72" spans="1:14" s="157" customFormat="1" ht="15.5" x14ac:dyDescent="0.35">
      <c r="A72" s="155"/>
      <c r="B72" s="178" t="s">
        <v>10</v>
      </c>
      <c r="C72" s="179"/>
      <c r="D72" s="179"/>
      <c r="E72" s="179"/>
      <c r="F72" s="179"/>
      <c r="G72" s="180"/>
      <c r="H72" s="205">
        <f>H68/H10</f>
        <v>7368.7499736615464</v>
      </c>
      <c r="I72" s="206">
        <f>I68/I10</f>
        <v>7558.1862129384217</v>
      </c>
      <c r="J72" s="206">
        <f>I72-H72</f>
        <v>189.43623927687531</v>
      </c>
      <c r="K72" s="207">
        <f>J72/H72*100</f>
        <v>2.5708056312669822</v>
      </c>
      <c r="N72" s="175"/>
    </row>
    <row r="73" spans="1:14" s="157" customFormat="1" ht="15.5" x14ac:dyDescent="0.35">
      <c r="A73" s="155"/>
      <c r="B73" s="170" t="s">
        <v>412</v>
      </c>
      <c r="C73" s="171"/>
      <c r="D73" s="171"/>
      <c r="E73" s="171"/>
      <c r="F73" s="171"/>
      <c r="G73" s="171"/>
      <c r="H73" s="172">
        <f>(H55-H53-I38-H41-H44)/H10</f>
        <v>5493.1943047273062</v>
      </c>
      <c r="I73" s="172">
        <f>(I55-I53-I38-I41-I44)/I10</f>
        <v>5670.6969846907505</v>
      </c>
      <c r="J73" s="173">
        <f>I73-H73</f>
        <v>177.50267996344428</v>
      </c>
      <c r="K73" s="174">
        <f>(J73/H73)*100</f>
        <v>3.2313198863307981</v>
      </c>
      <c r="N73" s="175"/>
    </row>
    <row r="74" spans="1:14" ht="15.5" hidden="1" x14ac:dyDescent="0.3">
      <c r="A74" s="102"/>
      <c r="B74" s="154" t="s">
        <v>126</v>
      </c>
      <c r="C74" s="130"/>
      <c r="D74" s="130"/>
      <c r="E74" s="130"/>
      <c r="F74" s="130"/>
      <c r="G74" s="130"/>
      <c r="H74" s="18">
        <f>(H68-H41-H44)/H10</f>
        <v>7243.1880688996416</v>
      </c>
      <c r="I74" s="18">
        <f>(I68-I41-I44)/I10</f>
        <v>7412.0759011878226</v>
      </c>
      <c r="J74" s="18">
        <f>I74-H74</f>
        <v>168.88783228818102</v>
      </c>
      <c r="K74" s="54">
        <f>J74/H74*100</f>
        <v>2.3316781323591647</v>
      </c>
      <c r="L74" s="150"/>
      <c r="M74" s="27"/>
      <c r="N74" s="28"/>
    </row>
    <row r="75" spans="1:14" hidden="1" x14ac:dyDescent="0.3">
      <c r="A75" s="102"/>
      <c r="B75" s="154" t="s">
        <v>276</v>
      </c>
      <c r="C75" s="25"/>
      <c r="D75" s="25"/>
      <c r="E75" s="25"/>
      <c r="F75" s="25"/>
      <c r="G75" s="25"/>
      <c r="H75" s="18">
        <f>(H55-H41-H44-H65)/H10</f>
        <v>4956.1919237749253</v>
      </c>
      <c r="I75" s="18">
        <f>(I55-I41-I44-I65)/I10</f>
        <v>5157.2509415252825</v>
      </c>
      <c r="J75" s="18">
        <f>I75-H75</f>
        <v>201.05901775035727</v>
      </c>
      <c r="K75" s="54">
        <f>J75/H75*100</f>
        <v>4.05672380816962</v>
      </c>
      <c r="L75" s="150"/>
      <c r="M75" s="27"/>
      <c r="N75" s="28"/>
    </row>
    <row r="76" spans="1:14" ht="13.5" thickBot="1" x14ac:dyDescent="0.35">
      <c r="A76" s="102"/>
      <c r="B76" s="154"/>
      <c r="C76" s="25"/>
      <c r="D76" s="25"/>
      <c r="E76" s="25"/>
      <c r="F76" s="25"/>
      <c r="G76" s="25"/>
      <c r="H76" s="17"/>
      <c r="I76" s="18"/>
      <c r="J76" s="18"/>
      <c r="K76" s="54"/>
      <c r="L76" s="150"/>
      <c r="M76" s="17"/>
      <c r="N76" s="151"/>
    </row>
    <row r="77" spans="1:14" s="27" customFormat="1" ht="14.5" thickBot="1" x14ac:dyDescent="0.35">
      <c r="A77" s="105"/>
      <c r="B77" s="3" t="s">
        <v>60</v>
      </c>
      <c r="C77" s="3"/>
      <c r="D77" s="3"/>
      <c r="E77" s="3"/>
      <c r="F77" s="3"/>
      <c r="G77" s="5"/>
      <c r="H77" s="145">
        <f>H55</f>
        <v>2518771.6079854686</v>
      </c>
      <c r="I77" s="145">
        <f>I55</f>
        <v>2602531.6426160429</v>
      </c>
      <c r="J77" s="145">
        <f>I77-H77</f>
        <v>83760.034630574286</v>
      </c>
      <c r="K77" s="176">
        <f>IF(O77=TRUE,"n/a",IF(H77=0,"n/a",(J77/H77)*100))</f>
        <v>3.325431903592329</v>
      </c>
      <c r="L77" s="150"/>
      <c r="M77" s="17"/>
      <c r="N77" s="18"/>
    </row>
    <row r="78" spans="1:14" s="27" customFormat="1" ht="14.5" thickBot="1" x14ac:dyDescent="0.35">
      <c r="A78" s="105"/>
      <c r="B78" s="3" t="s">
        <v>61</v>
      </c>
      <c r="C78" s="3"/>
      <c r="D78" s="3"/>
      <c r="E78" s="3"/>
      <c r="F78" s="3"/>
      <c r="G78" s="5"/>
      <c r="H78" s="145">
        <f>-VLOOKUP($J5,'[15]Add Deleg'!$C:$H,6,FALSE)</f>
        <v>-13309.8</v>
      </c>
      <c r="I78" s="145">
        <f>-VLOOKUP($I5,'[16]Add Deleg'!$C:$H,6,FALSE)</f>
        <v>-11676</v>
      </c>
      <c r="J78" s="145">
        <f>I78-H78</f>
        <v>1633.7999999999993</v>
      </c>
      <c r="K78" s="176">
        <f>IF(O78=TRUE,"n/a",IF(H78=0,"n/a",(J78/H78)*100))</f>
        <v>-12.275165667402961</v>
      </c>
      <c r="L78" s="41"/>
      <c r="M78" s="17"/>
      <c r="N78" s="71"/>
    </row>
    <row r="79" spans="1:14" s="27" customFormat="1" ht="14.5" thickBot="1" x14ac:dyDescent="0.35">
      <c r="A79" s="107"/>
      <c r="B79" s="3" t="s">
        <v>62</v>
      </c>
      <c r="C79" s="3"/>
      <c r="D79" s="3"/>
      <c r="E79" s="3"/>
      <c r="F79" s="3"/>
      <c r="G79" s="5"/>
      <c r="H79" s="269">
        <f>SUM(H77:H78)</f>
        <v>2505461.8079854688</v>
      </c>
      <c r="I79" s="269">
        <f>SUM(I77:I78)</f>
        <v>2590855.6426160429</v>
      </c>
      <c r="J79" s="269">
        <f>SUM(J77:J78)</f>
        <v>85393.834630574289</v>
      </c>
      <c r="K79" s="270">
        <f>IF(O79=TRUE,"n/a",IF(H79=0,"n/a",(J79/H79)*100))</f>
        <v>3.4083071774794167</v>
      </c>
      <c r="L79" s="41"/>
      <c r="M79" s="17"/>
      <c r="N79" s="71"/>
    </row>
    <row r="80" spans="1:14" s="27" customFormat="1" ht="14" x14ac:dyDescent="0.3">
      <c r="A80" s="47"/>
      <c r="B80" s="4"/>
      <c r="C80" s="4"/>
      <c r="D80" s="4"/>
      <c r="E80" s="4"/>
      <c r="F80" s="4"/>
      <c r="G80" s="56"/>
      <c r="H80" s="51"/>
      <c r="I80" s="51"/>
      <c r="J80" s="57"/>
      <c r="K80" s="41"/>
      <c r="L80" s="17"/>
      <c r="M80" s="71"/>
    </row>
    <row r="81" spans="1:13" s="18" customFormat="1" ht="14" hidden="1" outlineLevel="1" x14ac:dyDescent="0.3">
      <c r="A81" s="311"/>
      <c r="B81" s="4" t="s">
        <v>101</v>
      </c>
      <c r="C81" s="312" t="s">
        <v>102</v>
      </c>
      <c r="D81" s="4" t="s">
        <v>103</v>
      </c>
      <c r="E81" s="4" t="s">
        <v>104</v>
      </c>
      <c r="F81" s="4" t="s">
        <v>105</v>
      </c>
      <c r="G81" s="4" t="s">
        <v>106</v>
      </c>
      <c r="K81" s="133"/>
      <c r="M81" s="71"/>
    </row>
    <row r="82" spans="1:13" hidden="1" outlineLevel="1" x14ac:dyDescent="0.3">
      <c r="A82" s="15">
        <v>1</v>
      </c>
      <c r="B82" s="111" t="str">
        <f>'Schools List 2425'!E5</f>
        <v>Abbey Lane Primary School</v>
      </c>
      <c r="C82" s="110">
        <v>1</v>
      </c>
      <c r="D82" s="112" t="str">
        <f t="shared" ref="D82:D113" si="7">IF(G82=0,7&amp;E82,6&amp;E82)</f>
        <v>72001</v>
      </c>
      <c r="E82" s="113">
        <f>'Schools List 2425'!D5</f>
        <v>2001</v>
      </c>
      <c r="F82" s="113">
        <f>'Schools List 2425'!C5</f>
        <v>0</v>
      </c>
      <c r="G82" s="114">
        <f>'Schools List 2425'!G5</f>
        <v>0</v>
      </c>
      <c r="H82" s="17"/>
    </row>
    <row r="83" spans="1:13" hidden="1" outlineLevel="1" x14ac:dyDescent="0.3">
      <c r="A83" s="15">
        <v>2</v>
      </c>
      <c r="B83" s="111" t="str">
        <f>'Schools List 2425'!E8</f>
        <v>Angram Bank Primary School</v>
      </c>
      <c r="C83" s="110">
        <v>2</v>
      </c>
      <c r="D83" s="112" t="str">
        <f t="shared" si="7"/>
        <v>72342</v>
      </c>
      <c r="E83" s="113">
        <f>'Schools List 2425'!D8</f>
        <v>2342</v>
      </c>
      <c r="F83" s="113">
        <f>'Schools List 2425'!C8</f>
        <v>0</v>
      </c>
      <c r="G83" s="114">
        <f>'Schools List 2425'!G8</f>
        <v>0</v>
      </c>
      <c r="H83" s="17"/>
    </row>
    <row r="84" spans="1:13" ht="14.4" hidden="1" customHeight="1" outlineLevel="1" x14ac:dyDescent="0.3">
      <c r="A84" s="15">
        <v>3</v>
      </c>
      <c r="B84" s="111" t="str">
        <f>'Schools List 2425'!E10</f>
        <v>Arbourthorne Community Primary School</v>
      </c>
      <c r="C84" s="110">
        <v>3</v>
      </c>
      <c r="D84" s="112" t="str">
        <f t="shared" si="7"/>
        <v>73429</v>
      </c>
      <c r="E84" s="113">
        <f>'Schools List 2425'!D10</f>
        <v>3429</v>
      </c>
      <c r="F84" s="113">
        <f>'Schools List 2425'!C10</f>
        <v>0</v>
      </c>
      <c r="G84" s="114">
        <f>'Schools List 2425'!G10</f>
        <v>0</v>
      </c>
      <c r="H84" s="17"/>
      <c r="L84" s="132"/>
    </row>
    <row r="85" spans="1:13" hidden="1" outlineLevel="1" x14ac:dyDescent="0.3">
      <c r="A85" s="15">
        <v>4</v>
      </c>
      <c r="B85" s="111" t="str">
        <f>'Schools List 2425'!E11</f>
        <v>Athelstan Primary School</v>
      </c>
      <c r="C85" s="110">
        <v>4</v>
      </c>
      <c r="D85" s="112" t="str">
        <f t="shared" si="7"/>
        <v>72340</v>
      </c>
      <c r="E85" s="113">
        <f>'Schools List 2425'!D11</f>
        <v>2340</v>
      </c>
      <c r="F85" s="113">
        <f>'Schools List 2425'!C11</f>
        <v>0</v>
      </c>
      <c r="G85" s="114">
        <f>'Schools List 2425'!G11</f>
        <v>0</v>
      </c>
      <c r="H85" s="17"/>
    </row>
    <row r="86" spans="1:13" ht="13" hidden="1" customHeight="1" outlineLevel="1" x14ac:dyDescent="0.25">
      <c r="A86" s="15">
        <v>5</v>
      </c>
      <c r="B86" s="111" t="str">
        <f>'Schools List 2425'!E12</f>
        <v>Ballifield Primary School</v>
      </c>
      <c r="C86" s="110">
        <v>5</v>
      </c>
      <c r="D86" s="112" t="str">
        <f t="shared" si="7"/>
        <v>72281</v>
      </c>
      <c r="E86" s="113">
        <f>'Schools List 2425'!D12</f>
        <v>2281</v>
      </c>
      <c r="F86" s="113">
        <f>'Schools List 2425'!C12</f>
        <v>0</v>
      </c>
      <c r="G86" s="114">
        <f>'Schools List 2425'!G12</f>
        <v>0</v>
      </c>
      <c r="H86" s="17"/>
      <c r="M86" s="17"/>
    </row>
    <row r="87" spans="1:13" ht="13" hidden="1" customHeight="1" outlineLevel="1" x14ac:dyDescent="0.25">
      <c r="A87" s="15">
        <v>6</v>
      </c>
      <c r="B87" s="111" t="str">
        <f>'Schools List 2425'!E15</f>
        <v>Beighton Nursery Infant School</v>
      </c>
      <c r="C87" s="110">
        <v>6</v>
      </c>
      <c r="D87" s="112" t="str">
        <f t="shared" si="7"/>
        <v>72241</v>
      </c>
      <c r="E87" s="113">
        <f>'Schools List 2425'!D15</f>
        <v>2241</v>
      </c>
      <c r="F87" s="113">
        <f>'Schools List 2425'!C15</f>
        <v>0</v>
      </c>
      <c r="G87" s="114">
        <f>'Schools List 2425'!G15</f>
        <v>0</v>
      </c>
      <c r="H87" s="17"/>
      <c r="M87" s="17"/>
    </row>
    <row r="88" spans="1:13" ht="13" hidden="1" customHeight="1" outlineLevel="1" x14ac:dyDescent="0.25">
      <c r="A88" s="15">
        <v>7</v>
      </c>
      <c r="B88" s="111" t="str">
        <f>'Schools List 2425'!E19</f>
        <v>Bradway Primary School</v>
      </c>
      <c r="C88" s="110">
        <v>7</v>
      </c>
      <c r="D88" s="112" t="str">
        <f t="shared" si="7"/>
        <v>72233</v>
      </c>
      <c r="E88" s="113">
        <f>'Schools List 2425'!D19</f>
        <v>2233</v>
      </c>
      <c r="F88" s="113">
        <f>'Schools List 2425'!C19</f>
        <v>0</v>
      </c>
      <c r="G88" s="114">
        <f>'Schools List 2425'!G19</f>
        <v>0</v>
      </c>
      <c r="H88" s="17"/>
      <c r="M88" s="17"/>
    </row>
    <row r="89" spans="1:13" ht="13" hidden="1" customHeight="1" outlineLevel="1" x14ac:dyDescent="0.25">
      <c r="A89" s="15">
        <v>8</v>
      </c>
      <c r="B89" s="111" t="str">
        <f>'Schools List 2425'!E20</f>
        <v>Brightside Nursery and Infant School</v>
      </c>
      <c r="C89" s="110">
        <v>8</v>
      </c>
      <c r="D89" s="112" t="str">
        <f t="shared" si="7"/>
        <v>72014</v>
      </c>
      <c r="E89" s="113">
        <f>'Schools List 2425'!D20</f>
        <v>2014</v>
      </c>
      <c r="F89" s="113">
        <f>'Schools List 2425'!C20</f>
        <v>0</v>
      </c>
      <c r="G89" s="114">
        <f>'Schools List 2425'!G20</f>
        <v>0</v>
      </c>
      <c r="H89" s="17"/>
      <c r="M89" s="17"/>
    </row>
    <row r="90" spans="1:13" ht="13" hidden="1" customHeight="1" outlineLevel="1" x14ac:dyDescent="0.25">
      <c r="A90" s="15">
        <v>9</v>
      </c>
      <c r="B90" s="111" t="str">
        <f>'Schools List 2425'!E22</f>
        <v>Broomhill Infant School</v>
      </c>
      <c r="C90" s="110">
        <v>9</v>
      </c>
      <c r="D90" s="112" t="str">
        <f t="shared" si="7"/>
        <v>75204</v>
      </c>
      <c r="E90" s="113">
        <f>'Schools List 2425'!D22</f>
        <v>5204</v>
      </c>
      <c r="F90" s="113">
        <f>'Schools List 2425'!C22</f>
        <v>0</v>
      </c>
      <c r="G90" s="114">
        <f>'Schools List 2425'!G22</f>
        <v>0</v>
      </c>
      <c r="H90" s="17"/>
      <c r="M90" s="17"/>
    </row>
    <row r="91" spans="1:13" ht="13" hidden="1" customHeight="1" outlineLevel="1" x14ac:dyDescent="0.25">
      <c r="A91" s="15">
        <v>10</v>
      </c>
      <c r="B91" s="111" t="str">
        <f>'Schools List 2425'!E23</f>
        <v>Brunswick Community Primary School</v>
      </c>
      <c r="C91" s="110">
        <v>10</v>
      </c>
      <c r="D91" s="112" t="str">
        <f t="shared" si="7"/>
        <v>72325</v>
      </c>
      <c r="E91" s="113">
        <f>'Schools List 2425'!D23</f>
        <v>2325</v>
      </c>
      <c r="F91" s="113">
        <f>'Schools List 2425'!C23</f>
        <v>0</v>
      </c>
      <c r="G91" s="114">
        <f>'Schools List 2425'!G23</f>
        <v>0</v>
      </c>
      <c r="H91" s="17"/>
      <c r="M91" s="17"/>
    </row>
    <row r="92" spans="1:13" ht="12.5" hidden="1" outlineLevel="1" x14ac:dyDescent="0.25">
      <c r="A92" s="15">
        <v>11</v>
      </c>
      <c r="B92" s="111" t="str">
        <f>'Schools List 2425'!E25</f>
        <v>Carfield Primary School</v>
      </c>
      <c r="C92" s="110">
        <v>11</v>
      </c>
      <c r="D92" s="112" t="str">
        <f t="shared" si="7"/>
        <v>72344</v>
      </c>
      <c r="E92" s="113">
        <f>'Schools List 2425'!D25</f>
        <v>2344</v>
      </c>
      <c r="F92" s="113">
        <f>'Schools List 2425'!C25</f>
        <v>0</v>
      </c>
      <c r="G92" s="114">
        <f>'Schools List 2425'!G25</f>
        <v>0</v>
      </c>
      <c r="H92" s="17"/>
      <c r="M92" s="17"/>
    </row>
    <row r="93" spans="1:13" ht="12.5" hidden="1" outlineLevel="1" x14ac:dyDescent="0.25">
      <c r="A93" s="15">
        <v>12</v>
      </c>
      <c r="B93" s="111" t="str">
        <f>'Schools List 2425'!E26</f>
        <v>Carter Knowle Junior School</v>
      </c>
      <c r="C93" s="110">
        <v>12</v>
      </c>
      <c r="D93" s="112" t="str">
        <f t="shared" si="7"/>
        <v>72023</v>
      </c>
      <c r="E93" s="113">
        <f>'Schools List 2425'!D26</f>
        <v>2023</v>
      </c>
      <c r="F93" s="113">
        <f>'Schools List 2425'!C26</f>
        <v>0</v>
      </c>
      <c r="G93" s="114">
        <f>'Schools List 2425'!G26</f>
        <v>0</v>
      </c>
      <c r="H93" s="17"/>
      <c r="M93" s="17"/>
    </row>
    <row r="94" spans="1:13" ht="12.5" hidden="1" outlineLevel="1" x14ac:dyDescent="0.25">
      <c r="A94" s="15">
        <v>13</v>
      </c>
      <c r="B94" s="111" t="str">
        <f>'Schools List 2425'!E29</f>
        <v>Coit Primary School</v>
      </c>
      <c r="C94" s="110">
        <v>13</v>
      </c>
      <c r="D94" s="112" t="str">
        <f t="shared" si="7"/>
        <v>72312</v>
      </c>
      <c r="E94" s="113">
        <f>'Schools List 2425'!D29</f>
        <v>2312</v>
      </c>
      <c r="F94" s="113">
        <f>'Schools List 2425'!C29</f>
        <v>0</v>
      </c>
      <c r="G94" s="114">
        <f>'Schools List 2425'!G29</f>
        <v>0</v>
      </c>
      <c r="H94" s="17"/>
      <c r="M94" s="17"/>
    </row>
    <row r="95" spans="1:13" ht="12.5" hidden="1" outlineLevel="1" x14ac:dyDescent="0.25">
      <c r="A95" s="15">
        <v>14</v>
      </c>
      <c r="B95" s="111" t="str">
        <f>'Schools List 2425'!E31</f>
        <v>Deepcar St John's Church of England Junior School</v>
      </c>
      <c r="C95" s="110">
        <v>14</v>
      </c>
      <c r="D95" s="112" t="str">
        <f t="shared" si="7"/>
        <v>73422</v>
      </c>
      <c r="E95" s="113">
        <f>'Schools List 2425'!D31</f>
        <v>3422</v>
      </c>
      <c r="F95" s="113">
        <f>'Schools List 2425'!C31</f>
        <v>0</v>
      </c>
      <c r="G95" s="114">
        <f>'Schools List 2425'!G31</f>
        <v>0</v>
      </c>
      <c r="H95" s="17"/>
      <c r="M95" s="17"/>
    </row>
    <row r="96" spans="1:13" ht="12.5" hidden="1" outlineLevel="1" x14ac:dyDescent="0.25">
      <c r="A96" s="15">
        <v>15</v>
      </c>
      <c r="B96" s="111" t="str">
        <f>'Schools List 2425'!E32</f>
        <v>Dobcroft Infant School</v>
      </c>
      <c r="C96" s="110">
        <v>15</v>
      </c>
      <c r="D96" s="112" t="str">
        <f t="shared" si="7"/>
        <v>72283</v>
      </c>
      <c r="E96" s="113">
        <f>'Schools List 2425'!D32</f>
        <v>2283</v>
      </c>
      <c r="F96" s="113">
        <f>'Schools List 2425'!C32</f>
        <v>0</v>
      </c>
      <c r="G96" s="114">
        <f>'Schools List 2425'!G32</f>
        <v>0</v>
      </c>
      <c r="H96" s="17"/>
      <c r="M96" s="17"/>
    </row>
    <row r="97" spans="1:13" ht="12.5" hidden="1" outlineLevel="1" x14ac:dyDescent="0.25">
      <c r="A97" s="15">
        <v>16</v>
      </c>
      <c r="B97" s="111" t="str">
        <f>'Schools List 2425'!E33</f>
        <v>Dobcroft Junior School</v>
      </c>
      <c r="C97" s="110">
        <v>16</v>
      </c>
      <c r="D97" s="112" t="str">
        <f t="shared" si="7"/>
        <v>72239</v>
      </c>
      <c r="E97" s="113">
        <f>'Schools List 2425'!D33</f>
        <v>2239</v>
      </c>
      <c r="F97" s="113">
        <f>'Schools List 2425'!C33</f>
        <v>0</v>
      </c>
      <c r="G97" s="114">
        <f>'Schools List 2425'!G33</f>
        <v>0</v>
      </c>
      <c r="H97" s="17"/>
      <c r="M97" s="17"/>
    </row>
    <row r="98" spans="1:13" ht="12.5" hidden="1" outlineLevel="1" x14ac:dyDescent="0.25">
      <c r="A98" s="15">
        <v>17</v>
      </c>
      <c r="B98" s="111" t="str">
        <f>'Schools List 2425'!E34</f>
        <v>Dore Primary School</v>
      </c>
      <c r="C98" s="110">
        <v>17</v>
      </c>
      <c r="D98" s="112" t="str">
        <f t="shared" si="7"/>
        <v>72364</v>
      </c>
      <c r="E98" s="113">
        <f>'Schools List 2425'!D34</f>
        <v>2364</v>
      </c>
      <c r="F98" s="113">
        <f>'Schools List 2425'!C34</f>
        <v>0</v>
      </c>
      <c r="G98" s="114">
        <f>'Schools List 2425'!G34</f>
        <v>0</v>
      </c>
      <c r="H98" s="17"/>
      <c r="M98" s="17"/>
    </row>
    <row r="99" spans="1:13" ht="12.5" hidden="1" outlineLevel="1" x14ac:dyDescent="0.25">
      <c r="A99" s="15">
        <v>18</v>
      </c>
      <c r="B99" s="111" t="str">
        <f>'Schools List 2425'!E36</f>
        <v>Ecclesall Primary School</v>
      </c>
      <c r="C99" s="110">
        <v>18</v>
      </c>
      <c r="D99" s="112" t="str">
        <f t="shared" si="7"/>
        <v>72206</v>
      </c>
      <c r="E99" s="113">
        <f>'Schools List 2425'!D36</f>
        <v>2206</v>
      </c>
      <c r="F99" s="113">
        <f>'Schools List 2425'!C36</f>
        <v>0</v>
      </c>
      <c r="G99" s="114">
        <f>'Schools List 2425'!G36</f>
        <v>0</v>
      </c>
      <c r="H99" s="17"/>
      <c r="M99" s="17"/>
    </row>
    <row r="100" spans="1:13" ht="12.5" hidden="1" outlineLevel="1" x14ac:dyDescent="0.25">
      <c r="A100" s="15">
        <v>19</v>
      </c>
      <c r="B100" s="111" t="str">
        <f>'Schools List 2425'!E37</f>
        <v>Ecclesfield Primary School</v>
      </c>
      <c r="C100" s="110">
        <v>19</v>
      </c>
      <c r="D100" s="112" t="str">
        <f t="shared" si="7"/>
        <v>72080</v>
      </c>
      <c r="E100" s="113">
        <f>'Schools List 2425'!D37</f>
        <v>2080</v>
      </c>
      <c r="F100" s="113">
        <f>'Schools List 2425'!C37</f>
        <v>0</v>
      </c>
      <c r="G100" s="114">
        <f>'Schools List 2425'!G37</f>
        <v>0</v>
      </c>
      <c r="H100" s="17"/>
      <c r="M100" s="17"/>
    </row>
    <row r="101" spans="1:13" ht="12.5" hidden="1" outlineLevel="1" x14ac:dyDescent="0.25">
      <c r="A101" s="15">
        <v>20</v>
      </c>
      <c r="B101" s="111" t="str">
        <f>'Schools List 2425'!E44</f>
        <v>Grenoside Community Primary School</v>
      </c>
      <c r="C101" s="110">
        <v>20</v>
      </c>
      <c r="D101" s="112" t="str">
        <f t="shared" si="7"/>
        <v>72296</v>
      </c>
      <c r="E101" s="113">
        <f>'Schools List 2425'!D44</f>
        <v>2296</v>
      </c>
      <c r="F101" s="113">
        <f>'Schools List 2425'!C44</f>
        <v>0</v>
      </c>
      <c r="G101" s="114">
        <f>'Schools List 2425'!G44</f>
        <v>0</v>
      </c>
      <c r="H101" s="17"/>
      <c r="K101" s="133"/>
      <c r="M101" s="17"/>
    </row>
    <row r="102" spans="1:13" ht="12.5" hidden="1" outlineLevel="1" x14ac:dyDescent="0.25">
      <c r="A102" s="15">
        <v>21</v>
      </c>
      <c r="B102" s="111" t="str">
        <f>'Schools List 2425'!E45</f>
        <v>Greystones Primary School</v>
      </c>
      <c r="C102" s="110">
        <v>21</v>
      </c>
      <c r="D102" s="112" t="str">
        <f t="shared" si="7"/>
        <v>72356</v>
      </c>
      <c r="E102" s="113">
        <f>'Schools List 2425'!D45</f>
        <v>2356</v>
      </c>
      <c r="F102" s="113">
        <f>'Schools List 2425'!C45</f>
        <v>0</v>
      </c>
      <c r="G102" s="114">
        <f>'Schools List 2425'!G45</f>
        <v>0</v>
      </c>
      <c r="H102" s="17"/>
      <c r="K102" s="133"/>
      <c r="M102" s="17"/>
    </row>
    <row r="103" spans="1:13" ht="12.5" hidden="1" outlineLevel="1" x14ac:dyDescent="0.25">
      <c r="A103" s="15">
        <v>22</v>
      </c>
      <c r="B103" s="111" t="str">
        <f>'Schools List 2425'!E46</f>
        <v>Halfway Junior School</v>
      </c>
      <c r="C103" s="110">
        <v>22</v>
      </c>
      <c r="D103" s="112" t="str">
        <f t="shared" si="7"/>
        <v>72279</v>
      </c>
      <c r="E103" s="113">
        <f>'Schools List 2425'!D46</f>
        <v>2279</v>
      </c>
      <c r="F103" s="113">
        <f>'Schools List 2425'!C46</f>
        <v>0</v>
      </c>
      <c r="G103" s="114">
        <f>'Schools List 2425'!G46</f>
        <v>0</v>
      </c>
      <c r="H103" s="17"/>
      <c r="K103" s="133"/>
      <c r="M103" s="17"/>
    </row>
    <row r="104" spans="1:13" ht="12.5" hidden="1" outlineLevel="1" x14ac:dyDescent="0.25">
      <c r="A104" s="15">
        <v>23</v>
      </c>
      <c r="B104" s="111" t="str">
        <f>'Schools List 2425'!E47</f>
        <v>Halfway Nursery Infant School</v>
      </c>
      <c r="C104" s="110">
        <v>23</v>
      </c>
      <c r="D104" s="112" t="str">
        <f t="shared" si="7"/>
        <v>72252</v>
      </c>
      <c r="E104" s="113">
        <f>'Schools List 2425'!D47</f>
        <v>2252</v>
      </c>
      <c r="F104" s="113">
        <f>'Schools List 2425'!C47</f>
        <v>0</v>
      </c>
      <c r="G104" s="114">
        <f>'Schools List 2425'!G47</f>
        <v>0</v>
      </c>
      <c r="H104" s="17"/>
      <c r="M104" s="17"/>
    </row>
    <row r="105" spans="1:13" ht="12.5" hidden="1" customHeight="1" outlineLevel="1" x14ac:dyDescent="0.3">
      <c r="A105" s="15">
        <v>24</v>
      </c>
      <c r="B105" s="111" t="str">
        <f>'Schools List 2425'!E51</f>
        <v>High Green Primary School</v>
      </c>
      <c r="C105" s="110">
        <v>24</v>
      </c>
      <c r="D105" s="112" t="str">
        <f t="shared" si="7"/>
        <v>72297</v>
      </c>
      <c r="E105" s="113">
        <f>'Schools List 2425'!D51</f>
        <v>2297</v>
      </c>
      <c r="F105" s="113">
        <f>'Schools List 2425'!C51</f>
        <v>0</v>
      </c>
      <c r="G105" s="114">
        <f>'Schools List 2425'!G51</f>
        <v>0</v>
      </c>
      <c r="H105" s="17"/>
    </row>
    <row r="106" spans="1:13" ht="12.5" hidden="1" customHeight="1" outlineLevel="1" x14ac:dyDescent="0.3">
      <c r="A106" s="15">
        <v>25</v>
      </c>
      <c r="B106" s="111" t="str">
        <f>'Schools List 2425'!E55</f>
        <v>Holt House Infant School</v>
      </c>
      <c r="C106" s="110">
        <v>25</v>
      </c>
      <c r="D106" s="112" t="str">
        <f t="shared" si="7"/>
        <v>72213</v>
      </c>
      <c r="E106" s="113">
        <f>'Schools List 2425'!D55</f>
        <v>2213</v>
      </c>
      <c r="F106" s="113">
        <f>'Schools List 2425'!C55</f>
        <v>0</v>
      </c>
      <c r="G106" s="114">
        <f>'Schools List 2425'!G55</f>
        <v>0</v>
      </c>
      <c r="H106" s="17"/>
    </row>
    <row r="107" spans="1:13" ht="12.5" hidden="1" customHeight="1" outlineLevel="1" x14ac:dyDescent="0.3">
      <c r="A107" s="15">
        <v>26</v>
      </c>
      <c r="B107" s="111" t="str">
        <f>'Schools List 2425'!E57</f>
        <v>Hunter's Bar Infant School</v>
      </c>
      <c r="C107" s="110">
        <v>26</v>
      </c>
      <c r="D107" s="112" t="str">
        <f t="shared" si="7"/>
        <v>72060</v>
      </c>
      <c r="E107" s="113">
        <f>'Schools List 2425'!D57</f>
        <v>2060</v>
      </c>
      <c r="F107" s="113">
        <f>'Schools List 2425'!C57</f>
        <v>0</v>
      </c>
      <c r="G107" s="114">
        <f>'Schools List 2425'!G57</f>
        <v>0</v>
      </c>
      <c r="H107" s="17"/>
    </row>
    <row r="108" spans="1:13" ht="12.5" hidden="1" customHeight="1" outlineLevel="1" x14ac:dyDescent="0.3">
      <c r="A108" s="15">
        <v>27</v>
      </c>
      <c r="B108" s="111" t="str">
        <f>'Schools List 2425'!E58</f>
        <v>Hunter's Bar Junior School</v>
      </c>
      <c r="C108" s="110">
        <v>27</v>
      </c>
      <c r="D108" s="112" t="str">
        <f t="shared" si="7"/>
        <v>72058</v>
      </c>
      <c r="E108" s="113">
        <f>'Schools List 2425'!D58</f>
        <v>2058</v>
      </c>
      <c r="F108" s="113">
        <f>'Schools List 2425'!C58</f>
        <v>0</v>
      </c>
      <c r="G108" s="114">
        <f>'Schools List 2425'!G58</f>
        <v>0</v>
      </c>
      <c r="H108" s="17"/>
    </row>
    <row r="109" spans="1:13" ht="12.5" hidden="1" customHeight="1" outlineLevel="1" x14ac:dyDescent="0.3">
      <c r="A109" s="15">
        <v>28</v>
      </c>
      <c r="B109" s="111" t="str">
        <f>'Schools List 2425'!E59</f>
        <v>Intake Primary School</v>
      </c>
      <c r="C109" s="110">
        <v>28</v>
      </c>
      <c r="D109" s="112" t="str">
        <f t="shared" si="7"/>
        <v>72063</v>
      </c>
      <c r="E109" s="113">
        <f>'Schools List 2425'!D59</f>
        <v>2063</v>
      </c>
      <c r="F109" s="113">
        <f>'Schools List 2425'!C59</f>
        <v>0</v>
      </c>
      <c r="G109" s="114">
        <f>'Schools List 2425'!G59</f>
        <v>0</v>
      </c>
      <c r="H109" s="17"/>
    </row>
    <row r="110" spans="1:13" ht="12.5" hidden="1" customHeight="1" outlineLevel="1" x14ac:dyDescent="0.3">
      <c r="A110" s="15">
        <v>29</v>
      </c>
      <c r="B110" s="111" t="str">
        <f>'Schools List 2425'!E60</f>
        <v>Limpsfield Junior School</v>
      </c>
      <c r="C110" s="110">
        <v>29</v>
      </c>
      <c r="D110" s="112" t="str">
        <f t="shared" si="7"/>
        <v>72261</v>
      </c>
      <c r="E110" s="113">
        <f>'Schools List 2425'!D60</f>
        <v>2261</v>
      </c>
      <c r="F110" s="113">
        <f>'Schools List 2425'!C60</f>
        <v>0</v>
      </c>
      <c r="G110" s="114">
        <f>'Schools List 2425'!G60</f>
        <v>0</v>
      </c>
      <c r="H110" s="17"/>
    </row>
    <row r="111" spans="1:13" ht="12.5" hidden="1" customHeight="1" outlineLevel="1" x14ac:dyDescent="0.3">
      <c r="A111" s="15">
        <v>30</v>
      </c>
      <c r="B111" s="111" t="str">
        <f>'Schools List 2425'!E65</f>
        <v>Lowfield Community Primary School</v>
      </c>
      <c r="C111" s="110">
        <v>30</v>
      </c>
      <c r="D111" s="112" t="str">
        <f t="shared" si="7"/>
        <v>72070</v>
      </c>
      <c r="E111" s="113">
        <f>'Schools List 2425'!D65</f>
        <v>2070</v>
      </c>
      <c r="F111" s="113">
        <f>'Schools List 2425'!C65</f>
        <v>0</v>
      </c>
      <c r="G111" s="114">
        <f>'Schools List 2425'!G65</f>
        <v>0</v>
      </c>
      <c r="H111" s="17"/>
    </row>
    <row r="112" spans="1:13" ht="12.5" hidden="1" customHeight="1" outlineLevel="1" x14ac:dyDescent="0.3">
      <c r="A112" s="15">
        <v>31</v>
      </c>
      <c r="B112" s="111" t="str">
        <f>'Schools List 2425'!E67</f>
        <v>Lydgate Infant School</v>
      </c>
      <c r="C112" s="110">
        <v>31</v>
      </c>
      <c r="D112" s="112" t="str">
        <f t="shared" si="7"/>
        <v>72072</v>
      </c>
      <c r="E112" s="113">
        <f>'Schools List 2425'!D67</f>
        <v>2072</v>
      </c>
      <c r="F112" s="113">
        <f>'Schools List 2425'!C67</f>
        <v>0</v>
      </c>
      <c r="G112" s="114">
        <f>'Schools List 2425'!G67</f>
        <v>0</v>
      </c>
    </row>
    <row r="113" spans="1:7" ht="12.5" hidden="1" customHeight="1" outlineLevel="1" x14ac:dyDescent="0.3">
      <c r="A113" s="15">
        <v>32</v>
      </c>
      <c r="B113" s="111" t="str">
        <f>'Schools List 2425'!E68</f>
        <v>Lydgate Junior School</v>
      </c>
      <c r="C113" s="110">
        <v>32</v>
      </c>
      <c r="D113" s="112" t="str">
        <f t="shared" si="7"/>
        <v>72071</v>
      </c>
      <c r="E113" s="113">
        <f>'Schools List 2425'!D68</f>
        <v>2071</v>
      </c>
      <c r="F113" s="113">
        <f>'Schools List 2425'!C68</f>
        <v>0</v>
      </c>
      <c r="G113" s="114">
        <f>'Schools List 2425'!G68</f>
        <v>0</v>
      </c>
    </row>
    <row r="114" spans="1:7" ht="12.5" hidden="1" customHeight="1" outlineLevel="1" x14ac:dyDescent="0.3">
      <c r="A114" s="15">
        <v>33</v>
      </c>
      <c r="B114" s="111" t="str">
        <f>'Schools List 2425'!E72</f>
        <v>Marlcliffe Community Primary School</v>
      </c>
      <c r="C114" s="110">
        <v>33</v>
      </c>
      <c r="D114" s="112" t="str">
        <f t="shared" ref="D114:D145" si="8">IF(G114=0,7&amp;E114,6&amp;E114)</f>
        <v>72079</v>
      </c>
      <c r="E114" s="113">
        <f>'Schools List 2425'!D72</f>
        <v>2079</v>
      </c>
      <c r="F114" s="113">
        <f>'Schools List 2425'!C72</f>
        <v>0</v>
      </c>
      <c r="G114" s="114">
        <f>'Schools List 2425'!G72</f>
        <v>0</v>
      </c>
    </row>
    <row r="115" spans="1:7" ht="12.5" hidden="1" customHeight="1" outlineLevel="1" x14ac:dyDescent="0.3">
      <c r="A115" s="15">
        <v>34</v>
      </c>
      <c r="B115" s="111" t="str">
        <f>'Schools List 2425'!E73</f>
        <v>Meersbrook Bank Primary School</v>
      </c>
      <c r="C115" s="110">
        <v>34</v>
      </c>
      <c r="D115" s="112" t="str">
        <f t="shared" si="8"/>
        <v>72081</v>
      </c>
      <c r="E115" s="113">
        <f>'Schools List 2425'!D73</f>
        <v>2081</v>
      </c>
      <c r="F115" s="113">
        <f>'Schools List 2425'!C73</f>
        <v>0</v>
      </c>
      <c r="G115" s="114">
        <f>'Schools List 2425'!G73</f>
        <v>0</v>
      </c>
    </row>
    <row r="116" spans="1:7" ht="12.5" hidden="1" customHeight="1" outlineLevel="1" x14ac:dyDescent="0.3">
      <c r="A116" s="15">
        <v>35</v>
      </c>
      <c r="B116" s="111" t="str">
        <f>'Schools List 2425'!E76</f>
        <v>Mosborough Primary School</v>
      </c>
      <c r="C116" s="110">
        <v>35</v>
      </c>
      <c r="D116" s="112" t="str">
        <f t="shared" si="8"/>
        <v>72257</v>
      </c>
      <c r="E116" s="113">
        <f>'Schools List 2425'!D76</f>
        <v>2257</v>
      </c>
      <c r="F116" s="113">
        <f>'Schools List 2425'!C76</f>
        <v>0</v>
      </c>
      <c r="G116" s="114">
        <f>'Schools List 2425'!G76</f>
        <v>0</v>
      </c>
    </row>
    <row r="117" spans="1:7" ht="12.5" hidden="1" customHeight="1" outlineLevel="1" x14ac:dyDescent="0.3">
      <c r="A117" s="15">
        <v>36</v>
      </c>
      <c r="B117" s="111" t="str">
        <f>'Schools List 2425'!E77</f>
        <v>Mundella Primary School</v>
      </c>
      <c r="C117" s="110">
        <v>36</v>
      </c>
      <c r="D117" s="112" t="str">
        <f t="shared" si="8"/>
        <v>72092</v>
      </c>
      <c r="E117" s="113">
        <f>'Schools List 2425'!D77</f>
        <v>2092</v>
      </c>
      <c r="F117" s="113">
        <f>'Schools List 2425'!C77</f>
        <v>0</v>
      </c>
      <c r="G117" s="114">
        <f>'Schools List 2425'!G77</f>
        <v>0</v>
      </c>
    </row>
    <row r="118" spans="1:7" ht="12.5" hidden="1" customHeight="1" outlineLevel="1" x14ac:dyDescent="0.3">
      <c r="A118" s="15">
        <v>37</v>
      </c>
      <c r="B118" s="111" t="str">
        <f>'Schools List 2425'!E79</f>
        <v>Nether Green Infant School</v>
      </c>
      <c r="C118" s="110">
        <v>37</v>
      </c>
      <c r="D118" s="112" t="str">
        <f t="shared" si="8"/>
        <v>72221</v>
      </c>
      <c r="E118" s="113">
        <f>'Schools List 2425'!D79</f>
        <v>2221</v>
      </c>
      <c r="F118" s="113">
        <f>'Schools List 2425'!C79</f>
        <v>0</v>
      </c>
      <c r="G118" s="114">
        <f>'Schools List 2425'!G79</f>
        <v>0</v>
      </c>
    </row>
    <row r="119" spans="1:7" ht="12.5" hidden="1" customHeight="1" outlineLevel="1" x14ac:dyDescent="0.3">
      <c r="A119" s="15">
        <v>38</v>
      </c>
      <c r="B119" s="111" t="str">
        <f>'Schools List 2425'!E80</f>
        <v>Nether Green Junior School</v>
      </c>
      <c r="C119" s="110">
        <v>38</v>
      </c>
      <c r="D119" s="112" t="str">
        <f t="shared" si="8"/>
        <v>72087</v>
      </c>
      <c r="E119" s="113">
        <f>'Schools List 2425'!D80</f>
        <v>2087</v>
      </c>
      <c r="F119" s="113">
        <f>'Schools List 2425'!C80</f>
        <v>0</v>
      </c>
      <c r="G119" s="114">
        <f>'Schools List 2425'!G80</f>
        <v>0</v>
      </c>
    </row>
    <row r="120" spans="1:7" ht="12.5" hidden="1" customHeight="1" outlineLevel="1" x14ac:dyDescent="0.3">
      <c r="A120" s="15">
        <v>39</v>
      </c>
      <c r="B120" s="111" t="str">
        <f>'Schools List 2425'!E81</f>
        <v>Netherthorpe Primary School</v>
      </c>
      <c r="C120" s="110">
        <v>39</v>
      </c>
      <c r="D120" s="112" t="str">
        <f t="shared" si="8"/>
        <v>72272</v>
      </c>
      <c r="E120" s="113">
        <f>'Schools List 2425'!D81</f>
        <v>2272</v>
      </c>
      <c r="F120" s="113">
        <f>'Schools List 2425'!C81</f>
        <v>0</v>
      </c>
      <c r="G120" s="114">
        <f>'Schools List 2425'!G81</f>
        <v>0</v>
      </c>
    </row>
    <row r="121" spans="1:7" ht="12.5" hidden="1" customHeight="1" outlineLevel="1" x14ac:dyDescent="0.3">
      <c r="A121" s="15">
        <v>40</v>
      </c>
      <c r="B121" s="111" t="str">
        <f>'Schools List 2425'!E84</f>
        <v>Norton Free Church of England Primary School</v>
      </c>
      <c r="C121" s="110">
        <v>40</v>
      </c>
      <c r="D121" s="112" t="str">
        <f t="shared" si="8"/>
        <v>73010</v>
      </c>
      <c r="E121" s="113">
        <f>'Schools List 2425'!D84</f>
        <v>3010</v>
      </c>
      <c r="F121" s="113">
        <f>'Schools List 2425'!C84</f>
        <v>0</v>
      </c>
      <c r="G121" s="114">
        <f>'Schools List 2425'!G84</f>
        <v>0</v>
      </c>
    </row>
    <row r="122" spans="1:7" ht="12.5" hidden="1" customHeight="1" outlineLevel="1" x14ac:dyDescent="0.3">
      <c r="A122" s="15">
        <v>41</v>
      </c>
      <c r="B122" s="111" t="str">
        <f>'Schools List 2425'!E91</f>
        <v>Pipworth Community Primary School</v>
      </c>
      <c r="C122" s="110">
        <v>41</v>
      </c>
      <c r="D122" s="112" t="str">
        <f t="shared" si="8"/>
        <v>73433</v>
      </c>
      <c r="E122" s="113">
        <f>'Schools List 2425'!D91</f>
        <v>3433</v>
      </c>
      <c r="F122" s="113">
        <f>'Schools List 2425'!C91</f>
        <v>0</v>
      </c>
      <c r="G122" s="114">
        <f>'Schools List 2425'!G91</f>
        <v>0</v>
      </c>
    </row>
    <row r="123" spans="1:7" ht="12.5" hidden="1" customHeight="1" outlineLevel="1" x14ac:dyDescent="0.3">
      <c r="A123" s="15">
        <v>42</v>
      </c>
      <c r="B123" s="111" t="str">
        <f>'Schools List 2425'!E93</f>
        <v>Prince Edward Primary School</v>
      </c>
      <c r="C123" s="110">
        <v>42</v>
      </c>
      <c r="D123" s="112" t="str">
        <f t="shared" si="8"/>
        <v>72347</v>
      </c>
      <c r="E123" s="113">
        <f>'Schools List 2425'!D93</f>
        <v>2347</v>
      </c>
      <c r="F123" s="113">
        <f>'Schools List 2425'!C93</f>
        <v>0</v>
      </c>
      <c r="G123" s="114">
        <f>'Schools List 2425'!G93</f>
        <v>0</v>
      </c>
    </row>
    <row r="124" spans="1:7" ht="12.5" hidden="1" customHeight="1" outlineLevel="1" x14ac:dyDescent="0.3">
      <c r="A124" s="15">
        <v>43</v>
      </c>
      <c r="B124" s="111" t="str">
        <f>'Schools List 2425'!E96</f>
        <v>Reignhead Primary School</v>
      </c>
      <c r="C124" s="110">
        <v>43</v>
      </c>
      <c r="D124" s="112" t="str">
        <f t="shared" si="8"/>
        <v>72334</v>
      </c>
      <c r="E124" s="113">
        <f>'Schools List 2425'!D96</f>
        <v>2334</v>
      </c>
      <c r="F124" s="113">
        <f>'Schools List 2425'!C96</f>
        <v>0</v>
      </c>
      <c r="G124" s="114">
        <f>'Schools List 2425'!G96</f>
        <v>0</v>
      </c>
    </row>
    <row r="125" spans="1:7" ht="12.5" hidden="1" customHeight="1" outlineLevel="1" x14ac:dyDescent="0.3">
      <c r="A125" s="15">
        <v>44</v>
      </c>
      <c r="B125" s="111" t="str">
        <f>'Schools List 2425'!E97</f>
        <v>Rivelin Primary School</v>
      </c>
      <c r="C125" s="110">
        <v>44</v>
      </c>
      <c r="D125" s="112" t="str">
        <f t="shared" si="8"/>
        <v>72338</v>
      </c>
      <c r="E125" s="113">
        <f>'Schools List 2425'!D97</f>
        <v>2338</v>
      </c>
      <c r="F125" s="113">
        <f>'Schools List 2425'!C97</f>
        <v>0</v>
      </c>
      <c r="G125" s="114">
        <f>'Schools List 2425'!G97</f>
        <v>0</v>
      </c>
    </row>
    <row r="126" spans="1:7" ht="12.5" hidden="1" customHeight="1" outlineLevel="1" x14ac:dyDescent="0.3">
      <c r="A126" s="15">
        <v>45</v>
      </c>
      <c r="B126" s="111" t="str">
        <f>'Schools List 2425'!E98</f>
        <v>Royd Nursery and Infant School</v>
      </c>
      <c r="C126" s="110">
        <v>45</v>
      </c>
      <c r="D126" s="112" t="str">
        <f t="shared" si="8"/>
        <v>72306</v>
      </c>
      <c r="E126" s="113">
        <f>'Schools List 2425'!D98</f>
        <v>2306</v>
      </c>
      <c r="F126" s="113">
        <f>'Schools List 2425'!C98</f>
        <v>0</v>
      </c>
      <c r="G126" s="114">
        <f>'Schools List 2425'!G98</f>
        <v>0</v>
      </c>
    </row>
    <row r="127" spans="1:7" ht="12.5" hidden="1" customHeight="1" outlineLevel="1" x14ac:dyDescent="0.3">
      <c r="A127" s="15">
        <v>46</v>
      </c>
      <c r="B127" s="111" t="str">
        <f>'Schools List 2425'!E100</f>
        <v>Sharrow Nursery, Infant and Junior School</v>
      </c>
      <c r="C127" s="110">
        <v>46</v>
      </c>
      <c r="D127" s="112" t="str">
        <f t="shared" si="8"/>
        <v>72369</v>
      </c>
      <c r="E127" s="113">
        <f>'Schools List 2425'!D100</f>
        <v>2369</v>
      </c>
      <c r="F127" s="113">
        <f>'Schools List 2425'!C100</f>
        <v>0</v>
      </c>
      <c r="G127" s="114">
        <f>'Schools List 2425'!G100</f>
        <v>0</v>
      </c>
    </row>
    <row r="128" spans="1:7" ht="12.5" hidden="1" customHeight="1" outlineLevel="1" x14ac:dyDescent="0.3">
      <c r="A128" s="15">
        <v>47</v>
      </c>
      <c r="B128" s="111" t="str">
        <f>'Schools List 2425'!E101</f>
        <v>Shooter's Grove Primary School</v>
      </c>
      <c r="C128" s="110">
        <v>47</v>
      </c>
      <c r="D128" s="112" t="str">
        <f t="shared" si="8"/>
        <v>72349</v>
      </c>
      <c r="E128" s="113">
        <f>'Schools List 2425'!D101</f>
        <v>2349</v>
      </c>
      <c r="F128" s="113">
        <f>'Schools List 2425'!C101</f>
        <v>0</v>
      </c>
      <c r="G128" s="114">
        <f>'Schools List 2425'!G101</f>
        <v>0</v>
      </c>
    </row>
    <row r="129" spans="1:7" ht="12.5" hidden="1" customHeight="1" outlineLevel="1" x14ac:dyDescent="0.3">
      <c r="A129" s="15">
        <v>48</v>
      </c>
      <c r="B129" s="111" t="str">
        <f>'Schools List 2425'!E102</f>
        <v>Shortbrook Primary School</v>
      </c>
      <c r="C129" s="110">
        <v>48</v>
      </c>
      <c r="D129" s="112" t="str">
        <f t="shared" si="8"/>
        <v>72360</v>
      </c>
      <c r="E129" s="113">
        <f>'Schools List 2425'!D102</f>
        <v>2360</v>
      </c>
      <c r="F129" s="113">
        <f>'Schools List 2425'!C102</f>
        <v>0</v>
      </c>
      <c r="G129" s="114">
        <f>'Schools List 2425'!G102</f>
        <v>0</v>
      </c>
    </row>
    <row r="130" spans="1:7" ht="12.5" hidden="1" customHeight="1" outlineLevel="1" x14ac:dyDescent="0.3">
      <c r="A130" s="15">
        <v>49</v>
      </c>
      <c r="B130" s="111" t="str">
        <f>'Schools List 2425'!E104</f>
        <v>Springfield Primary School</v>
      </c>
      <c r="C130" s="110">
        <v>49</v>
      </c>
      <c r="D130" s="112" t="str">
        <f t="shared" si="8"/>
        <v>72329</v>
      </c>
      <c r="E130" s="113">
        <f>'Schools List 2425'!D104</f>
        <v>2329</v>
      </c>
      <c r="F130" s="113">
        <f>'Schools List 2425'!C104</f>
        <v>0</v>
      </c>
      <c r="G130" s="114">
        <f>'Schools List 2425'!G104</f>
        <v>0</v>
      </c>
    </row>
    <row r="131" spans="1:7" ht="12.5" hidden="1" customHeight="1" outlineLevel="1" x14ac:dyDescent="0.3">
      <c r="A131" s="15">
        <v>50</v>
      </c>
      <c r="B131" s="111" t="str">
        <f>'Schools List 2425'!E113</f>
        <v>St Theresa's Catholic Primary School</v>
      </c>
      <c r="C131" s="110">
        <v>50</v>
      </c>
      <c r="D131" s="112" t="str">
        <f t="shared" si="8"/>
        <v>75208</v>
      </c>
      <c r="E131" s="113">
        <f>'Schools List 2425'!D113</f>
        <v>5208</v>
      </c>
      <c r="F131" s="113">
        <f>'Schools List 2425'!C113</f>
        <v>0</v>
      </c>
      <c r="G131" s="114">
        <f>'Schools List 2425'!G113</f>
        <v>0</v>
      </c>
    </row>
    <row r="132" spans="1:7" ht="12.5" hidden="1" customHeight="1" outlineLevel="1" x14ac:dyDescent="0.3">
      <c r="A132" s="15">
        <v>51</v>
      </c>
      <c r="B132" s="111" t="str">
        <f>'Schools List 2425'!E120</f>
        <v>Stradbroke Primary School</v>
      </c>
      <c r="C132" s="110">
        <v>51</v>
      </c>
      <c r="D132" s="112" t="str">
        <f t="shared" si="8"/>
        <v>72350</v>
      </c>
      <c r="E132" s="113">
        <f>'Schools List 2425'!D120</f>
        <v>2350</v>
      </c>
      <c r="F132" s="113">
        <f>'Schools List 2425'!C120</f>
        <v>0</v>
      </c>
      <c r="G132" s="114">
        <f>'Schools List 2425'!G120</f>
        <v>0</v>
      </c>
    </row>
    <row r="133" spans="1:7" ht="12.5" hidden="1" customHeight="1" outlineLevel="1" x14ac:dyDescent="0.3">
      <c r="A133" s="15">
        <v>52</v>
      </c>
      <c r="B133" s="111" t="str">
        <f>'Schools List 2425'!E124</f>
        <v>Walkley Primary School</v>
      </c>
      <c r="C133" s="110">
        <v>52</v>
      </c>
      <c r="D133" s="112" t="str">
        <f t="shared" si="8"/>
        <v>72351</v>
      </c>
      <c r="E133" s="113">
        <f>'Schools List 2425'!D124</f>
        <v>2351</v>
      </c>
      <c r="F133" s="113">
        <f>'Schools List 2425'!C124</f>
        <v>0</v>
      </c>
      <c r="G133" s="114">
        <f>'Schools List 2425'!G124</f>
        <v>0</v>
      </c>
    </row>
    <row r="134" spans="1:7" ht="12.5" hidden="1" customHeight="1" outlineLevel="1" x14ac:dyDescent="0.3">
      <c r="A134" s="15">
        <v>53</v>
      </c>
      <c r="B134" s="111" t="str">
        <f>'Schools List 2425'!E125</f>
        <v>Watercliffe Meadow Community Primary School</v>
      </c>
      <c r="C134" s="110">
        <v>53</v>
      </c>
      <c r="D134" s="112" t="str">
        <f t="shared" si="8"/>
        <v>73432</v>
      </c>
      <c r="E134" s="113">
        <f>'Schools List 2425'!D125</f>
        <v>3432</v>
      </c>
      <c r="F134" s="113">
        <f>'Schools List 2425'!C125</f>
        <v>0</v>
      </c>
      <c r="G134" s="114">
        <f>'Schools List 2425'!G125</f>
        <v>0</v>
      </c>
    </row>
    <row r="135" spans="1:7" ht="12.5" hidden="1" customHeight="1" outlineLevel="1" x14ac:dyDescent="0.3">
      <c r="A135" s="15">
        <v>54</v>
      </c>
      <c r="B135" s="111" t="str">
        <f>'Schools List 2425'!E126</f>
        <v>Waterthorpe Infant School</v>
      </c>
      <c r="C135" s="110">
        <v>54</v>
      </c>
      <c r="D135" s="112" t="str">
        <f t="shared" si="8"/>
        <v>72319</v>
      </c>
      <c r="E135" s="113">
        <f>'Schools List 2425'!D126</f>
        <v>2319</v>
      </c>
      <c r="F135" s="113">
        <f>'Schools List 2425'!C126</f>
        <v>0</v>
      </c>
      <c r="G135" s="114">
        <f>'Schools List 2425'!G126</f>
        <v>0</v>
      </c>
    </row>
    <row r="136" spans="1:7" ht="12.5" hidden="1" customHeight="1" outlineLevel="1" x14ac:dyDescent="0.3">
      <c r="A136" s="15">
        <v>55</v>
      </c>
      <c r="B136" s="111" t="str">
        <f>'Schools List 2425'!E127</f>
        <v>Westways Primary School</v>
      </c>
      <c r="C136" s="110">
        <v>55</v>
      </c>
      <c r="D136" s="112" t="str">
        <f t="shared" si="8"/>
        <v>72352</v>
      </c>
      <c r="E136" s="113">
        <f>'Schools List 2425'!D127</f>
        <v>2352</v>
      </c>
      <c r="F136" s="113">
        <f>'Schools List 2425'!C127</f>
        <v>0</v>
      </c>
      <c r="G136" s="114">
        <f>'Schools List 2425'!G127</f>
        <v>0</v>
      </c>
    </row>
    <row r="137" spans="1:7" collapsed="1" x14ac:dyDescent="0.3">
      <c r="B137" s="111"/>
      <c r="C137" s="110"/>
      <c r="D137" s="112"/>
      <c r="E137" s="113"/>
      <c r="F137" s="113"/>
      <c r="G137" s="114"/>
    </row>
    <row r="138" spans="1:7" x14ac:dyDescent="0.3">
      <c r="B138" s="111"/>
      <c r="C138" s="110"/>
      <c r="D138" s="112"/>
      <c r="E138" s="113"/>
      <c r="F138" s="113"/>
      <c r="G138" s="114"/>
    </row>
    <row r="139" spans="1:7" x14ac:dyDescent="0.3">
      <c r="B139" s="111"/>
      <c r="C139" s="110"/>
      <c r="D139" s="112"/>
      <c r="E139" s="113"/>
      <c r="F139" s="113"/>
      <c r="G139" s="114"/>
    </row>
  </sheetData>
  <sheetProtection selectLockedCells="1" selectUnlockedCells="1"/>
  <sortState xmlns:xlrd2="http://schemas.microsoft.com/office/spreadsheetml/2017/richdata2" ref="A82:U136">
    <sortCondition ref="G82:G136"/>
  </sortState>
  <mergeCells count="2">
    <mergeCell ref="I1:J2"/>
    <mergeCell ref="B26:B30"/>
  </mergeCells>
  <conditionalFormatting sqref="N48:P48 N52:N54 N60:N65">
    <cfRule type="cellIs" dxfId="3" priority="1" stopIfTrue="1" operator="equal">
      <formula>TRUE</formula>
    </cfRule>
  </conditionalFormatting>
  <conditionalFormatting sqref="P15 M16:M48 O54:P54 P56 O57:P59 N68:N70 N76">
    <cfRule type="cellIs" dxfId="2" priority="3" stopIfTrue="1" operator="equal">
      <formula>TRUE</formula>
    </cfRule>
  </conditionalFormatting>
  <hyperlinks>
    <hyperlink ref="I1:J2" location="Instructions!C17" tooltip="Link to Instructions" display="Back to Main Menu" xr:uid="{00000000-0004-0000-0500-000000000000}"/>
  </hyperlinks>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8" r:id="rId4" name="Drop Down 4">
              <controlPr defaultSize="0" print="0" autoLine="0" autoPict="0" altText="Drop down list of Maintained Primary Schools">
                <anchor moveWithCells="1">
                  <from>
                    <xdr:col>1</xdr:col>
                    <xdr:colOff>69850</xdr:colOff>
                    <xdr:row>1</xdr:row>
                    <xdr:rowOff>31750</xdr:rowOff>
                  </from>
                  <to>
                    <xdr:col>3</xdr:col>
                    <xdr:colOff>146050</xdr:colOff>
                    <xdr:row>2</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ABADE-A12B-4B38-A4D4-DF44077D36C0}">
  <sheetPr>
    <tabColor theme="7"/>
    <pageSetUpPr autoPageBreaks="0" fitToPage="1"/>
  </sheetPr>
  <dimension ref="A1:U86"/>
  <sheetViews>
    <sheetView showGridLines="0" showRowColHeaders="0" zoomScale="90" zoomScaleNormal="90" workbookViewId="0">
      <selection activeCell="S64" sqref="S64"/>
    </sheetView>
  </sheetViews>
  <sheetFormatPr defaultColWidth="10.6328125" defaultRowHeight="13" outlineLevelRow="1" outlineLevelCol="1" x14ac:dyDescent="0.3"/>
  <cols>
    <col min="1" max="1" width="8.36328125" style="15" bestFit="1" customWidth="1"/>
    <col min="2" max="2" width="26.1796875" style="17" customWidth="1"/>
    <col min="3" max="3" width="14.6328125" style="17" customWidth="1"/>
    <col min="4" max="4" width="10.453125" style="17" customWidth="1"/>
    <col min="5" max="5" width="10.36328125" style="17" customWidth="1"/>
    <col min="6" max="6" width="10.90625" style="17" customWidth="1"/>
    <col min="7" max="7" width="12.36328125" style="17" customWidth="1"/>
    <col min="8" max="8" width="13.90625" style="18" customWidth="1"/>
    <col min="9" max="9" width="13.453125" style="17" bestFit="1" customWidth="1"/>
    <col min="10" max="10" width="10.6328125" style="17" bestFit="1" customWidth="1"/>
    <col min="11" max="11" width="8" style="41" bestFit="1" customWidth="1"/>
    <col min="12" max="12" width="9.36328125" style="17" hidden="1" customWidth="1" outlineLevel="1"/>
    <col min="13" max="13" width="10.1796875" style="71" hidden="1" customWidth="1" outlineLevel="1"/>
    <col min="14" max="14" width="5.54296875" style="17" hidden="1" customWidth="1" outlineLevel="1"/>
    <col min="15" max="15" width="10.6328125" style="17" hidden="1" customWidth="1" outlineLevel="1"/>
    <col min="16" max="16" width="8.90625" style="17" hidden="1" customWidth="1" outlineLevel="1"/>
    <col min="17" max="17" width="7.81640625" style="17" hidden="1" customWidth="1" outlineLevel="1"/>
    <col min="18" max="18" width="11.453125" style="17" bestFit="1" customWidth="1" collapsed="1"/>
    <col min="19" max="16384" width="10.6328125" style="17"/>
  </cols>
  <sheetData>
    <row r="1" spans="1:17" ht="22.5" customHeight="1" x14ac:dyDescent="0.45">
      <c r="B1" s="16" t="s">
        <v>414</v>
      </c>
      <c r="C1" s="16"/>
      <c r="D1" s="16"/>
      <c r="E1" s="16"/>
      <c r="F1" s="16"/>
      <c r="I1" s="499" t="s">
        <v>70</v>
      </c>
      <c r="J1" s="500"/>
    </row>
    <row r="2" spans="1:17" ht="24" customHeight="1" thickBot="1" x14ac:dyDescent="0.35">
      <c r="I2" s="501"/>
      <c r="J2" s="502"/>
    </row>
    <row r="3" spans="1:17" ht="24" customHeight="1" x14ac:dyDescent="0.45">
      <c r="B3" s="16" t="str">
        <f>VLOOKUP(B4,A83:B84,2,FALSE)</f>
        <v>King Edward VII School</v>
      </c>
      <c r="I3" s="60"/>
      <c r="J3" s="319">
        <f>VLOOKUP(I5,E83:G84,3,FALSE)</f>
        <v>0</v>
      </c>
    </row>
    <row r="4" spans="1:17" s="22" customFormat="1" ht="12.5" x14ac:dyDescent="0.25">
      <c r="A4" s="19"/>
      <c r="B4" s="89">
        <v>1</v>
      </c>
      <c r="C4" s="59"/>
      <c r="D4" s="59"/>
      <c r="E4" s="20"/>
      <c r="F4" s="21"/>
      <c r="H4" s="116">
        <f>VLOOKUP(B4,C83:J83,7,FALSE)</f>
        <v>0</v>
      </c>
      <c r="I4" s="177" t="str">
        <f>373&amp;I5</f>
        <v>3734259</v>
      </c>
      <c r="K4" s="41"/>
      <c r="L4" s="253"/>
      <c r="M4" s="253"/>
      <c r="N4" s="253"/>
      <c r="O4" s="253"/>
      <c r="P4" s="253"/>
    </row>
    <row r="5" spans="1:17" ht="13" hidden="1" customHeight="1" outlineLevel="1" x14ac:dyDescent="0.3">
      <c r="A5" s="101"/>
      <c r="B5" s="117"/>
      <c r="C5" s="117"/>
      <c r="D5" s="117"/>
      <c r="E5" s="117"/>
      <c r="F5" s="117"/>
      <c r="G5" s="117"/>
      <c r="H5" s="118" t="str">
        <f>VLOOKUP(B4,C83:D84,2,FALSE)</f>
        <v>74259</v>
      </c>
      <c r="I5" s="119">
        <f>VLOOKUP(H5,D83:E84,2,FALSE)</f>
        <v>4259</v>
      </c>
      <c r="J5" s="120">
        <f>IF(VLOOKUP(I5,E83:F84,2,FALSE)=0,I5,VLOOKUP(I5,E83:F84,2,FALSE))</f>
        <v>4259</v>
      </c>
      <c r="K5" s="121" t="str">
        <f>7&amp;J5</f>
        <v>74259</v>
      </c>
      <c r="L5" s="122"/>
      <c r="M5" s="65"/>
      <c r="N5" s="253"/>
      <c r="O5" s="253"/>
      <c r="P5" s="253"/>
      <c r="Q5" s="253"/>
    </row>
    <row r="6" spans="1:17" collapsed="1" x14ac:dyDescent="0.3">
      <c r="A6" s="102"/>
      <c r="B6" s="160" t="s">
        <v>0</v>
      </c>
      <c r="C6" s="160"/>
      <c r="D6" s="160"/>
      <c r="E6" s="160"/>
      <c r="F6" s="160"/>
      <c r="G6" s="161"/>
      <c r="H6" s="255" t="s">
        <v>1</v>
      </c>
      <c r="I6" s="254" t="s">
        <v>1</v>
      </c>
      <c r="J6" s="255" t="s">
        <v>2</v>
      </c>
      <c r="K6" s="254" t="s">
        <v>2</v>
      </c>
      <c r="L6" s="41"/>
      <c r="M6" s="66"/>
      <c r="N6" s="70"/>
      <c r="O6" s="67"/>
      <c r="P6" s="67"/>
    </row>
    <row r="7" spans="1:17" x14ac:dyDescent="0.3">
      <c r="A7" s="102"/>
      <c r="G7" s="49"/>
      <c r="H7" s="24" t="s">
        <v>307</v>
      </c>
      <c r="I7" s="166" t="s">
        <v>331</v>
      </c>
      <c r="J7" s="166" t="s">
        <v>3</v>
      </c>
      <c r="K7" s="166" t="s">
        <v>4</v>
      </c>
      <c r="L7" s="41"/>
      <c r="M7" s="67"/>
      <c r="N7" s="71"/>
      <c r="O7" s="68"/>
      <c r="P7" s="67"/>
    </row>
    <row r="8" spans="1:17" x14ac:dyDescent="0.3">
      <c r="A8" s="103"/>
      <c r="B8" s="18" t="s">
        <v>176</v>
      </c>
      <c r="C8" s="18"/>
      <c r="D8" s="18"/>
      <c r="E8" s="18"/>
      <c r="F8" s="18"/>
      <c r="G8" s="162"/>
      <c r="H8" s="23">
        <f>VLOOKUP(I$5,[15]AWPU!$E:$I,3,FALSE)</f>
        <v>684</v>
      </c>
      <c r="I8" s="23">
        <f>VLOOKUP($I$5,[16]AWPU!$E:$I,3,FALSE)</f>
        <v>686</v>
      </c>
      <c r="J8" s="167">
        <f t="shared" ref="J8:J11" si="0">I8-H8</f>
        <v>2</v>
      </c>
      <c r="K8" s="90">
        <f>(J8/H8)*100</f>
        <v>0.29239766081871343</v>
      </c>
      <c r="L8" s="41"/>
      <c r="M8" s="69"/>
      <c r="N8" s="72"/>
      <c r="O8" s="67"/>
      <c r="P8" s="67"/>
    </row>
    <row r="9" spans="1:17" x14ac:dyDescent="0.3">
      <c r="A9" s="103"/>
      <c r="B9" s="18" t="s">
        <v>177</v>
      </c>
      <c r="C9" s="18"/>
      <c r="D9" s="18"/>
      <c r="E9" s="18"/>
      <c r="F9" s="18"/>
      <c r="G9" s="162"/>
      <c r="H9" s="23">
        <f>VLOOKUP(I$5,[15]AWPU!$E:$I,4,FALSE)</f>
        <v>457</v>
      </c>
      <c r="I9" s="23">
        <f>VLOOKUP($I$5,[16]AWPU!$E:$I,4,FALSE)</f>
        <v>459</v>
      </c>
      <c r="J9" s="167">
        <f t="shared" ref="J9" si="1">I9-H9</f>
        <v>2</v>
      </c>
      <c r="K9" s="90">
        <f>(J9/H9)*100</f>
        <v>0.43763676148796499</v>
      </c>
      <c r="L9" s="41"/>
      <c r="M9" s="69"/>
      <c r="N9" s="72"/>
      <c r="O9" s="67"/>
      <c r="P9" s="67"/>
    </row>
    <row r="10" spans="1:17" x14ac:dyDescent="0.3">
      <c r="A10" s="103"/>
      <c r="B10" s="18" t="s">
        <v>175</v>
      </c>
      <c r="C10" s="18"/>
      <c r="D10" s="18"/>
      <c r="E10" s="18"/>
      <c r="F10" s="18"/>
      <c r="G10" s="162"/>
      <c r="H10" s="159">
        <f>IFERROR(VLOOKUP(I6,'IR 23-24'!C:I,5,FALSE),0)</f>
        <v>0</v>
      </c>
      <c r="I10" s="159">
        <f>IFERROR(VLOOKUP(I6,'IR 24-25'!D:K,8,FALSE),0)</f>
        <v>0</v>
      </c>
      <c r="J10" s="167">
        <f t="shared" si="0"/>
        <v>0</v>
      </c>
      <c r="K10" s="90">
        <f>IF(ISERROR((J10/H10)*100),0,(J10/H10)*100)</f>
        <v>0</v>
      </c>
      <c r="L10" s="41"/>
      <c r="M10" s="69"/>
      <c r="N10" s="72"/>
      <c r="O10" s="67"/>
      <c r="P10" s="67"/>
    </row>
    <row r="11" spans="1:17" x14ac:dyDescent="0.3">
      <c r="A11" s="102" t="s">
        <v>12</v>
      </c>
      <c r="B11" s="163" t="s">
        <v>5</v>
      </c>
      <c r="C11" s="163"/>
      <c r="D11" s="163"/>
      <c r="E11" s="163"/>
      <c r="F11" s="163"/>
      <c r="G11" s="135"/>
      <c r="H11" s="108">
        <f>SUM(H8:H9)</f>
        <v>1141</v>
      </c>
      <c r="I11" s="165">
        <f>SUM(I8:I9)</f>
        <v>1145</v>
      </c>
      <c r="J11" s="168">
        <f t="shared" si="0"/>
        <v>4</v>
      </c>
      <c r="K11" s="214">
        <f>(J11/H11)*100</f>
        <v>0.35056967572304998</v>
      </c>
      <c r="L11" s="41"/>
      <c r="M11" s="66"/>
      <c r="N11" s="70"/>
      <c r="O11" s="67"/>
      <c r="P11" s="67"/>
    </row>
    <row r="12" spans="1:17" x14ac:dyDescent="0.3">
      <c r="A12" s="102" t="s">
        <v>13</v>
      </c>
      <c r="B12" s="18"/>
      <c r="C12" s="134"/>
      <c r="D12" s="332" t="s">
        <v>307</v>
      </c>
      <c r="E12" s="332" t="s">
        <v>307</v>
      </c>
      <c r="F12" s="268" t="s">
        <v>331</v>
      </c>
      <c r="G12" s="268" t="s">
        <v>331</v>
      </c>
      <c r="H12" s="256" t="s">
        <v>6</v>
      </c>
      <c r="I12" s="257" t="s">
        <v>6</v>
      </c>
      <c r="J12" s="256" t="s">
        <v>2</v>
      </c>
      <c r="K12" s="257" t="s">
        <v>2</v>
      </c>
      <c r="L12" s="41"/>
      <c r="M12" s="69"/>
      <c r="N12" s="72"/>
      <c r="O12" s="68"/>
      <c r="P12" s="67"/>
    </row>
    <row r="13" spans="1:17" x14ac:dyDescent="0.3">
      <c r="A13" s="102" t="s">
        <v>6</v>
      </c>
      <c r="B13" s="135" t="s">
        <v>11</v>
      </c>
      <c r="C13" s="136" t="s">
        <v>58</v>
      </c>
      <c r="D13" s="139" t="s">
        <v>63</v>
      </c>
      <c r="E13" s="140" t="s">
        <v>64</v>
      </c>
      <c r="F13" s="137" t="s">
        <v>63</v>
      </c>
      <c r="G13" s="138" t="s">
        <v>64</v>
      </c>
      <c r="H13" s="24" t="s">
        <v>307</v>
      </c>
      <c r="I13" s="166" t="s">
        <v>331</v>
      </c>
      <c r="J13" s="24" t="s">
        <v>8</v>
      </c>
      <c r="K13" s="24" t="s">
        <v>4</v>
      </c>
      <c r="L13" s="41"/>
      <c r="M13" s="69"/>
      <c r="N13" s="72"/>
      <c r="O13" s="68"/>
      <c r="P13" s="67"/>
    </row>
    <row r="14" spans="1:17" s="27" customFormat="1" ht="12" customHeight="1" x14ac:dyDescent="0.3">
      <c r="A14" s="102" t="s">
        <v>7</v>
      </c>
      <c r="B14" s="25"/>
      <c r="C14" s="25"/>
      <c r="D14" s="141"/>
      <c r="E14" s="141"/>
      <c r="F14" s="25"/>
      <c r="G14" s="26"/>
      <c r="I14" s="28"/>
      <c r="L14" s="41"/>
      <c r="M14" s="67"/>
      <c r="N14" s="72"/>
      <c r="O14" s="68"/>
      <c r="P14" s="67"/>
      <c r="Q14" s="17"/>
    </row>
    <row r="15" spans="1:17" ht="15.5" x14ac:dyDescent="0.35">
      <c r="A15" s="102"/>
      <c r="B15" s="25"/>
      <c r="C15" s="25"/>
      <c r="D15" s="141"/>
      <c r="E15" s="141"/>
      <c r="F15" s="209"/>
      <c r="G15" s="210"/>
      <c r="H15" s="30"/>
      <c r="I15" s="31"/>
      <c r="J15" s="14"/>
      <c r="K15" s="32"/>
      <c r="L15" s="41">
        <f>G17-E17</f>
        <v>237</v>
      </c>
      <c r="M15" s="69"/>
      <c r="N15" s="72"/>
      <c r="O15" s="67"/>
      <c r="P15" s="67"/>
    </row>
    <row r="16" spans="1:17" x14ac:dyDescent="0.3">
      <c r="A16" s="102"/>
      <c r="B16" s="25"/>
      <c r="C16" s="25"/>
      <c r="D16" s="141"/>
      <c r="E16" s="141"/>
      <c r="F16" s="25"/>
      <c r="G16" s="29"/>
      <c r="H16" s="30"/>
      <c r="I16" s="31"/>
      <c r="J16" s="14"/>
      <c r="K16" s="32"/>
      <c r="L16" s="41"/>
      <c r="M16" s="17"/>
      <c r="N16" s="123">
        <v>2324</v>
      </c>
      <c r="O16" s="123">
        <v>2425</v>
      </c>
      <c r="P16" s="33"/>
    </row>
    <row r="17" spans="1:21" x14ac:dyDescent="0.3">
      <c r="A17" s="58">
        <v>100101</v>
      </c>
      <c r="B17" s="12" t="s">
        <v>45</v>
      </c>
      <c r="C17" s="12" t="s">
        <v>68</v>
      </c>
      <c r="D17" s="196">
        <f>H8</f>
        <v>684</v>
      </c>
      <c r="E17" s="313">
        <f>'[15]pro-forma check'!$E6</f>
        <v>4785</v>
      </c>
      <c r="F17" s="169">
        <f>I8</f>
        <v>686</v>
      </c>
      <c r="G17" s="348">
        <f>'[16]pro-forma check'!$E6</f>
        <v>5022</v>
      </c>
      <c r="H17" s="30">
        <f>VLOOKUP($J$5,'[15]Budget Share'!$D:$Z,N17,FALSE)</f>
        <v>5737541</v>
      </c>
      <c r="I17" s="31">
        <f>VLOOKUP($I$5,'[16]Budget Share'!$D:$Z,$O17,FALSE)</f>
        <v>6043491</v>
      </c>
      <c r="J17" s="14">
        <f>I17-H17</f>
        <v>305950</v>
      </c>
      <c r="K17" s="32">
        <f>IF(O17=TRUE,"n/a",IF(H17=0,"n/a",(J17/H17)*100))</f>
        <v>5.3324237683007407</v>
      </c>
      <c r="L17" s="41"/>
      <c r="M17" s="33" t="s">
        <v>45</v>
      </c>
      <c r="N17" s="77">
        <v>4</v>
      </c>
      <c r="O17" s="77">
        <v>4</v>
      </c>
      <c r="P17" s="35">
        <f>F17*G17</f>
        <v>3445092</v>
      </c>
      <c r="Q17" s="35"/>
      <c r="S17" s="124"/>
      <c r="T17" s="109"/>
      <c r="U17" s="109"/>
    </row>
    <row r="18" spans="1:21" x14ac:dyDescent="0.3">
      <c r="A18" s="58"/>
      <c r="B18" s="12"/>
      <c r="C18" s="12" t="s">
        <v>69</v>
      </c>
      <c r="D18" s="196">
        <f>H9</f>
        <v>457</v>
      </c>
      <c r="E18" s="313">
        <f>'[15]pro-forma check'!$E7</f>
        <v>5393</v>
      </c>
      <c r="F18" s="169">
        <f>I9</f>
        <v>459</v>
      </c>
      <c r="G18" s="348">
        <f>'[16]pro-forma check'!$E7</f>
        <v>5661</v>
      </c>
      <c r="H18" s="30"/>
      <c r="I18" s="31"/>
      <c r="J18" s="14"/>
      <c r="K18" s="32"/>
      <c r="L18" s="41"/>
      <c r="M18" s="33"/>
      <c r="N18" s="77"/>
      <c r="O18" s="77"/>
      <c r="P18" s="35">
        <f>F18*G18</f>
        <v>2598399</v>
      </c>
      <c r="Q18" s="35">
        <f>SUM(P17:P18)-I17</f>
        <v>0</v>
      </c>
      <c r="S18" s="124"/>
      <c r="T18" s="109"/>
      <c r="U18" s="109"/>
    </row>
    <row r="19" spans="1:21" x14ac:dyDescent="0.3">
      <c r="A19" s="102"/>
      <c r="B19" s="12" t="s">
        <v>286</v>
      </c>
      <c r="C19" s="12"/>
      <c r="D19" s="12"/>
      <c r="E19" s="12"/>
      <c r="F19" s="12"/>
      <c r="G19" s="42"/>
      <c r="H19" s="30">
        <f>VLOOKUP($J$5,'[15]Budget Share'!$D:$Z,N19,FALSE)</f>
        <v>0</v>
      </c>
      <c r="I19" s="31">
        <f>VLOOKUP($I$5,'[16]Budget Share'!$D:$Z,$O19,FALSE)</f>
        <v>0</v>
      </c>
      <c r="J19" s="14">
        <f>I19-H19</f>
        <v>0</v>
      </c>
      <c r="K19" s="32" t="str">
        <f>IF(O19=TRUE,"n/a",IF(H19=0,"n/a",(J19/H19)*100))</f>
        <v>n/a</v>
      </c>
      <c r="L19" s="41"/>
      <c r="M19" s="33"/>
      <c r="N19" s="77">
        <v>14</v>
      </c>
      <c r="O19" s="77">
        <v>14</v>
      </c>
      <c r="P19" s="35"/>
      <c r="Q19" s="35"/>
      <c r="S19" s="125"/>
    </row>
    <row r="20" spans="1:21" x14ac:dyDescent="0.3">
      <c r="A20" s="58"/>
      <c r="B20" s="170" t="s">
        <v>285</v>
      </c>
      <c r="C20" s="200"/>
      <c r="D20" s="201"/>
      <c r="E20" s="201"/>
      <c r="F20" s="202"/>
      <c r="G20" s="203"/>
      <c r="H20" s="191">
        <f>SUM(H17:H19)</f>
        <v>5737541</v>
      </c>
      <c r="I20" s="166">
        <f>SUM(I17:I19)</f>
        <v>6043491</v>
      </c>
      <c r="J20" s="192">
        <f>I20-H20</f>
        <v>305950</v>
      </c>
      <c r="K20" s="193">
        <f>IF(O20=TRUE,"n/a",IF(H20=0,"n/a",(J20/H20)*100))</f>
        <v>5.3324237683007407</v>
      </c>
      <c r="L20" s="41"/>
      <c r="M20" s="33"/>
      <c r="N20" s="77"/>
      <c r="O20" s="77"/>
      <c r="P20" s="35"/>
      <c r="Q20" s="35"/>
      <c r="S20" s="124"/>
      <c r="T20" s="109"/>
      <c r="U20" s="109"/>
    </row>
    <row r="21" spans="1:21" x14ac:dyDescent="0.3">
      <c r="A21" s="58"/>
      <c r="B21" s="142" t="s">
        <v>64</v>
      </c>
      <c r="C21" s="12"/>
      <c r="D21" s="144"/>
      <c r="E21" s="144"/>
      <c r="F21" s="109"/>
      <c r="G21" s="34"/>
      <c r="H21" s="196">
        <f>H20/H11</f>
        <v>5028.5197195442597</v>
      </c>
      <c r="I21" s="197">
        <f>I20/I11</f>
        <v>5278.1580786026198</v>
      </c>
      <c r="J21" s="198">
        <f>I21-H21</f>
        <v>249.63835905836004</v>
      </c>
      <c r="K21" s="199">
        <f>IF(O21=TRUE,"n/a",IF(H21=0,"n/a",(J21/H21)*100))</f>
        <v>4.9644502354857032</v>
      </c>
      <c r="L21" s="41"/>
      <c r="M21" s="33"/>
      <c r="N21" s="77"/>
      <c r="O21" s="77"/>
      <c r="P21" s="35"/>
      <c r="Q21" s="35"/>
      <c r="S21" s="124"/>
      <c r="T21" s="109"/>
      <c r="U21" s="109"/>
    </row>
    <row r="22" spans="1:21" s="37" customFormat="1" x14ac:dyDescent="0.3">
      <c r="A22" s="104"/>
      <c r="B22" s="39"/>
      <c r="C22" s="39"/>
      <c r="D22" s="39"/>
      <c r="E22" s="39"/>
      <c r="F22" s="39"/>
      <c r="G22" s="36"/>
      <c r="H22" s="30"/>
      <c r="I22" s="31"/>
      <c r="J22" s="40"/>
      <c r="K22" s="38"/>
      <c r="L22" s="41"/>
      <c r="M22" s="33"/>
      <c r="N22" s="77"/>
      <c r="O22" s="77"/>
      <c r="P22" s="35"/>
      <c r="Q22" s="35"/>
      <c r="S22" s="125"/>
    </row>
    <row r="23" spans="1:21" x14ac:dyDescent="0.3">
      <c r="A23" s="102"/>
      <c r="B23" s="12" t="s">
        <v>47</v>
      </c>
      <c r="C23" s="12" t="s">
        <v>65</v>
      </c>
      <c r="D23" s="143">
        <f>VLOOKUP($J$5,[15]FSM!$E:$N,5,FALSE)</f>
        <v>305.00000000000045</v>
      </c>
      <c r="E23" s="144">
        <f>'[15]pro-forma check'!$E$9</f>
        <v>475.2</v>
      </c>
      <c r="F23" s="169">
        <f>VLOOKUP($I$5,[16]FSM!$E:$N,5,FALSE)</f>
        <v>321.00000000000006</v>
      </c>
      <c r="G23" s="44">
        <f>'[16]pro-forma check'!$E$9</f>
        <v>490</v>
      </c>
      <c r="H23" s="30">
        <f>VLOOKUP($J$5,'[15]Budget Share'!$D:$Z,N23,FALSE)</f>
        <v>144936.0000000002</v>
      </c>
      <c r="I23" s="31">
        <f>VLOOKUP($I$5,'[16]Budget Share'!$D:$Z,$O23,FALSE)</f>
        <v>157290.00000000003</v>
      </c>
      <c r="J23" s="14">
        <f t="shared" ref="J23:J24" si="2">I23-H23</f>
        <v>12353.999999999825</v>
      </c>
      <c r="K23" s="32">
        <f t="shared" ref="K23:K24" si="3">IF(O23=TRUE,"n/a",IF(H23=0,"n/a",(J23/H23)*100))</f>
        <v>8.5237622122866696</v>
      </c>
      <c r="L23" s="122"/>
      <c r="M23" s="33" t="s">
        <v>65</v>
      </c>
      <c r="N23" s="77">
        <v>5</v>
      </c>
      <c r="O23" s="77">
        <v>5</v>
      </c>
      <c r="P23" s="35">
        <f>F23*G23</f>
        <v>157290.00000000003</v>
      </c>
      <c r="Q23" s="35">
        <f>I23-P23</f>
        <v>0</v>
      </c>
      <c r="S23" s="125"/>
    </row>
    <row r="24" spans="1:21" x14ac:dyDescent="0.3">
      <c r="A24" s="102"/>
      <c r="B24" s="12"/>
      <c r="C24" s="12" t="s">
        <v>199</v>
      </c>
      <c r="D24" s="143">
        <f>VLOOKUP($J$5,[15]FSM!$E:$N,8,FALSE)</f>
        <v>344.00000000000006</v>
      </c>
      <c r="E24" s="144">
        <f>'[15]pro-forma check'!$E$11</f>
        <v>808.55000000000007</v>
      </c>
      <c r="F24" s="169">
        <f>VLOOKUP($I$5,[16]FSM!$E:$N,8,FALSE)</f>
        <v>336.99999999999943</v>
      </c>
      <c r="G24" s="44">
        <f>'[16]pro-forma check'!$E$11</f>
        <v>1200</v>
      </c>
      <c r="H24" s="30">
        <f>VLOOKUP($J$5,'[15]Budget Share'!$D:$Z,N24,FALSE)</f>
        <v>278141.20000000007</v>
      </c>
      <c r="I24" s="31">
        <f>VLOOKUP($I$5,'[16]Budget Share'!$D:$Z,$O24,FALSE)</f>
        <v>404399.9999999993</v>
      </c>
      <c r="J24" s="14">
        <f t="shared" si="2"/>
        <v>126258.79999999923</v>
      </c>
      <c r="K24" s="32">
        <f t="shared" si="3"/>
        <v>45.393778411827952</v>
      </c>
      <c r="L24" s="122"/>
      <c r="M24" s="33"/>
      <c r="N24" s="77">
        <v>6</v>
      </c>
      <c r="O24" s="77">
        <v>6</v>
      </c>
      <c r="P24" s="35">
        <f>F24*G24</f>
        <v>404399.9999999993</v>
      </c>
      <c r="Q24" s="35">
        <f>I24-P24</f>
        <v>0</v>
      </c>
      <c r="S24" s="125"/>
    </row>
    <row r="25" spans="1:21" x14ac:dyDescent="0.3">
      <c r="A25" s="102"/>
      <c r="B25" s="12"/>
      <c r="C25" s="12"/>
      <c r="D25" s="349"/>
      <c r="E25" s="349"/>
      <c r="F25" s="350"/>
      <c r="G25" s="44"/>
      <c r="H25" s="30"/>
      <c r="I25" s="31"/>
      <c r="J25" s="14"/>
      <c r="K25" s="32"/>
      <c r="L25" s="122"/>
      <c r="M25" s="33"/>
      <c r="N25" s="77"/>
      <c r="O25" s="77"/>
      <c r="P25" s="35"/>
      <c r="Q25" s="35"/>
      <c r="S25" s="125"/>
    </row>
    <row r="26" spans="1:21" x14ac:dyDescent="0.3">
      <c r="A26" s="102"/>
      <c r="B26" s="12" t="s">
        <v>181</v>
      </c>
      <c r="C26" s="12" t="s">
        <v>174</v>
      </c>
      <c r="D26" s="143">
        <f>VLOOKUP($J$5,[15]IDACI!$E:$AI,17,FALSE)</f>
        <v>48.000000000000007</v>
      </c>
      <c r="E26" s="144">
        <f>'[15]pro-forma check'!$E18</f>
        <v>281.75716514780794</v>
      </c>
      <c r="F26" s="169">
        <f>VLOOKUP($I$5,[16]IDACI!$E:$AI,17,FALSE)</f>
        <v>40.000000000000014</v>
      </c>
      <c r="G26" s="44">
        <f>'[16]pro-forma check'!$E18</f>
        <v>338.31419600629351</v>
      </c>
      <c r="H26" s="30">
        <f>VLOOKUP($J$5,'[15]Budget Share'!$D:$Z,N26,FALSE)</f>
        <v>254540.26406069467</v>
      </c>
      <c r="I26" s="31">
        <f>VLOOKUP($I$5,'[16]Budget Share'!$D:$Z,$O26,FALSE)</f>
        <v>289621.82782521116</v>
      </c>
      <c r="J26" s="14">
        <f>I26-H26</f>
        <v>35081.563764516497</v>
      </c>
      <c r="K26" s="32">
        <f>IF(O26=TRUE,"n/a",IF(H26=0,"n/a",(J26/H26)*100))</f>
        <v>13.782323945476605</v>
      </c>
      <c r="L26" s="126"/>
      <c r="M26" s="33" t="s">
        <v>181</v>
      </c>
      <c r="N26" s="77">
        <v>7</v>
      </c>
      <c r="O26" s="77">
        <v>7</v>
      </c>
      <c r="P26" s="35">
        <f t="shared" ref="P26:P31" si="4">F26*G26</f>
        <v>13532.567840251746</v>
      </c>
      <c r="Q26" s="35">
        <f t="shared" ref="Q26:Q31" si="5">I26-P26</f>
        <v>276089.25998495944</v>
      </c>
      <c r="S26" s="125"/>
    </row>
    <row r="27" spans="1:21" ht="13" customHeight="1" x14ac:dyDescent="0.3">
      <c r="A27" s="102"/>
      <c r="B27" s="503" t="s">
        <v>180</v>
      </c>
      <c r="C27" s="12" t="s">
        <v>173</v>
      </c>
      <c r="D27" s="143">
        <f>VLOOKUP($J$5,[15]IDACI!$E:$AI,16,FALSE)</f>
        <v>182.00000000000031</v>
      </c>
      <c r="E27" s="144">
        <f>'[15]pro-forma check'!$E19</f>
        <v>374.27444325604341</v>
      </c>
      <c r="F27" s="169">
        <f>VLOOKUP($I$5,[16]IDACI!$E:$AI,16,FALSE)</f>
        <v>175.99999999999989</v>
      </c>
      <c r="G27" s="44">
        <f>'[16]pro-forma check'!$E19</f>
        <v>447.76878883185907</v>
      </c>
      <c r="H27" s="30"/>
      <c r="I27" s="31"/>
      <c r="J27" s="14"/>
      <c r="K27" s="32"/>
      <c r="L27" s="126"/>
      <c r="M27" s="33"/>
      <c r="N27" s="77"/>
      <c r="O27" s="77"/>
      <c r="P27" s="35">
        <f t="shared" si="4"/>
        <v>78807.306834407151</v>
      </c>
      <c r="Q27" s="35">
        <f t="shared" si="5"/>
        <v>-78807.306834407151</v>
      </c>
      <c r="S27" s="125"/>
    </row>
    <row r="28" spans="1:21" ht="13" customHeight="1" x14ac:dyDescent="0.3">
      <c r="A28" s="102"/>
      <c r="B28" s="503"/>
      <c r="C28" s="12" t="s">
        <v>172</v>
      </c>
      <c r="D28" s="143">
        <f>VLOOKUP($J$5,[15]IDACI!$E:$AI,15,FALSE)</f>
        <v>75.000000000000043</v>
      </c>
      <c r="E28" s="144">
        <f>'[15]pro-forma check'!$E20</f>
        <v>521.46102206459977</v>
      </c>
      <c r="F28" s="169">
        <f>VLOOKUP($I$5,[16]IDACI!$E:$AI,15,FALSE)</f>
        <v>67.999999999999986</v>
      </c>
      <c r="G28" s="44">
        <f>'[16]pro-forma check'!$E20</f>
        <v>626.87630436460267</v>
      </c>
      <c r="H28" s="30"/>
      <c r="I28" s="31"/>
      <c r="J28" s="14"/>
      <c r="K28" s="32"/>
      <c r="L28" s="126"/>
      <c r="M28" s="33"/>
      <c r="N28" s="77"/>
      <c r="O28" s="77"/>
      <c r="P28" s="35">
        <f t="shared" si="4"/>
        <v>42627.588696792976</v>
      </c>
      <c r="Q28" s="35">
        <f t="shared" si="5"/>
        <v>-42627.588696792976</v>
      </c>
      <c r="S28" s="125"/>
    </row>
    <row r="29" spans="1:21" ht="13" customHeight="1" x14ac:dyDescent="0.3">
      <c r="A29" s="102"/>
      <c r="B29" s="503"/>
      <c r="C29" s="12" t="s">
        <v>171</v>
      </c>
      <c r="D29" s="143">
        <f>VLOOKUP($J$5,[15]IDACI!$E:$AI,14,FALSE)</f>
        <v>59.000000000000036</v>
      </c>
      <c r="E29" s="144">
        <f>'[15]pro-forma check'!$E21</f>
        <v>571.92499194181914</v>
      </c>
      <c r="F29" s="169">
        <f>VLOOKUP($I$5,[16]IDACI!$E:$AI,14,FALSE)</f>
        <v>55.99999999999995</v>
      </c>
      <c r="G29" s="44">
        <f>'[16]pro-forma check'!$E21</f>
        <v>686.57880954218388</v>
      </c>
      <c r="H29" s="30"/>
      <c r="I29" s="31"/>
      <c r="J29" s="14"/>
      <c r="K29" s="32"/>
      <c r="L29" s="126"/>
      <c r="M29" s="33"/>
      <c r="N29" s="77"/>
      <c r="O29" s="77"/>
      <c r="P29" s="35">
        <f t="shared" si="4"/>
        <v>38448.41333436226</v>
      </c>
      <c r="Q29" s="35">
        <f t="shared" si="5"/>
        <v>-38448.41333436226</v>
      </c>
      <c r="S29" s="125"/>
    </row>
    <row r="30" spans="1:21" ht="13" customHeight="1" x14ac:dyDescent="0.3">
      <c r="A30" s="102"/>
      <c r="B30" s="503"/>
      <c r="C30" s="12" t="s">
        <v>170</v>
      </c>
      <c r="D30" s="143">
        <f>VLOOKUP($J$5,[15]IDACI!$E:$AI,13,FALSE)</f>
        <v>126.0000000000003</v>
      </c>
      <c r="E30" s="144">
        <f>'[15]pro-forma check'!$E22</f>
        <v>613.97830017283525</v>
      </c>
      <c r="F30" s="169">
        <f>VLOOKUP($I$5,[16]IDACI!$E:$AI,13,FALSE)</f>
        <v>131.00000000000003</v>
      </c>
      <c r="G30" s="44">
        <f>'[16]pro-forma check'!$E22</f>
        <v>736.33089719016823</v>
      </c>
      <c r="H30" s="30"/>
      <c r="I30" s="31"/>
      <c r="J30" s="14"/>
      <c r="K30" s="32"/>
      <c r="L30" s="126"/>
      <c r="M30" s="33"/>
      <c r="N30" s="77"/>
      <c r="O30" s="77"/>
      <c r="P30" s="35">
        <f t="shared" si="4"/>
        <v>96459.347531912063</v>
      </c>
      <c r="Q30" s="35">
        <f t="shared" si="5"/>
        <v>-96459.347531912063</v>
      </c>
      <c r="S30" s="125"/>
    </row>
    <row r="31" spans="1:21" ht="13" customHeight="1" x14ac:dyDescent="0.3">
      <c r="A31" s="102"/>
      <c r="B31" s="503"/>
      <c r="C31" s="12" t="s">
        <v>169</v>
      </c>
      <c r="D31" s="143">
        <f>VLOOKUP($J$5,[15]IDACI!$E:$AI,12,FALSE)</f>
        <v>28.999999999999975</v>
      </c>
      <c r="E31" s="144">
        <f>'[15]pro-forma check'!$E23</f>
        <v>782.19153309689966</v>
      </c>
      <c r="F31" s="169">
        <f>VLOOKUP($I$5,[16]IDACI!$E:$AI,12,FALSE)</f>
        <v>21.000000000000011</v>
      </c>
      <c r="G31" s="44">
        <f>'[16]pro-forma check'!$E23</f>
        <v>940.31445654690413</v>
      </c>
      <c r="H31" s="30"/>
      <c r="I31" s="31"/>
      <c r="J31" s="14"/>
      <c r="K31" s="32"/>
      <c r="L31" s="127"/>
      <c r="M31" s="33"/>
      <c r="N31" s="77"/>
      <c r="O31" s="77"/>
      <c r="P31" s="35">
        <f t="shared" si="4"/>
        <v>19746.603587484995</v>
      </c>
      <c r="Q31" s="35">
        <f t="shared" si="5"/>
        <v>-19746.603587484995</v>
      </c>
      <c r="R31" s="150">
        <f>SUM(Q23:Q31)</f>
        <v>0</v>
      </c>
      <c r="S31" s="125"/>
    </row>
    <row r="32" spans="1:21" s="27" customFormat="1" x14ac:dyDescent="0.3">
      <c r="A32" s="105"/>
      <c r="B32" s="12"/>
      <c r="C32" s="12"/>
      <c r="D32" s="306"/>
      <c r="E32" s="39"/>
      <c r="F32" s="304"/>
      <c r="G32" s="351"/>
      <c r="H32" s="30"/>
      <c r="I32" s="31"/>
      <c r="J32" s="14"/>
      <c r="K32" s="32"/>
      <c r="L32" s="128"/>
      <c r="M32" s="33"/>
      <c r="N32" s="77"/>
      <c r="O32" s="77"/>
      <c r="P32" s="35"/>
      <c r="Q32" s="35"/>
      <c r="S32" s="125"/>
    </row>
    <row r="33" spans="1:19" s="43" customFormat="1" x14ac:dyDescent="0.3">
      <c r="A33" s="58"/>
      <c r="B33" s="12" t="s">
        <v>49</v>
      </c>
      <c r="C33" s="12" t="s">
        <v>131</v>
      </c>
      <c r="D33" s="143">
        <f>VLOOKUP($J5,[15]Attain!$E:$AA,22,FALSE)</f>
        <v>209.00153632510279</v>
      </c>
      <c r="E33" s="144">
        <f>'[15]pro-forma check'!$E$28</f>
        <v>1750</v>
      </c>
      <c r="F33" s="169">
        <f>VLOOKUP(I5,[16]Attain!$E:$AA,22,FALSE)</f>
        <v>199.06576892147692</v>
      </c>
      <c r="G33" s="34">
        <f>'[16]pro-forma check'!$E$28</f>
        <v>1775</v>
      </c>
      <c r="H33" s="30">
        <f>VLOOKUP($J$5,'[15]Budget Share'!$D:$Z,N33,FALSE)</f>
        <v>365752.68856892991</v>
      </c>
      <c r="I33" s="31">
        <f>VLOOKUP($I$5,'[16]Budget Share'!$D:$Z,$O33,FALSE)</f>
        <v>353341.7398356215</v>
      </c>
      <c r="J33" s="14">
        <f>I33-H33</f>
        <v>-12410.948733308411</v>
      </c>
      <c r="K33" s="32">
        <f>IF(O33=TRUE,"n/a",IF(H33=0,"n/a",(J33/H33)*100))</f>
        <v>-3.3932624752174414</v>
      </c>
      <c r="L33" s="122"/>
      <c r="M33" s="33" t="s">
        <v>49</v>
      </c>
      <c r="N33" s="77">
        <v>8</v>
      </c>
      <c r="O33" s="77">
        <v>8</v>
      </c>
      <c r="P33" s="35">
        <f>F33*G33</f>
        <v>353341.7398356215</v>
      </c>
      <c r="Q33" s="35">
        <f>I33-P33</f>
        <v>0</v>
      </c>
      <c r="S33" s="125"/>
    </row>
    <row r="34" spans="1:19" s="43" customFormat="1" x14ac:dyDescent="0.3">
      <c r="A34" s="58"/>
      <c r="B34" s="12"/>
      <c r="C34" s="12"/>
      <c r="D34" s="352"/>
      <c r="E34" s="352"/>
      <c r="F34" s="356"/>
      <c r="G34" s="353"/>
      <c r="H34" s="30"/>
      <c r="I34" s="31"/>
      <c r="J34" s="14"/>
      <c r="K34" s="32"/>
      <c r="L34" s="122"/>
      <c r="M34" s="33"/>
      <c r="N34" s="77"/>
      <c r="O34" s="77"/>
      <c r="P34" s="35"/>
      <c r="Q34" s="35"/>
      <c r="S34" s="125"/>
    </row>
    <row r="35" spans="1:19" s="43" customFormat="1" x14ac:dyDescent="0.3">
      <c r="A35" s="58"/>
      <c r="B35" s="12" t="s">
        <v>50</v>
      </c>
      <c r="C35" s="12" t="s">
        <v>51</v>
      </c>
      <c r="D35" s="354">
        <f>VLOOKUP($J$5,[15]EAL!$D:$J,6,FALSE)</f>
        <v>69.999999999999957</v>
      </c>
      <c r="E35" s="352">
        <f>'[15]pro-forma check'!$E$30</f>
        <v>1565</v>
      </c>
      <c r="F35" s="307">
        <f>VLOOKUP($I$5,[16]EAL!$D:$J,6,FALSE)</f>
        <v>82.999999999999972</v>
      </c>
      <c r="G35" s="44">
        <f>'[16]pro-forma check'!$E$30</f>
        <v>1585</v>
      </c>
      <c r="H35" s="30">
        <f>VLOOKUP($J$5,'[15]Budget Share'!$D:$Z,N35,FALSE)</f>
        <v>109549.99999999993</v>
      </c>
      <c r="I35" s="31">
        <f>VLOOKUP($I$5,'[16]Budget Share'!$D:$Z,$O35,FALSE)</f>
        <v>131554.99999999994</v>
      </c>
      <c r="J35" s="14">
        <f>I35-H35</f>
        <v>22005.000000000015</v>
      </c>
      <c r="K35" s="32">
        <f>IF(O35=TRUE,"n/a",IF(H35=0,"n/a",(J35/H35)*100))</f>
        <v>20.086718393427685</v>
      </c>
      <c r="L35" s="122"/>
      <c r="M35" s="33" t="s">
        <v>50</v>
      </c>
      <c r="N35" s="77">
        <v>9</v>
      </c>
      <c r="O35" s="77">
        <v>9</v>
      </c>
      <c r="P35" s="35">
        <f>F35*G35</f>
        <v>131554.99999999994</v>
      </c>
      <c r="Q35" s="35">
        <f>I35-P35</f>
        <v>0</v>
      </c>
      <c r="S35" s="125"/>
    </row>
    <row r="36" spans="1:19" s="43" customFormat="1" x14ac:dyDescent="0.3">
      <c r="A36" s="58"/>
      <c r="B36" s="12"/>
      <c r="C36" s="12"/>
      <c r="D36" s="142"/>
      <c r="E36" s="142"/>
      <c r="F36" s="357"/>
      <c r="G36" s="351"/>
      <c r="H36" s="30"/>
      <c r="I36" s="31"/>
      <c r="J36" s="45"/>
      <c r="L36" s="122"/>
      <c r="M36" s="33"/>
      <c r="N36" s="77"/>
      <c r="O36" s="77"/>
      <c r="P36" s="35"/>
      <c r="Q36" s="35"/>
      <c r="S36" s="125"/>
    </row>
    <row r="37" spans="1:19" x14ac:dyDescent="0.3">
      <c r="A37" s="102"/>
      <c r="B37" s="12" t="s">
        <v>107</v>
      </c>
      <c r="C37" s="12" t="s">
        <v>274</v>
      </c>
      <c r="D37" s="355">
        <f>VLOOKUP($J$5,[15]Mobility!$D:$N,7,FALSE)</f>
        <v>0</v>
      </c>
      <c r="E37" s="352">
        <f>'[15]pro-forma check'!$E$25</f>
        <v>1360</v>
      </c>
      <c r="F37" s="308">
        <f>VLOOKUP($I$5,[16]Mobility!$D:$N,7,FALSE)</f>
        <v>0</v>
      </c>
      <c r="G37" s="44">
        <f>'[16]pro-forma check'!$E$25</f>
        <v>1380</v>
      </c>
      <c r="H37" s="30">
        <f>VLOOKUP($J$5,'[15]Budget Share'!$D:$Z,N37,FALSE)</f>
        <v>0</v>
      </c>
      <c r="I37" s="31">
        <f>VLOOKUP($I$5,'[16]Budget Share'!$D:$Z,$O37,FALSE)</f>
        <v>0</v>
      </c>
      <c r="J37" s="14">
        <f>I37-H37</f>
        <v>0</v>
      </c>
      <c r="K37" s="32" t="str">
        <f>IF(O37=TRUE,"n/a",IF(H37=0,"n/a",(J37/H37)*100))</f>
        <v>n/a</v>
      </c>
      <c r="L37" s="122"/>
      <c r="M37" s="33" t="s">
        <v>48</v>
      </c>
      <c r="N37" s="77">
        <v>12</v>
      </c>
      <c r="O37" s="77">
        <v>12</v>
      </c>
      <c r="P37" s="35">
        <f>F37*G37</f>
        <v>0</v>
      </c>
      <c r="Q37" s="35">
        <f>I37-P37</f>
        <v>0</v>
      </c>
      <c r="S37" s="125"/>
    </row>
    <row r="38" spans="1:19" x14ac:dyDescent="0.3">
      <c r="A38" s="102"/>
      <c r="B38" s="12"/>
      <c r="C38" s="12"/>
      <c r="D38" s="12"/>
      <c r="E38" s="12"/>
      <c r="F38" s="12"/>
      <c r="G38" s="42"/>
      <c r="H38" s="30"/>
      <c r="I38" s="31"/>
      <c r="J38" s="14"/>
      <c r="K38" s="32"/>
      <c r="L38" s="41"/>
      <c r="M38" s="33"/>
      <c r="N38" s="77"/>
      <c r="O38" s="77"/>
      <c r="P38" s="35"/>
      <c r="Q38" s="35"/>
      <c r="S38" s="125"/>
    </row>
    <row r="39" spans="1:19" x14ac:dyDescent="0.3">
      <c r="A39" s="102"/>
      <c r="B39" s="12" t="s">
        <v>52</v>
      </c>
      <c r="C39" s="12"/>
      <c r="D39" s="12"/>
      <c r="E39" s="12"/>
      <c r="F39" s="12"/>
      <c r="G39" s="42"/>
      <c r="H39" s="30">
        <f>VLOOKUP($J$5,'[15]Budget Share'!$D:$Z,N39,FALSE)</f>
        <v>128000</v>
      </c>
      <c r="I39" s="31">
        <f>VLOOKUP($I$5,'[16]Budget Share'!$D:$Z,$O39,FALSE)</f>
        <v>134400</v>
      </c>
      <c r="J39" s="14">
        <f t="shared" ref="J39:J45" si="6">I39-H39</f>
        <v>6400</v>
      </c>
      <c r="K39" s="32">
        <f>IF(O39=TRUE,"n/a",IF(H39=0,"n/a",(J39/H39)*100))</f>
        <v>5</v>
      </c>
      <c r="L39" s="41"/>
      <c r="M39" s="33" t="s">
        <v>52</v>
      </c>
      <c r="N39" s="77">
        <v>11</v>
      </c>
      <c r="O39" s="77">
        <v>11</v>
      </c>
      <c r="P39" s="35">
        <f>I39</f>
        <v>134400</v>
      </c>
      <c r="Q39" s="35">
        <f>I39-P39</f>
        <v>0</v>
      </c>
      <c r="S39" s="125"/>
    </row>
    <row r="40" spans="1:19" x14ac:dyDescent="0.3">
      <c r="A40" s="102"/>
      <c r="B40" s="12"/>
      <c r="C40" s="12"/>
      <c r="D40" s="12"/>
      <c r="E40" s="12"/>
      <c r="F40" s="12"/>
      <c r="G40" s="42"/>
      <c r="H40" s="30"/>
      <c r="I40" s="31"/>
      <c r="J40" s="14"/>
      <c r="K40" s="32"/>
      <c r="L40" s="41"/>
      <c r="M40" s="33"/>
      <c r="N40" s="77"/>
      <c r="O40" s="77"/>
      <c r="P40" s="35"/>
      <c r="Q40" s="35"/>
      <c r="S40" s="125"/>
    </row>
    <row r="41" spans="1:19" x14ac:dyDescent="0.3">
      <c r="A41" s="102"/>
      <c r="B41" s="12" t="s">
        <v>338</v>
      </c>
      <c r="C41" s="12"/>
      <c r="D41" s="12"/>
      <c r="E41" s="12"/>
      <c r="F41" s="12"/>
      <c r="G41" s="42"/>
      <c r="H41" s="30">
        <f>VLOOKUP($J$5,'[15]Budget Share'!$D:$Z,N41,FALSE)</f>
        <v>385954.32764288998</v>
      </c>
      <c r="I41" s="31">
        <f>VLOOKUP($I$5,'[16]Budget Share'!$D:$Z,$O41,FALSE)</f>
        <v>80600</v>
      </c>
      <c r="J41" s="14">
        <f t="shared" si="6"/>
        <v>-305354.32764288998</v>
      </c>
      <c r="K41" s="32">
        <f>IF(O41=TRUE,"n/a",IF(H41=0,"n/a",(J41/H41)*100))</f>
        <v>-79.116700027113993</v>
      </c>
      <c r="L41" s="41"/>
      <c r="M41" s="33" t="s">
        <v>277</v>
      </c>
      <c r="N41" s="77">
        <v>20</v>
      </c>
      <c r="O41" s="77">
        <v>20</v>
      </c>
      <c r="P41" s="35">
        <f>I41</f>
        <v>80600</v>
      </c>
      <c r="Q41" s="35">
        <f>I41-P41</f>
        <v>0</v>
      </c>
      <c r="S41" s="125"/>
    </row>
    <row r="42" spans="1:19" s="194" customFormat="1" x14ac:dyDescent="0.3">
      <c r="A42" s="314"/>
      <c r="B42" s="142" t="s">
        <v>339</v>
      </c>
      <c r="C42" s="142"/>
      <c r="D42" s="142"/>
      <c r="E42" s="142"/>
      <c r="F42" s="142"/>
      <c r="G42" s="315"/>
      <c r="H42" s="30">
        <f>VLOOKUP($J$5,'[15]Budget Share'!$D:$Z,N42,FALSE)</f>
        <v>268800</v>
      </c>
      <c r="I42" s="31">
        <f>VLOOKUP($I$5,'[16]Budget Share'!$D:$Z,$O42,FALSE)</f>
        <v>291840</v>
      </c>
      <c r="J42" s="198">
        <f>I42-H42</f>
        <v>23040</v>
      </c>
      <c r="K42" s="199">
        <f>IF(O42=TRUE,"n/a",IF(H42=0,"n/a",(J42/H42)*100))</f>
        <v>8.5714285714285712</v>
      </c>
      <c r="L42" s="35"/>
      <c r="M42" s="316" t="s">
        <v>9</v>
      </c>
      <c r="N42" s="77">
        <v>22</v>
      </c>
      <c r="O42" s="77">
        <v>22</v>
      </c>
      <c r="P42" s="35">
        <f>I42</f>
        <v>291840</v>
      </c>
      <c r="Q42" s="35">
        <f>I42-P42</f>
        <v>0</v>
      </c>
      <c r="S42" s="317"/>
    </row>
    <row r="43" spans="1:19" x14ac:dyDescent="0.3">
      <c r="A43" s="102"/>
      <c r="B43" s="12" t="s">
        <v>340</v>
      </c>
      <c r="C43" s="12"/>
      <c r="D43" s="12"/>
      <c r="E43" s="12"/>
      <c r="F43" s="12"/>
      <c r="G43" s="42"/>
      <c r="H43" s="30">
        <f>VLOOKUP($J$5,'[15]Budget Share'!$D:$Z,N43,FALSE)</f>
        <v>0</v>
      </c>
      <c r="I43" s="31">
        <f>VLOOKUP($I$5,'[16]Budget Share'!$D:$Z,$O43,FALSE)</f>
        <v>0</v>
      </c>
      <c r="J43" s="14">
        <f>I43-H43</f>
        <v>0</v>
      </c>
      <c r="K43" s="32" t="str">
        <f>IF(O43=TRUE,"n/a",IF(H43=0,"n/a",(J43/H43)*100))</f>
        <v>n/a</v>
      </c>
      <c r="L43" s="41"/>
      <c r="M43" s="33" t="s">
        <v>287</v>
      </c>
      <c r="N43" s="77">
        <v>21</v>
      </c>
      <c r="O43" s="77">
        <v>21</v>
      </c>
      <c r="P43" s="35">
        <f>I43</f>
        <v>0</v>
      </c>
      <c r="Q43" s="35">
        <f>I43-P43</f>
        <v>0</v>
      </c>
      <c r="S43" s="125"/>
    </row>
    <row r="44" spans="1:19" x14ac:dyDescent="0.3">
      <c r="A44" s="102"/>
      <c r="B44" s="12"/>
      <c r="C44" s="12"/>
      <c r="D44" s="12"/>
      <c r="E44" s="12"/>
      <c r="F44" s="12"/>
      <c r="G44" s="42"/>
      <c r="H44" s="30"/>
      <c r="I44" s="31"/>
      <c r="J44" s="14"/>
      <c r="K44" s="32"/>
      <c r="L44" s="41"/>
      <c r="M44" s="33"/>
      <c r="N44" s="77"/>
      <c r="O44" s="77"/>
      <c r="P44" s="35"/>
      <c r="Q44" s="35"/>
      <c r="S44" s="125"/>
    </row>
    <row r="45" spans="1:19" x14ac:dyDescent="0.3">
      <c r="A45" s="102"/>
      <c r="B45" s="12" t="s">
        <v>75</v>
      </c>
      <c r="C45" s="12"/>
      <c r="D45" s="12"/>
      <c r="E45" s="12"/>
      <c r="F45" s="12"/>
      <c r="G45" s="42"/>
      <c r="H45" s="30">
        <f>VLOOKUP($J$5,'[15]Budget Share'!$D:$Z,N45,FALSE)</f>
        <v>574804.2287517325</v>
      </c>
      <c r="I45" s="31">
        <f>VLOOKUP($I$5,'[16]Budget Share'!$D:$Z,$O45,FALSE)</f>
        <v>569543.29400020244</v>
      </c>
      <c r="J45" s="14">
        <f t="shared" si="6"/>
        <v>-5260.9347515300615</v>
      </c>
      <c r="K45" s="32">
        <f>IF(O45=TRUE,"n/a",IF(H45=0,"n/a",(J45/H45)*100))</f>
        <v>-0.91525679324853171</v>
      </c>
      <c r="L45" s="41"/>
      <c r="M45" s="33" t="s">
        <v>55</v>
      </c>
      <c r="N45" s="77">
        <v>19</v>
      </c>
      <c r="O45" s="77">
        <v>19</v>
      </c>
      <c r="P45" s="35">
        <f>I45</f>
        <v>569543.29400020244</v>
      </c>
      <c r="Q45" s="35">
        <f>I45-P45</f>
        <v>0</v>
      </c>
      <c r="S45" s="125"/>
    </row>
    <row r="46" spans="1:19" x14ac:dyDescent="0.3">
      <c r="A46" s="102"/>
      <c r="B46" s="12"/>
      <c r="C46" s="12"/>
      <c r="D46" s="12"/>
      <c r="E46" s="12"/>
      <c r="F46" s="12"/>
      <c r="G46" s="42"/>
      <c r="H46" s="30"/>
      <c r="I46" s="31"/>
      <c r="J46" s="14"/>
      <c r="K46" s="32"/>
      <c r="L46" s="41"/>
      <c r="M46" s="33"/>
      <c r="N46" s="77"/>
      <c r="O46" s="77"/>
      <c r="P46" s="35"/>
      <c r="Q46" s="35"/>
      <c r="S46" s="125"/>
    </row>
    <row r="47" spans="1:19" x14ac:dyDescent="0.3">
      <c r="A47" s="102"/>
      <c r="B47" s="12" t="s">
        <v>56</v>
      </c>
      <c r="C47" s="12"/>
      <c r="D47" s="12"/>
      <c r="E47" s="12"/>
      <c r="F47" s="88" t="s">
        <v>178</v>
      </c>
      <c r="G47" s="93">
        <v>1</v>
      </c>
      <c r="H47" s="30">
        <f>VLOOKUP($J$5,'[15]Budget Share'!$D:$Z,N47,FALSE)</f>
        <v>0</v>
      </c>
      <c r="I47" s="31">
        <f>VLOOKUP($I$5,'[16]Budget Share'!$D:$Z,$O47,FALSE)</f>
        <v>0</v>
      </c>
      <c r="J47" s="14">
        <f>I47-H47</f>
        <v>0</v>
      </c>
      <c r="K47" s="32" t="str">
        <f>IF(O47=TRUE,"n/a",IF(H47=0,"n/a",(J47/H47)*100))</f>
        <v>n/a</v>
      </c>
      <c r="L47" s="41"/>
      <c r="M47" s="33" t="s">
        <v>56</v>
      </c>
      <c r="N47" s="77">
        <v>16</v>
      </c>
      <c r="O47" s="77">
        <v>16</v>
      </c>
      <c r="P47" s="35"/>
      <c r="Q47" s="35"/>
      <c r="S47" s="125"/>
    </row>
    <row r="48" spans="1:19" x14ac:dyDescent="0.3">
      <c r="A48" s="58"/>
      <c r="B48" s="12" t="s">
        <v>108</v>
      </c>
      <c r="C48" s="12"/>
      <c r="D48" s="12"/>
      <c r="E48" s="12"/>
      <c r="F48" s="88" t="s">
        <v>182</v>
      </c>
      <c r="G48" s="212">
        <f>[16]MFG!$Q$1</f>
        <v>5.0000000000000001E-3</v>
      </c>
      <c r="H48" s="30">
        <f>VLOOKUP($J$5,'[15]Budget Share'!$D:$Z,N48,FALSE)</f>
        <v>0</v>
      </c>
      <c r="I48" s="31">
        <f>VLOOKUP($I$5,'[16]Budget Share'!$D:$Z,$O48,FALSE)</f>
        <v>132423.48670953777</v>
      </c>
      <c r="J48" s="14">
        <f>I48-H48</f>
        <v>132423.48670953777</v>
      </c>
      <c r="K48" s="32" t="str">
        <f>IF(O48=TRUE,"n/a",IF(H48=0,"n/a",(J48/H48)*100))</f>
        <v>n/a</v>
      </c>
      <c r="L48" s="41"/>
      <c r="M48" s="33" t="s">
        <v>57</v>
      </c>
      <c r="N48" s="77">
        <v>18</v>
      </c>
      <c r="O48" s="77">
        <v>18</v>
      </c>
      <c r="P48" s="35"/>
      <c r="Q48" s="35"/>
      <c r="S48" s="125"/>
    </row>
    <row r="49" spans="1:19" ht="13.5" thickBot="1" x14ac:dyDescent="0.35">
      <c r="A49" s="58"/>
      <c r="B49" s="12"/>
      <c r="C49" s="12"/>
      <c r="D49" s="12"/>
      <c r="E49" s="12"/>
      <c r="F49" s="12"/>
      <c r="G49" s="42"/>
      <c r="H49" s="30"/>
      <c r="I49" s="31"/>
      <c r="J49" s="14"/>
      <c r="K49" s="32"/>
      <c r="L49" s="41"/>
      <c r="M49" s="33"/>
      <c r="N49" s="33"/>
      <c r="O49" s="33"/>
      <c r="P49" s="33"/>
      <c r="S49" s="125"/>
    </row>
    <row r="50" spans="1:19" s="27" customFormat="1" ht="14.5" thickBot="1" x14ac:dyDescent="0.35">
      <c r="A50" s="58">
        <v>100101</v>
      </c>
      <c r="B50" s="3" t="s">
        <v>59</v>
      </c>
      <c r="C50" s="3"/>
      <c r="D50" s="3"/>
      <c r="E50" s="3"/>
      <c r="F50" s="3"/>
      <c r="G50" s="5"/>
      <c r="H50" s="145">
        <f>SUM(H17:H48)-H20-H21</f>
        <v>8248019.7090242459</v>
      </c>
      <c r="I50" s="145">
        <f>SUM(I17:I48)-I20-I21</f>
        <v>8588506.3483705726</v>
      </c>
      <c r="J50" s="145">
        <f>SUM(J17:J48)-J20-J21</f>
        <v>340486.63934632478</v>
      </c>
      <c r="K50" s="146">
        <f>IF(O50=TRUE,"n/a",IF(H50=0,"n/a",(J50/H50)*100))</f>
        <v>4.1281016699535131</v>
      </c>
      <c r="L50" s="41"/>
      <c r="M50" s="17"/>
      <c r="S50" s="125"/>
    </row>
    <row r="51" spans="1:19" s="86" customFormat="1" ht="15.5" x14ac:dyDescent="0.3">
      <c r="A51" s="106"/>
      <c r="B51" s="142" t="s">
        <v>10</v>
      </c>
      <c r="C51" s="84"/>
      <c r="D51" s="84"/>
      <c r="E51" s="84"/>
      <c r="F51" s="84"/>
      <c r="G51" s="85"/>
      <c r="H51" s="194">
        <f>H50/H11</f>
        <v>7228.7639868748865</v>
      </c>
      <c r="I51" s="194">
        <f>I50/I11</f>
        <v>7500.8789068738624</v>
      </c>
      <c r="J51" s="194">
        <f>I51-H51</f>
        <v>272.11491999897589</v>
      </c>
      <c r="K51" s="264">
        <f>J51/H51*100</f>
        <v>3.7643353759100338</v>
      </c>
      <c r="L51" s="35"/>
      <c r="M51" s="87"/>
    </row>
    <row r="52" spans="1:19" s="86" customFormat="1" ht="8.5" customHeight="1" x14ac:dyDescent="0.3">
      <c r="A52" s="106"/>
      <c r="B52" s="142"/>
      <c r="C52" s="84"/>
      <c r="D52" s="84"/>
      <c r="E52" s="84"/>
      <c r="F52" s="84"/>
      <c r="G52" s="97"/>
      <c r="H52" s="194"/>
      <c r="I52" s="194"/>
      <c r="J52" s="194"/>
      <c r="K52" s="264"/>
      <c r="L52" s="35"/>
      <c r="M52" s="87"/>
    </row>
    <row r="53" spans="1:19" ht="14" x14ac:dyDescent="0.25">
      <c r="A53" s="102"/>
      <c r="B53" s="131" t="s">
        <v>336</v>
      </c>
      <c r="C53" s="4"/>
      <c r="D53" s="4"/>
      <c r="E53" s="4"/>
      <c r="F53" s="4"/>
      <c r="G53" s="305"/>
      <c r="H53" s="17">
        <f>VLOOKUP((VALUE(373&amp;I5)),MSAG!B:X,23,FALSE)</f>
        <v>257837</v>
      </c>
      <c r="I53" s="30">
        <v>0</v>
      </c>
      <c r="J53" s="14">
        <f>I53-H53</f>
        <v>-257837</v>
      </c>
      <c r="K53" s="32">
        <f>IF(O53=TRUE,"n/a",IF(H53=0,"n/a",(J53/H53)*100))</f>
        <v>-100</v>
      </c>
      <c r="L53" s="41"/>
      <c r="M53" s="17"/>
      <c r="N53" s="73"/>
    </row>
    <row r="54" spans="1:19" ht="14" x14ac:dyDescent="0.25">
      <c r="A54" s="58">
        <v>100145</v>
      </c>
      <c r="B54" s="131" t="s">
        <v>337</v>
      </c>
      <c r="C54" s="4"/>
      <c r="D54" s="4"/>
      <c r="E54" s="4"/>
      <c r="F54" s="4"/>
      <c r="G54" s="305"/>
      <c r="H54" s="17">
        <f>VLOOKUP((VALUE(373&amp;I5)),TPAG!B:X,23,FALSE)</f>
        <v>76866</v>
      </c>
      <c r="I54" s="30">
        <f>VLOOKUP(I5,'[17]Schls Forum'!$C:$AB,26,FALSE)</f>
        <v>132232.99999999994</v>
      </c>
      <c r="J54" s="14">
        <f>I54-H54</f>
        <v>55366.999999999942</v>
      </c>
      <c r="K54" s="32">
        <f>IF(O54=TRUE,"n/a",IF(H54=0,"n/a",(J54/H54)*100))</f>
        <v>72.03054666562582</v>
      </c>
      <c r="L54" s="41"/>
      <c r="M54" s="17"/>
      <c r="N54" s="73"/>
    </row>
    <row r="55" spans="1:19" ht="17" customHeight="1" thickBot="1" x14ac:dyDescent="0.35">
      <c r="A55" s="58"/>
      <c r="B55" s="12"/>
      <c r="C55" s="12"/>
      <c r="D55" s="12"/>
      <c r="E55" s="12"/>
      <c r="F55" s="12"/>
      <c r="G55" s="42"/>
      <c r="H55" s="30"/>
      <c r="I55" s="31"/>
      <c r="J55" s="14"/>
      <c r="K55" s="32"/>
      <c r="L55" s="41"/>
      <c r="M55" s="43"/>
      <c r="N55" s="33"/>
      <c r="O55" s="33"/>
      <c r="P55" s="33"/>
      <c r="S55" s="125"/>
    </row>
    <row r="56" spans="1:19" s="157" customFormat="1" ht="16" thickBot="1" x14ac:dyDescent="0.4">
      <c r="A56" s="190"/>
      <c r="B56" s="204" t="s">
        <v>275</v>
      </c>
      <c r="C56" s="188"/>
      <c r="D56" s="188"/>
      <c r="E56" s="188"/>
      <c r="F56" s="188"/>
      <c r="G56" s="189" t="s">
        <v>71</v>
      </c>
      <c r="H56" s="186">
        <f>SUM(H50:H55)-H51</f>
        <v>8582722.7090242468</v>
      </c>
      <c r="I56" s="186">
        <f>SUM(I50:I55)-I51</f>
        <v>8720739.3483705726</v>
      </c>
      <c r="J56" s="186">
        <f>SUM(J50:J55)-J51</f>
        <v>138016.63934632472</v>
      </c>
      <c r="K56" s="187">
        <f>IF(O56=TRUE,"n/a",IF(H56=0,"n/a",(J56/H56)*100))</f>
        <v>1.6080752463458716</v>
      </c>
      <c r="L56" s="156"/>
      <c r="S56" s="158"/>
    </row>
    <row r="57" spans="1:19" ht="12.5" x14ac:dyDescent="0.25">
      <c r="A57" s="147"/>
      <c r="B57" s="148"/>
      <c r="C57" s="25"/>
      <c r="D57" s="25"/>
      <c r="E57" s="25"/>
      <c r="F57" s="25"/>
      <c r="G57" s="29"/>
      <c r="H57" s="271">
        <f>VLOOKUP($J$5,'[15]Budget Share'!$D:$Z,23,FALSE)+H54+H53-H56</f>
        <v>0</v>
      </c>
      <c r="I57" s="271">
        <f>VLOOKUP(I5,'[16]Budget Share'!$D:$Z,23,FALSE)+I53+I54-I56</f>
        <v>0</v>
      </c>
      <c r="J57" s="211">
        <f>I57-H57</f>
        <v>0</v>
      </c>
      <c r="K57" s="43"/>
      <c r="L57" s="129"/>
      <c r="M57" s="17"/>
      <c r="N57" s="77">
        <v>23</v>
      </c>
      <c r="O57" s="77">
        <v>23</v>
      </c>
      <c r="P57" s="33"/>
    </row>
    <row r="58" spans="1:19" x14ac:dyDescent="0.3">
      <c r="A58" s="58"/>
      <c r="B58" s="12"/>
      <c r="C58" s="12"/>
      <c r="D58" s="12"/>
      <c r="E58" s="12"/>
      <c r="F58" s="309" t="s">
        <v>136</v>
      </c>
      <c r="G58" s="310" t="s">
        <v>284</v>
      </c>
      <c r="H58" s="258" t="s">
        <v>137</v>
      </c>
      <c r="I58" s="259" t="s">
        <v>283</v>
      </c>
      <c r="J58" s="14"/>
      <c r="K58" s="32"/>
      <c r="L58" s="41"/>
      <c r="M58" s="43"/>
      <c r="N58" s="74"/>
      <c r="O58" s="46"/>
      <c r="P58" s="46"/>
    </row>
    <row r="59" spans="1:19" x14ac:dyDescent="0.3">
      <c r="A59" s="58"/>
      <c r="B59" s="12"/>
      <c r="C59" s="12"/>
      <c r="D59" s="12"/>
      <c r="E59" s="12"/>
      <c r="F59" s="48" t="s">
        <v>341</v>
      </c>
      <c r="G59" s="48" t="s">
        <v>342</v>
      </c>
      <c r="H59" s="94">
        <f>IFERROR(VLOOKUP((VALUE(I6)),'IR 23-24'!C:I,7,FALSE),0)</f>
        <v>0</v>
      </c>
      <c r="I59" s="61">
        <f>F61</f>
        <v>0</v>
      </c>
      <c r="J59" s="14"/>
      <c r="K59" s="32"/>
      <c r="L59" s="41"/>
      <c r="M59" s="43"/>
      <c r="N59" s="74"/>
      <c r="O59" s="33"/>
      <c r="P59" s="33"/>
    </row>
    <row r="60" spans="1:19" s="35" customFormat="1" ht="10" x14ac:dyDescent="0.2">
      <c r="A60" s="260">
        <v>100101</v>
      </c>
      <c r="B60" s="195" t="s">
        <v>411</v>
      </c>
      <c r="C60" s="78"/>
      <c r="D60" s="78"/>
      <c r="E60" s="78"/>
      <c r="F60" s="79"/>
      <c r="G60" s="79"/>
      <c r="H60" s="261">
        <f>H10*G63</f>
        <v>0</v>
      </c>
      <c r="I60" s="261">
        <f>I10*I51</f>
        <v>0</v>
      </c>
      <c r="J60" s="262">
        <f>I60-H60</f>
        <v>0</v>
      </c>
      <c r="K60" s="263" t="str">
        <f>IF(O60=TRUE,"n/a",IF(H60=0,"n/a",(J60/H60)*100))</f>
        <v>n/a</v>
      </c>
      <c r="M60" s="80"/>
      <c r="N60" s="81"/>
      <c r="O60" s="82"/>
      <c r="P60" s="82"/>
    </row>
    <row r="61" spans="1:19" s="43" customFormat="1" ht="12.5" x14ac:dyDescent="0.25">
      <c r="A61" s="58">
        <v>100143</v>
      </c>
      <c r="B61" s="12" t="s">
        <v>410</v>
      </c>
      <c r="C61" s="12"/>
      <c r="D61" s="12"/>
      <c r="E61" s="12"/>
      <c r="F61" s="61">
        <f>IFERROR(VLOOKUP($I$5,'IR 24-25'!D:G,4,FALSE),0)</f>
        <v>0</v>
      </c>
      <c r="G61" s="61">
        <f>F61</f>
        <v>0</v>
      </c>
      <c r="H61" s="405">
        <f>H59*10000</f>
        <v>0</v>
      </c>
      <c r="I61" s="83">
        <f>I59*10000</f>
        <v>0</v>
      </c>
      <c r="J61" s="14">
        <f>I61-H61</f>
        <v>0</v>
      </c>
      <c r="K61" s="32" t="str">
        <f>IF(O61=TRUE,"n/a",IF(H61=0,"n/a",(J61/H61)*100))</f>
        <v>n/a</v>
      </c>
      <c r="L61" s="129"/>
      <c r="M61" s="17"/>
      <c r="N61" s="73"/>
    </row>
    <row r="62" spans="1:19" ht="12.5" x14ac:dyDescent="0.25">
      <c r="A62" s="58">
        <v>100261</v>
      </c>
      <c r="B62" s="12" t="s">
        <v>135</v>
      </c>
      <c r="G62" s="49"/>
      <c r="H62" s="405">
        <f>IFERROR(VLOOKUP((VALUE(I6)),'IR 23-24'!C:O,13,FALSE)-H61-H60,0)</f>
        <v>0</v>
      </c>
      <c r="I62" s="83">
        <f>IFERROR(VLOOKUP(I6,'IR 24-25'!D:V,19,FALSE)-I61-I60,0)</f>
        <v>0</v>
      </c>
      <c r="J62" s="14">
        <f>I62-H62</f>
        <v>0</v>
      </c>
      <c r="K62" s="32" t="str">
        <f>IF(O62=TRUE,"n/a",IF(H62=0,"n/a",(J62/H62)*100))</f>
        <v>n/a</v>
      </c>
      <c r="L62" s="41"/>
      <c r="M62" s="17"/>
      <c r="N62" s="73"/>
    </row>
    <row r="63" spans="1:19" thickBot="1" x14ac:dyDescent="0.3">
      <c r="A63" s="58"/>
      <c r="B63" s="98"/>
      <c r="C63" s="12"/>
      <c r="D63" s="12"/>
      <c r="E63" s="12"/>
      <c r="F63" s="12"/>
      <c r="G63" s="208">
        <f>(H56)/H11</f>
        <v>7522.1057923087174</v>
      </c>
      <c r="H63" s="45">
        <f>IFERROR(VLOOKUP(I5,#REF!,13,FALSE)-SUM(H60:H62),0)</f>
        <v>0</v>
      </c>
      <c r="I63" s="83">
        <f>IFERROR(VLOOKUP((VALUE($I$4)),#REF!,12,FALSE)-I62-I61-I60,0)</f>
        <v>0</v>
      </c>
      <c r="J63" s="45"/>
      <c r="K63" s="43"/>
      <c r="L63" s="41"/>
      <c r="M63" s="17"/>
      <c r="N63" s="73"/>
    </row>
    <row r="64" spans="1:19" ht="14.5" thickBot="1" x14ac:dyDescent="0.35">
      <c r="A64" s="102"/>
      <c r="B64" s="3" t="s">
        <v>74</v>
      </c>
      <c r="C64" s="3"/>
      <c r="D64" s="3"/>
      <c r="E64" s="3"/>
      <c r="F64" s="3"/>
      <c r="G64" s="3" t="s">
        <v>72</v>
      </c>
      <c r="H64" s="164">
        <f>SUM(H61:H63)</f>
        <v>0</v>
      </c>
      <c r="I64" s="145">
        <f>SUM(I61:I63)</f>
        <v>0</v>
      </c>
      <c r="J64" s="145">
        <f>I64-H64</f>
        <v>0</v>
      </c>
      <c r="K64" s="146" t="str">
        <f>IF(O64=TRUE,"n/a",IF(H64=0,"n/a",(J64/H64)*100))</f>
        <v>n/a</v>
      </c>
      <c r="L64" s="41"/>
      <c r="M64" s="17"/>
      <c r="N64" s="73"/>
    </row>
    <row r="65" spans="1:14" ht="14" x14ac:dyDescent="0.3">
      <c r="A65" s="102"/>
      <c r="B65" s="99"/>
      <c r="C65" s="4"/>
      <c r="D65" s="4"/>
      <c r="E65" s="4"/>
      <c r="F65" s="4"/>
      <c r="G65" s="4"/>
      <c r="H65" s="50"/>
      <c r="I65" s="51"/>
      <c r="J65" s="51"/>
      <c r="K65" s="52"/>
      <c r="L65" s="41"/>
      <c r="M65" s="17"/>
      <c r="N65" s="73"/>
    </row>
    <row r="66" spans="1:14" ht="13.5" thickBot="1" x14ac:dyDescent="0.35">
      <c r="A66" s="58">
        <v>100333</v>
      </c>
      <c r="B66" s="12" t="s">
        <v>288</v>
      </c>
      <c r="C66" s="12"/>
      <c r="D66" s="12"/>
      <c r="E66" s="12"/>
      <c r="F66" s="12"/>
      <c r="G66" s="98"/>
      <c r="H66" s="406">
        <f>VLOOKUP($I5,'[17]Schls Forum'!$C:$AB,18,FALSE)</f>
        <v>367020</v>
      </c>
      <c r="I66" s="407">
        <f>VLOOKUP($I5,'[17]Schls Forum'!$C:$AB,19,FALSE)</f>
        <v>372360</v>
      </c>
      <c r="J66" s="318">
        <f>I66-H66</f>
        <v>5340</v>
      </c>
      <c r="K66" s="32">
        <f>IF(O66=TRUE,"n/a",IF(H66=0,"n/a",(J66/H66)*100))</f>
        <v>1.4549615824750695</v>
      </c>
      <c r="L66" s="41"/>
      <c r="M66" s="17"/>
      <c r="N66" s="73"/>
    </row>
    <row r="67" spans="1:14" ht="14.5" thickBot="1" x14ac:dyDescent="0.35">
      <c r="A67" s="58"/>
      <c r="B67" s="100" t="s">
        <v>310</v>
      </c>
      <c r="C67" s="3"/>
      <c r="D67" s="3"/>
      <c r="E67" s="3"/>
      <c r="F67" s="3"/>
      <c r="G67" s="3" t="s">
        <v>73</v>
      </c>
      <c r="H67" s="408">
        <f>SUM(H66:H66)</f>
        <v>367020</v>
      </c>
      <c r="I67" s="213">
        <f>SUM(I66:I66)</f>
        <v>372360</v>
      </c>
      <c r="J67" s="213">
        <f>SUM(J66:J66)</f>
        <v>5340</v>
      </c>
      <c r="K67" s="146">
        <f>IF(O67=TRUE,"n/a",IF(H67=0,"n/a",(J67/H67)*100))</f>
        <v>1.4549615824750695</v>
      </c>
      <c r="L67" s="41"/>
      <c r="M67" s="27"/>
      <c r="N67" s="75"/>
    </row>
    <row r="68" spans="1:14" ht="6" customHeight="1" thickBot="1" x14ac:dyDescent="0.35">
      <c r="A68" s="58"/>
      <c r="B68" s="96"/>
      <c r="C68" s="4"/>
      <c r="D68" s="4"/>
      <c r="E68" s="4"/>
      <c r="F68" s="4"/>
      <c r="G68" s="4"/>
      <c r="H68" s="55"/>
      <c r="I68" s="55"/>
      <c r="J68" s="51"/>
      <c r="K68" s="57"/>
      <c r="L68" s="41"/>
      <c r="M68" s="27"/>
      <c r="N68" s="75"/>
    </row>
    <row r="69" spans="1:14" ht="18.5" thickBot="1" x14ac:dyDescent="0.4">
      <c r="A69" s="102"/>
      <c r="B69" s="181" t="s">
        <v>123</v>
      </c>
      <c r="C69" s="182"/>
      <c r="D69" s="182"/>
      <c r="E69" s="182"/>
      <c r="F69" s="182"/>
      <c r="G69" s="183"/>
      <c r="H69" s="184">
        <f>H67+H64+H56</f>
        <v>8949742.7090242468</v>
      </c>
      <c r="I69" s="185">
        <f>I67+I64+I56</f>
        <v>9093099.3483705726</v>
      </c>
      <c r="J69" s="186">
        <f>J67+J64+J56</f>
        <v>143356.63934632472</v>
      </c>
      <c r="K69" s="187">
        <f>IF(O69=TRUE,"n/a",IF(H69=0,"n/a",(J69/H69)*100))</f>
        <v>1.6017962080828836</v>
      </c>
      <c r="L69" s="41"/>
      <c r="M69" s="17"/>
      <c r="N69" s="76"/>
    </row>
    <row r="70" spans="1:14" ht="6.75" customHeight="1" thickBot="1" x14ac:dyDescent="0.35">
      <c r="A70" s="102"/>
      <c r="B70" s="53"/>
      <c r="C70" s="4"/>
      <c r="D70" s="4"/>
      <c r="E70" s="4"/>
      <c r="F70" s="4"/>
      <c r="G70" s="4"/>
      <c r="H70" s="213"/>
      <c r="I70" s="213"/>
      <c r="J70" s="213"/>
      <c r="K70" s="54"/>
      <c r="L70" s="41"/>
      <c r="M70" s="17"/>
      <c r="N70" s="76"/>
    </row>
    <row r="71" spans="1:14" ht="16" thickBot="1" x14ac:dyDescent="0.35">
      <c r="A71" s="102"/>
      <c r="B71" s="149" t="s">
        <v>67</v>
      </c>
      <c r="C71" s="3"/>
      <c r="D71" s="3"/>
      <c r="E71" s="3"/>
      <c r="F71" s="3"/>
      <c r="G71" s="3"/>
      <c r="H71" s="213">
        <f>(H17*4%)+((H23+H24)*50%)+(H26*50%)+H33</f>
        <v>934063.06059927738</v>
      </c>
      <c r="I71" s="213">
        <f>(I17*4%)+((I23+I24)*50%)+(I26*50%)+I33</f>
        <v>1020737.2937482267</v>
      </c>
      <c r="J71" s="145">
        <f>I71-H71</f>
        <v>86674.233148949337</v>
      </c>
      <c r="K71" s="176">
        <f>(J71/H71)*100</f>
        <v>9.27926997705495</v>
      </c>
      <c r="L71" s="150"/>
      <c r="M71" s="17"/>
      <c r="N71" s="151"/>
    </row>
    <row r="72" spans="1:14" x14ac:dyDescent="0.3">
      <c r="A72" s="102"/>
      <c r="B72" s="152"/>
      <c r="C72" s="25"/>
      <c r="D72" s="25"/>
      <c r="E72" s="25"/>
      <c r="F72" s="25"/>
      <c r="G72" s="25"/>
      <c r="I72" s="18"/>
      <c r="K72" s="17"/>
      <c r="L72" s="150"/>
      <c r="M72" s="152"/>
      <c r="N72" s="153"/>
    </row>
    <row r="73" spans="1:14" s="157" customFormat="1" ht="15.5" x14ac:dyDescent="0.35">
      <c r="A73" s="155"/>
      <c r="B73" s="178" t="s">
        <v>10</v>
      </c>
      <c r="C73" s="179"/>
      <c r="D73" s="179"/>
      <c r="E73" s="179"/>
      <c r="F73" s="179"/>
      <c r="G73" s="180"/>
      <c r="H73" s="205">
        <f>H69/H11</f>
        <v>7843.7709982684019</v>
      </c>
      <c r="I73" s="206">
        <f>I69/I11</f>
        <v>7941.5714832930762</v>
      </c>
      <c r="J73" s="206">
        <f>I73-H73</f>
        <v>97.800485024674344</v>
      </c>
      <c r="K73" s="207">
        <f>J73/H73*100</f>
        <v>1.2468554353035659</v>
      </c>
      <c r="N73" s="175"/>
    </row>
    <row r="74" spans="1:14" s="157" customFormat="1" ht="15.5" x14ac:dyDescent="0.35">
      <c r="A74" s="155"/>
      <c r="B74" s="170" t="s">
        <v>412</v>
      </c>
      <c r="C74" s="171"/>
      <c r="D74" s="171"/>
      <c r="E74" s="171"/>
      <c r="F74" s="171"/>
      <c r="G74" s="171"/>
      <c r="H74" s="172">
        <f>(H56-H54-I39-H42-H45)/H11</f>
        <v>6597.5920072502322</v>
      </c>
      <c r="I74" s="172">
        <f>(I56-I54-I39-I42-I45)/I11</f>
        <v>6631.1991741225938</v>
      </c>
      <c r="J74" s="173">
        <f>I74-H74</f>
        <v>33.607166872361631</v>
      </c>
      <c r="K74" s="174">
        <f>(J74/H74)*100</f>
        <v>0.50938534597819951</v>
      </c>
      <c r="N74" s="175"/>
    </row>
    <row r="75" spans="1:14" ht="15.5" hidden="1" x14ac:dyDescent="0.3">
      <c r="A75" s="102"/>
      <c r="B75" s="154" t="s">
        <v>126</v>
      </c>
      <c r="C75" s="130"/>
      <c r="D75" s="130"/>
      <c r="E75" s="130"/>
      <c r="F75" s="130"/>
      <c r="G75" s="130"/>
      <c r="H75" s="18">
        <f>(H69-H42-H45)/H11</f>
        <v>7104.415845988181</v>
      </c>
      <c r="I75" s="18">
        <f>(I69-I42-I45)/I11</f>
        <v>7189.2716632055635</v>
      </c>
      <c r="J75" s="18">
        <f>I75-H75</f>
        <v>84.855817217382537</v>
      </c>
      <c r="K75" s="54">
        <f>J75/H75*100</f>
        <v>1.1944094920245987</v>
      </c>
      <c r="L75" s="150"/>
      <c r="M75" s="27"/>
      <c r="N75" s="28"/>
    </row>
    <row r="76" spans="1:14" hidden="1" x14ac:dyDescent="0.3">
      <c r="A76" s="102"/>
      <c r="B76" s="154" t="s">
        <v>276</v>
      </c>
      <c r="C76" s="25"/>
      <c r="D76" s="25"/>
      <c r="E76" s="25"/>
      <c r="F76" s="25"/>
      <c r="G76" s="25"/>
      <c r="H76" s="18">
        <f>(H56-H42-H45-H66)/H11</f>
        <v>6461.085434068812</v>
      </c>
      <c r="I76" s="18">
        <f>(I56-I42-I45-I66)/I11</f>
        <v>6538.861182856218</v>
      </c>
      <c r="J76" s="18">
        <f>I76-H76</f>
        <v>77.775748787405973</v>
      </c>
      <c r="K76" s="54">
        <f>J76/H76*100</f>
        <v>1.203756699722625</v>
      </c>
      <c r="L76" s="150"/>
      <c r="M76" s="27"/>
      <c r="N76" s="28"/>
    </row>
    <row r="77" spans="1:14" ht="13.5" thickBot="1" x14ac:dyDescent="0.35">
      <c r="A77" s="102"/>
      <c r="B77" s="154"/>
      <c r="C77" s="25"/>
      <c r="D77" s="25"/>
      <c r="E77" s="25"/>
      <c r="F77" s="25"/>
      <c r="G77" s="25"/>
      <c r="H77" s="17"/>
      <c r="I77" s="18"/>
      <c r="J77" s="18"/>
      <c r="K77" s="54"/>
      <c r="L77" s="150"/>
      <c r="M77" s="17"/>
      <c r="N77" s="151"/>
    </row>
    <row r="78" spans="1:14" s="27" customFormat="1" ht="14.5" thickBot="1" x14ac:dyDescent="0.35">
      <c r="A78" s="105"/>
      <c r="B78" s="3" t="s">
        <v>60</v>
      </c>
      <c r="C78" s="3"/>
      <c r="D78" s="3"/>
      <c r="E78" s="3"/>
      <c r="F78" s="3"/>
      <c r="G78" s="5"/>
      <c r="H78" s="145">
        <f>H56</f>
        <v>8582722.7090242468</v>
      </c>
      <c r="I78" s="145">
        <f>I56</f>
        <v>8720739.3483705726</v>
      </c>
      <c r="J78" s="145">
        <f>I78-H78</f>
        <v>138016.63934632577</v>
      </c>
      <c r="K78" s="176">
        <f>IF(O78=TRUE,"n/a",IF(H78=0,"n/a",(J78/H78)*100))</f>
        <v>1.6080752463458838</v>
      </c>
      <c r="L78" s="150"/>
      <c r="M78" s="17"/>
      <c r="N78" s="18"/>
    </row>
    <row r="79" spans="1:14" s="27" customFormat="1" ht="14.5" thickBot="1" x14ac:dyDescent="0.35">
      <c r="A79" s="105"/>
      <c r="B79" s="3" t="s">
        <v>61</v>
      </c>
      <c r="C79" s="3"/>
      <c r="D79" s="3"/>
      <c r="E79" s="3"/>
      <c r="F79" s="3"/>
      <c r="G79" s="5"/>
      <c r="H79" s="145">
        <f>-VLOOKUP($J5,'[15]Add Deleg'!$C:$H,6,FALSE)</f>
        <v>-30453.289999999997</v>
      </c>
      <c r="I79" s="145">
        <f>-VLOOKUP($I5,'[16]Add Deleg'!$C:$H,6,FALSE)</f>
        <v>-26335</v>
      </c>
      <c r="J79" s="145">
        <f>I79-H79</f>
        <v>4118.2899999999972</v>
      </c>
      <c r="K79" s="176">
        <f>IF(O79=TRUE,"n/a",IF(H79=0,"n/a",(J79/H79)*100))</f>
        <v>-13.52330076651816</v>
      </c>
      <c r="L79" s="41"/>
      <c r="M79" s="17"/>
      <c r="N79" s="71"/>
    </row>
    <row r="80" spans="1:14" s="27" customFormat="1" ht="14.5" thickBot="1" x14ac:dyDescent="0.35">
      <c r="A80" s="107"/>
      <c r="B80" s="3" t="s">
        <v>62</v>
      </c>
      <c r="C80" s="3"/>
      <c r="D80" s="3"/>
      <c r="E80" s="3"/>
      <c r="F80" s="3"/>
      <c r="G80" s="5"/>
      <c r="H80" s="269">
        <f>SUM(H78:H79)</f>
        <v>8552269.4190242477</v>
      </c>
      <c r="I80" s="269">
        <f>SUM(I78:I79)</f>
        <v>8694404.3483705726</v>
      </c>
      <c r="J80" s="269">
        <f>SUM(J78:J79)</f>
        <v>142134.92934632578</v>
      </c>
      <c r="K80" s="270">
        <f>IF(O80=TRUE,"n/a",IF(H80=0,"n/a",(J80/H80)*100))</f>
        <v>1.6619557030108429</v>
      </c>
      <c r="L80" s="41"/>
      <c r="M80" s="17"/>
      <c r="N80" s="71"/>
    </row>
    <row r="81" spans="1:21" s="27" customFormat="1" ht="14" x14ac:dyDescent="0.3">
      <c r="A81" s="47"/>
      <c r="B81" s="4"/>
      <c r="C81" s="4"/>
      <c r="D81" s="4"/>
      <c r="E81" s="4"/>
      <c r="F81" s="4"/>
      <c r="G81" s="56"/>
      <c r="H81" s="51"/>
      <c r="I81" s="51"/>
      <c r="J81" s="57"/>
      <c r="K81" s="41"/>
      <c r="L81" s="17"/>
      <c r="M81" s="71"/>
    </row>
    <row r="82" spans="1:21" s="18" customFormat="1" ht="14" hidden="1" outlineLevel="1" x14ac:dyDescent="0.3">
      <c r="A82" s="311"/>
      <c r="B82" s="4" t="s">
        <v>101</v>
      </c>
      <c r="C82" s="312" t="s">
        <v>102</v>
      </c>
      <c r="D82" s="4" t="s">
        <v>103</v>
      </c>
      <c r="E82" s="4" t="s">
        <v>104</v>
      </c>
      <c r="F82" s="4" t="s">
        <v>105</v>
      </c>
      <c r="G82" s="4" t="s">
        <v>106</v>
      </c>
      <c r="K82" s="133"/>
      <c r="M82" s="71"/>
    </row>
    <row r="83" spans="1:21" ht="12.5" hidden="1" outlineLevel="1" x14ac:dyDescent="0.25">
      <c r="A83" s="15">
        <v>1</v>
      </c>
      <c r="B83" s="111" t="str">
        <f>'Schools List 2425'!E153</f>
        <v>King Edward VII School</v>
      </c>
      <c r="C83" s="110">
        <v>1</v>
      </c>
      <c r="D83" s="112" t="str">
        <f t="shared" ref="D83" si="7">IF(G83=0,7&amp;E83,6&amp;E83)</f>
        <v>74259</v>
      </c>
      <c r="E83" s="113">
        <f>'Schools List 2425'!D153</f>
        <v>4259</v>
      </c>
      <c r="F83" s="113">
        <f>'Schools List 2425'!C153</f>
        <v>0</v>
      </c>
      <c r="G83" s="114">
        <f>'Schools List 2425'!G153</f>
        <v>0</v>
      </c>
      <c r="H83" s="17"/>
      <c r="M83" s="17"/>
    </row>
    <row r="84" spans="1:21" s="18" customFormat="1" collapsed="1" x14ac:dyDescent="0.3">
      <c r="A84" s="15"/>
      <c r="B84" s="111"/>
      <c r="C84" s="110"/>
      <c r="D84" s="112"/>
      <c r="E84" s="113"/>
      <c r="F84" s="113"/>
      <c r="G84" s="114"/>
      <c r="I84" s="17"/>
      <c r="J84" s="17"/>
      <c r="K84" s="41"/>
      <c r="L84" s="17"/>
      <c r="M84" s="71"/>
      <c r="N84" s="17"/>
      <c r="O84" s="17"/>
      <c r="P84" s="17"/>
      <c r="Q84" s="17"/>
      <c r="R84" s="17"/>
      <c r="S84" s="17"/>
      <c r="T84" s="17"/>
      <c r="U84" s="17"/>
    </row>
    <row r="85" spans="1:21" s="18" customFormat="1" x14ac:dyDescent="0.3">
      <c r="A85" s="15"/>
      <c r="B85" s="111"/>
      <c r="C85" s="110"/>
      <c r="D85" s="112"/>
      <c r="E85" s="113"/>
      <c r="F85" s="113"/>
      <c r="G85" s="114"/>
      <c r="I85" s="17"/>
      <c r="J85" s="17"/>
      <c r="K85" s="41"/>
      <c r="L85" s="17"/>
      <c r="M85" s="71"/>
      <c r="N85" s="17"/>
      <c r="O85" s="17"/>
      <c r="P85" s="17"/>
      <c r="Q85" s="17"/>
      <c r="R85" s="17"/>
      <c r="S85" s="17"/>
      <c r="T85" s="17"/>
      <c r="U85" s="17"/>
    </row>
    <row r="86" spans="1:21" s="18" customFormat="1" x14ac:dyDescent="0.3">
      <c r="A86" s="15"/>
      <c r="B86" s="111"/>
      <c r="C86" s="110"/>
      <c r="D86" s="112"/>
      <c r="E86" s="113"/>
      <c r="F86" s="113"/>
      <c r="G86" s="114"/>
      <c r="I86" s="17"/>
      <c r="J86" s="17"/>
      <c r="K86" s="41"/>
      <c r="L86" s="17"/>
      <c r="M86" s="71"/>
      <c r="N86" s="17"/>
      <c r="O86" s="17"/>
      <c r="P86" s="17"/>
      <c r="Q86" s="17"/>
      <c r="R86" s="17"/>
      <c r="S86" s="17"/>
      <c r="T86" s="17"/>
      <c r="U86" s="17"/>
    </row>
  </sheetData>
  <sheetProtection selectLockedCells="1" selectUnlockedCells="1"/>
  <mergeCells count="2">
    <mergeCell ref="I1:J2"/>
    <mergeCell ref="B27:B31"/>
  </mergeCells>
  <conditionalFormatting sqref="M17:M49 N49:P49 N53:N55 N61:N66">
    <cfRule type="cellIs" dxfId="1" priority="1" stopIfTrue="1" operator="equal">
      <formula>TRUE</formula>
    </cfRule>
  </conditionalFormatting>
  <conditionalFormatting sqref="P16 O55:P55 P57 O58:P60 N69:N71 N77">
    <cfRule type="cellIs" dxfId="0" priority="2" stopIfTrue="1" operator="equal">
      <formula>TRUE</formula>
    </cfRule>
  </conditionalFormatting>
  <hyperlinks>
    <hyperlink ref="I1:J2" location="Instructions!C17" tooltip="Link to Instructions" display="Back to Main Menu" xr:uid="{E0B9D619-0D34-4037-9761-A2D770632645}"/>
  </hyperlinks>
  <pageMargins left="0.19685039370078741" right="0.15748031496062992" top="0.23622047244094491" bottom="0.39370078740157483" header="0.19685039370078741" footer="0.15748031496062992"/>
  <pageSetup paperSize="9" scale="73" orientation="portrait" horizontalDpi="1200" verticalDpi="1200" r:id="rId1"/>
  <headerFooter alignWithMargins="0">
    <oddFooter>&amp;LFor queries please contact:  Jacky.Beatson@sheffield.gov.uk&amp;R&amp;D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Drop Down 1">
              <controlPr defaultSize="0" print="0" autoLine="0" autoPict="0" altText="Drop down list of Maintained Primary Schools">
                <anchor moveWithCells="1">
                  <from>
                    <xdr:col>1</xdr:col>
                    <xdr:colOff>69850</xdr:colOff>
                    <xdr:row>1</xdr:row>
                    <xdr:rowOff>31750</xdr:rowOff>
                  </from>
                  <to>
                    <xdr:col>3</xdr:col>
                    <xdr:colOff>146050</xdr:colOff>
                    <xdr:row>2</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FD5E6-6480-4511-B1DD-204D02124253}">
  <dimension ref="A1:X166"/>
  <sheetViews>
    <sheetView workbookViewId="0">
      <selection activeCell="I1" sqref="I1:J2"/>
    </sheetView>
  </sheetViews>
  <sheetFormatPr defaultRowHeight="12.5" x14ac:dyDescent="0.25"/>
  <cols>
    <col min="5" max="5" width="41.08984375" customWidth="1"/>
    <col min="6" max="6" width="22.453125" hidden="1" customWidth="1"/>
    <col min="7" max="7" width="0" hidden="1" customWidth="1"/>
    <col min="8" max="9" width="7.54296875" hidden="1" customWidth="1"/>
    <col min="10" max="10" width="11" hidden="1" customWidth="1"/>
    <col min="11" max="11" width="7.453125" hidden="1" customWidth="1"/>
    <col min="12" max="12" width="8.453125" hidden="1" customWidth="1"/>
    <col min="13" max="13" width="11" hidden="1" customWidth="1"/>
    <col min="14" max="14" width="7.453125" hidden="1" customWidth="1"/>
    <col min="15" max="15" width="8.453125" hidden="1" customWidth="1"/>
    <col min="16" max="16" width="11" hidden="1" customWidth="1"/>
    <col min="17" max="18" width="7.54296875" hidden="1" customWidth="1"/>
    <col min="19" max="19" width="11" hidden="1" customWidth="1"/>
    <col min="20" max="21" width="8.453125" hidden="1" customWidth="1"/>
    <col min="22" max="22" width="11" hidden="1" customWidth="1"/>
    <col min="23" max="23" width="10" hidden="1" customWidth="1"/>
    <col min="24" max="24" width="12" bestFit="1" customWidth="1"/>
  </cols>
  <sheetData>
    <row r="1" spans="1:24" ht="18" x14ac:dyDescent="0.25">
      <c r="A1" s="358" t="s">
        <v>397</v>
      </c>
      <c r="B1" s="359"/>
      <c r="C1" s="359"/>
      <c r="D1" s="360"/>
      <c r="H1" s="372"/>
      <c r="K1" s="372"/>
      <c r="N1" s="372"/>
      <c r="Q1" s="372"/>
      <c r="T1" s="372"/>
      <c r="X1" s="383"/>
    </row>
    <row r="2" spans="1:24" ht="14" x14ac:dyDescent="0.3">
      <c r="A2" s="384" t="s">
        <v>398</v>
      </c>
      <c r="B2" s="362"/>
      <c r="C2" s="362"/>
      <c r="D2" s="384"/>
      <c r="H2" s="385"/>
      <c r="K2" s="385"/>
      <c r="M2" s="383"/>
      <c r="N2" s="372"/>
      <c r="Q2" s="372"/>
      <c r="T2" s="372"/>
      <c r="X2" s="383"/>
    </row>
    <row r="3" spans="1:24" ht="14" x14ac:dyDescent="0.3">
      <c r="A3" s="384" t="s">
        <v>399</v>
      </c>
      <c r="B3" s="386"/>
      <c r="C3" s="386"/>
      <c r="D3" s="387"/>
      <c r="E3" s="388"/>
      <c r="F3" s="388"/>
      <c r="G3" s="388"/>
      <c r="H3" s="389"/>
      <c r="I3" s="390"/>
      <c r="J3" s="390"/>
      <c r="K3" s="389"/>
      <c r="L3" s="390"/>
      <c r="M3" s="390"/>
      <c r="N3" s="391"/>
      <c r="O3" s="390"/>
      <c r="P3" s="390"/>
      <c r="Q3" s="392"/>
      <c r="R3" s="390"/>
      <c r="S3" s="390"/>
      <c r="T3" s="372"/>
      <c r="U3" s="390"/>
      <c r="V3" s="390"/>
      <c r="W3" s="390"/>
      <c r="X3" s="390"/>
    </row>
    <row r="4" spans="1:24" ht="50" x14ac:dyDescent="0.25">
      <c r="A4" s="393" t="s">
        <v>127</v>
      </c>
      <c r="B4" s="398" t="s">
        <v>138</v>
      </c>
      <c r="C4" s="398" t="s">
        <v>400</v>
      </c>
      <c r="D4" s="399" t="s">
        <v>401</v>
      </c>
      <c r="E4" s="399" t="s">
        <v>402</v>
      </c>
      <c r="F4" s="399" t="s">
        <v>403</v>
      </c>
      <c r="G4" s="400" t="s">
        <v>369</v>
      </c>
      <c r="H4" s="401" t="s">
        <v>404</v>
      </c>
      <c r="I4" s="399" t="s">
        <v>371</v>
      </c>
      <c r="J4" s="402" t="s">
        <v>372</v>
      </c>
      <c r="K4" s="401" t="s">
        <v>405</v>
      </c>
      <c r="L4" s="399" t="s">
        <v>374</v>
      </c>
      <c r="M4" s="402" t="s">
        <v>375</v>
      </c>
      <c r="N4" s="398" t="s">
        <v>406</v>
      </c>
      <c r="O4" s="399" t="s">
        <v>377</v>
      </c>
      <c r="P4" s="399" t="s">
        <v>378</v>
      </c>
      <c r="Q4" s="401" t="s">
        <v>407</v>
      </c>
      <c r="R4" s="399" t="s">
        <v>380</v>
      </c>
      <c r="S4" s="402" t="s">
        <v>381</v>
      </c>
      <c r="T4" s="398" t="s">
        <v>408</v>
      </c>
      <c r="U4" s="399" t="s">
        <v>383</v>
      </c>
      <c r="V4" s="399" t="s">
        <v>384</v>
      </c>
      <c r="W4" s="399" t="s">
        <v>385</v>
      </c>
      <c r="X4" s="403" t="s">
        <v>409</v>
      </c>
    </row>
    <row r="5" spans="1:24" ht="13" x14ac:dyDescent="0.3">
      <c r="A5" s="394">
        <v>106982</v>
      </c>
      <c r="B5" s="372">
        <v>3732001</v>
      </c>
      <c r="C5" s="372">
        <v>373</v>
      </c>
      <c r="D5" t="s">
        <v>388</v>
      </c>
      <c r="E5" t="s">
        <v>76</v>
      </c>
      <c r="F5" t="s">
        <v>389</v>
      </c>
      <c r="G5" s="395">
        <v>1</v>
      </c>
      <c r="H5" s="394">
        <v>546</v>
      </c>
      <c r="I5" s="396">
        <v>36</v>
      </c>
      <c r="J5" s="397">
        <v>19656</v>
      </c>
      <c r="K5" s="394">
        <v>0</v>
      </c>
      <c r="L5" s="396">
        <v>50</v>
      </c>
      <c r="M5" s="397">
        <v>0</v>
      </c>
      <c r="N5" s="372">
        <v>0</v>
      </c>
      <c r="O5" s="396">
        <v>57</v>
      </c>
      <c r="P5" s="396">
        <v>0</v>
      </c>
      <c r="Q5" s="394">
        <v>79</v>
      </c>
      <c r="R5" s="396">
        <v>31</v>
      </c>
      <c r="S5" s="397">
        <v>2449</v>
      </c>
      <c r="T5" s="372">
        <v>0</v>
      </c>
      <c r="U5" s="396">
        <v>45</v>
      </c>
      <c r="V5" s="396">
        <v>0</v>
      </c>
      <c r="W5" s="396">
        <v>1345</v>
      </c>
      <c r="X5" s="404">
        <v>23450</v>
      </c>
    </row>
    <row r="6" spans="1:24" ht="13" x14ac:dyDescent="0.3">
      <c r="A6" s="394">
        <v>142274</v>
      </c>
      <c r="B6" s="372">
        <v>3732002</v>
      </c>
      <c r="C6" s="372">
        <v>373</v>
      </c>
      <c r="D6" t="s">
        <v>388</v>
      </c>
      <c r="E6" t="s">
        <v>227</v>
      </c>
      <c r="F6" t="s">
        <v>390</v>
      </c>
      <c r="G6" s="395">
        <v>1</v>
      </c>
      <c r="H6" s="394">
        <v>419</v>
      </c>
      <c r="I6" s="396">
        <v>36</v>
      </c>
      <c r="J6" s="397">
        <v>15084</v>
      </c>
      <c r="K6" s="394">
        <v>0</v>
      </c>
      <c r="L6" s="396">
        <v>50</v>
      </c>
      <c r="M6" s="397">
        <v>0</v>
      </c>
      <c r="N6" s="372">
        <v>0</v>
      </c>
      <c r="O6" s="396">
        <v>57</v>
      </c>
      <c r="P6" s="396">
        <v>0</v>
      </c>
      <c r="Q6" s="394">
        <v>108</v>
      </c>
      <c r="R6" s="396">
        <v>31</v>
      </c>
      <c r="S6" s="397">
        <v>3348</v>
      </c>
      <c r="T6" s="372">
        <v>0</v>
      </c>
      <c r="U6" s="396">
        <v>45</v>
      </c>
      <c r="V6" s="396">
        <v>0</v>
      </c>
      <c r="W6" s="396">
        <v>1345</v>
      </c>
      <c r="X6" s="404">
        <v>19777</v>
      </c>
    </row>
    <row r="7" spans="1:24" ht="13" x14ac:dyDescent="0.3">
      <c r="A7" s="394">
        <v>139133</v>
      </c>
      <c r="B7" s="372">
        <v>3732009</v>
      </c>
      <c r="C7" s="372">
        <v>373</v>
      </c>
      <c r="D7" t="s">
        <v>388</v>
      </c>
      <c r="E7" t="s">
        <v>235</v>
      </c>
      <c r="F7" t="s">
        <v>391</v>
      </c>
      <c r="G7" s="395">
        <v>1</v>
      </c>
      <c r="H7" s="394">
        <v>611</v>
      </c>
      <c r="I7" s="396">
        <v>36</v>
      </c>
      <c r="J7" s="397">
        <v>21996</v>
      </c>
      <c r="K7" s="394">
        <v>0</v>
      </c>
      <c r="L7" s="396">
        <v>50</v>
      </c>
      <c r="M7" s="397">
        <v>0</v>
      </c>
      <c r="N7" s="372">
        <v>0</v>
      </c>
      <c r="O7" s="396">
        <v>57</v>
      </c>
      <c r="P7" s="396">
        <v>0</v>
      </c>
      <c r="Q7" s="394">
        <v>347</v>
      </c>
      <c r="R7" s="396">
        <v>31</v>
      </c>
      <c r="S7" s="397">
        <v>10757</v>
      </c>
      <c r="T7" s="372">
        <v>0</v>
      </c>
      <c r="U7" s="396">
        <v>45</v>
      </c>
      <c r="V7" s="396">
        <v>0</v>
      </c>
      <c r="W7" s="396">
        <v>1345</v>
      </c>
      <c r="X7" s="404">
        <v>34098</v>
      </c>
    </row>
    <row r="8" spans="1:24" ht="13" x14ac:dyDescent="0.3">
      <c r="A8" s="394">
        <v>139134</v>
      </c>
      <c r="B8" s="372">
        <v>3732010</v>
      </c>
      <c r="C8" s="372">
        <v>373</v>
      </c>
      <c r="D8" t="s">
        <v>388</v>
      </c>
      <c r="E8" t="s">
        <v>149</v>
      </c>
      <c r="F8" t="s">
        <v>391</v>
      </c>
      <c r="G8" s="395">
        <v>1</v>
      </c>
      <c r="H8" s="394">
        <v>274</v>
      </c>
      <c r="I8" s="396">
        <v>36</v>
      </c>
      <c r="J8" s="397">
        <v>9864</v>
      </c>
      <c r="K8" s="394">
        <v>0</v>
      </c>
      <c r="L8" s="396">
        <v>50</v>
      </c>
      <c r="M8" s="397">
        <v>0</v>
      </c>
      <c r="N8" s="372">
        <v>0</v>
      </c>
      <c r="O8" s="396">
        <v>57</v>
      </c>
      <c r="P8" s="396">
        <v>0</v>
      </c>
      <c r="Q8" s="394">
        <v>149</v>
      </c>
      <c r="R8" s="396">
        <v>31</v>
      </c>
      <c r="S8" s="397">
        <v>4619</v>
      </c>
      <c r="T8" s="372">
        <v>0</v>
      </c>
      <c r="U8" s="396">
        <v>45</v>
      </c>
      <c r="V8" s="396">
        <v>0</v>
      </c>
      <c r="W8" s="396">
        <v>1345</v>
      </c>
      <c r="X8" s="404">
        <v>15828</v>
      </c>
    </row>
    <row r="9" spans="1:24" ht="13" x14ac:dyDescent="0.3">
      <c r="A9" s="394">
        <v>139137</v>
      </c>
      <c r="B9" s="372">
        <v>3732012</v>
      </c>
      <c r="C9" s="372">
        <v>373</v>
      </c>
      <c r="D9" t="s">
        <v>388</v>
      </c>
      <c r="E9" t="s">
        <v>224</v>
      </c>
      <c r="F9" t="s">
        <v>391</v>
      </c>
      <c r="G9" s="395">
        <v>1</v>
      </c>
      <c r="H9" s="394">
        <v>399</v>
      </c>
      <c r="I9" s="396">
        <v>36</v>
      </c>
      <c r="J9" s="397">
        <v>14364</v>
      </c>
      <c r="K9" s="394">
        <v>0</v>
      </c>
      <c r="L9" s="396">
        <v>50</v>
      </c>
      <c r="M9" s="397">
        <v>0</v>
      </c>
      <c r="N9" s="372">
        <v>0</v>
      </c>
      <c r="O9" s="396">
        <v>57</v>
      </c>
      <c r="P9" s="396">
        <v>0</v>
      </c>
      <c r="Q9" s="394">
        <v>219</v>
      </c>
      <c r="R9" s="396">
        <v>31</v>
      </c>
      <c r="S9" s="397">
        <v>6789</v>
      </c>
      <c r="T9" s="372">
        <v>0</v>
      </c>
      <c r="U9" s="396">
        <v>45</v>
      </c>
      <c r="V9" s="396">
        <v>0</v>
      </c>
      <c r="W9" s="396">
        <v>1345</v>
      </c>
      <c r="X9" s="404">
        <v>22498</v>
      </c>
    </row>
    <row r="10" spans="1:24" ht="13" x14ac:dyDescent="0.3">
      <c r="A10" s="394">
        <v>139336</v>
      </c>
      <c r="B10" s="372">
        <v>3732013</v>
      </c>
      <c r="C10" s="372">
        <v>373</v>
      </c>
      <c r="D10" t="s">
        <v>388</v>
      </c>
      <c r="E10" t="s">
        <v>225</v>
      </c>
      <c r="F10" t="s">
        <v>391</v>
      </c>
      <c r="G10" s="395">
        <v>1</v>
      </c>
      <c r="H10" s="394">
        <v>368</v>
      </c>
      <c r="I10" s="396">
        <v>36</v>
      </c>
      <c r="J10" s="397">
        <v>13248</v>
      </c>
      <c r="K10" s="394">
        <v>0</v>
      </c>
      <c r="L10" s="396">
        <v>50</v>
      </c>
      <c r="M10" s="397">
        <v>0</v>
      </c>
      <c r="N10" s="372">
        <v>0</v>
      </c>
      <c r="O10" s="396">
        <v>57</v>
      </c>
      <c r="P10" s="396">
        <v>0</v>
      </c>
      <c r="Q10" s="394">
        <v>260</v>
      </c>
      <c r="R10" s="396">
        <v>31</v>
      </c>
      <c r="S10" s="397">
        <v>8060</v>
      </c>
      <c r="T10" s="372">
        <v>0</v>
      </c>
      <c r="U10" s="396">
        <v>45</v>
      </c>
      <c r="V10" s="396">
        <v>0</v>
      </c>
      <c r="W10" s="396">
        <v>1345</v>
      </c>
      <c r="X10" s="404">
        <v>22653</v>
      </c>
    </row>
    <row r="11" spans="1:24" ht="13" x14ac:dyDescent="0.3">
      <c r="A11" s="394">
        <v>106987</v>
      </c>
      <c r="B11" s="372">
        <v>3732014</v>
      </c>
      <c r="C11" s="372">
        <v>373</v>
      </c>
      <c r="D11" t="s">
        <v>388</v>
      </c>
      <c r="E11" t="s">
        <v>22</v>
      </c>
      <c r="F11" t="s">
        <v>389</v>
      </c>
      <c r="G11" s="395">
        <v>1</v>
      </c>
      <c r="H11" s="394">
        <v>173</v>
      </c>
      <c r="I11" s="396">
        <v>36</v>
      </c>
      <c r="J11" s="397">
        <v>6228</v>
      </c>
      <c r="K11" s="394">
        <v>0</v>
      </c>
      <c r="L11" s="396">
        <v>50</v>
      </c>
      <c r="M11" s="397">
        <v>0</v>
      </c>
      <c r="N11" s="372">
        <v>0</v>
      </c>
      <c r="O11" s="396">
        <v>57</v>
      </c>
      <c r="P11" s="396">
        <v>0</v>
      </c>
      <c r="Q11" s="394">
        <v>59</v>
      </c>
      <c r="R11" s="396">
        <v>31</v>
      </c>
      <c r="S11" s="397">
        <v>1829</v>
      </c>
      <c r="T11" s="372">
        <v>0</v>
      </c>
      <c r="U11" s="396">
        <v>45</v>
      </c>
      <c r="V11" s="396">
        <v>0</v>
      </c>
      <c r="W11" s="396">
        <v>1345</v>
      </c>
      <c r="X11" s="404">
        <v>9402</v>
      </c>
    </row>
    <row r="12" spans="1:24" ht="13" x14ac:dyDescent="0.3">
      <c r="A12" s="394">
        <v>139932</v>
      </c>
      <c r="B12" s="372">
        <v>3732016</v>
      </c>
      <c r="C12" s="372">
        <v>373</v>
      </c>
      <c r="D12" t="s">
        <v>388</v>
      </c>
      <c r="E12" t="s">
        <v>302</v>
      </c>
      <c r="F12" t="s">
        <v>391</v>
      </c>
      <c r="G12" s="395">
        <v>1</v>
      </c>
      <c r="H12" s="394">
        <v>365</v>
      </c>
      <c r="I12" s="396">
        <v>36</v>
      </c>
      <c r="J12" s="397">
        <v>13140</v>
      </c>
      <c r="K12" s="394">
        <v>0</v>
      </c>
      <c r="L12" s="396">
        <v>50</v>
      </c>
      <c r="M12" s="397">
        <v>0</v>
      </c>
      <c r="N12" s="372">
        <v>0</v>
      </c>
      <c r="O12" s="396">
        <v>57</v>
      </c>
      <c r="P12" s="396">
        <v>0</v>
      </c>
      <c r="Q12" s="394">
        <v>208</v>
      </c>
      <c r="R12" s="396">
        <v>31</v>
      </c>
      <c r="S12" s="397">
        <v>6448</v>
      </c>
      <c r="T12" s="372">
        <v>0</v>
      </c>
      <c r="U12" s="396">
        <v>45</v>
      </c>
      <c r="V12" s="396">
        <v>0</v>
      </c>
      <c r="W12" s="396">
        <v>1345</v>
      </c>
      <c r="X12" s="404">
        <v>20933</v>
      </c>
    </row>
    <row r="13" spans="1:24" ht="13" x14ac:dyDescent="0.3">
      <c r="A13" s="394">
        <v>140025</v>
      </c>
      <c r="B13" s="372">
        <v>3732017</v>
      </c>
      <c r="C13" s="372">
        <v>373</v>
      </c>
      <c r="D13" t="s">
        <v>388</v>
      </c>
      <c r="E13" t="s">
        <v>237</v>
      </c>
      <c r="F13" t="s">
        <v>391</v>
      </c>
      <c r="G13" s="395">
        <v>1</v>
      </c>
      <c r="H13" s="394">
        <v>208</v>
      </c>
      <c r="I13" s="396">
        <v>36</v>
      </c>
      <c r="J13" s="397">
        <v>7488</v>
      </c>
      <c r="K13" s="394">
        <v>0</v>
      </c>
      <c r="L13" s="396">
        <v>50</v>
      </c>
      <c r="M13" s="397">
        <v>0</v>
      </c>
      <c r="N13" s="372">
        <v>0</v>
      </c>
      <c r="O13" s="396">
        <v>57</v>
      </c>
      <c r="P13" s="396">
        <v>0</v>
      </c>
      <c r="Q13" s="394">
        <v>33</v>
      </c>
      <c r="R13" s="396">
        <v>31</v>
      </c>
      <c r="S13" s="397">
        <v>1023</v>
      </c>
      <c r="T13" s="372">
        <v>0</v>
      </c>
      <c r="U13" s="396">
        <v>45</v>
      </c>
      <c r="V13" s="396">
        <v>0</v>
      </c>
      <c r="W13" s="396">
        <v>1345</v>
      </c>
      <c r="X13" s="404">
        <v>9856</v>
      </c>
    </row>
    <row r="14" spans="1:24" ht="13" x14ac:dyDescent="0.3">
      <c r="A14" s="394">
        <v>140218</v>
      </c>
      <c r="B14" s="372">
        <v>3732018</v>
      </c>
      <c r="C14" s="372">
        <v>373</v>
      </c>
      <c r="D14" t="s">
        <v>388</v>
      </c>
      <c r="E14" t="s">
        <v>229</v>
      </c>
      <c r="F14" t="s">
        <v>391</v>
      </c>
      <c r="G14" s="395">
        <v>1</v>
      </c>
      <c r="H14" s="394">
        <v>406.5</v>
      </c>
      <c r="I14" s="396">
        <v>36</v>
      </c>
      <c r="J14" s="397">
        <v>14634</v>
      </c>
      <c r="K14" s="394">
        <v>0</v>
      </c>
      <c r="L14" s="396">
        <v>50</v>
      </c>
      <c r="M14" s="397">
        <v>0</v>
      </c>
      <c r="N14" s="372">
        <v>0</v>
      </c>
      <c r="O14" s="396">
        <v>57</v>
      </c>
      <c r="P14" s="396">
        <v>0</v>
      </c>
      <c r="Q14" s="394">
        <v>317.5</v>
      </c>
      <c r="R14" s="396">
        <v>31</v>
      </c>
      <c r="S14" s="397">
        <v>9842.5</v>
      </c>
      <c r="T14" s="372">
        <v>0</v>
      </c>
      <c r="U14" s="396">
        <v>45</v>
      </c>
      <c r="V14" s="396">
        <v>0</v>
      </c>
      <c r="W14" s="396">
        <v>1345</v>
      </c>
      <c r="X14" s="404">
        <v>25822</v>
      </c>
    </row>
    <row r="15" spans="1:24" ht="13" x14ac:dyDescent="0.3">
      <c r="A15" s="394">
        <v>140219</v>
      </c>
      <c r="B15" s="372">
        <v>3732019</v>
      </c>
      <c r="C15" s="372">
        <v>373</v>
      </c>
      <c r="D15" t="s">
        <v>388</v>
      </c>
      <c r="E15" t="s">
        <v>230</v>
      </c>
      <c r="F15" t="s">
        <v>391</v>
      </c>
      <c r="G15" s="395">
        <v>1</v>
      </c>
      <c r="H15" s="394">
        <v>380</v>
      </c>
      <c r="I15" s="396">
        <v>36</v>
      </c>
      <c r="J15" s="397">
        <v>13680</v>
      </c>
      <c r="K15" s="394">
        <v>0</v>
      </c>
      <c r="L15" s="396">
        <v>50</v>
      </c>
      <c r="M15" s="397">
        <v>0</v>
      </c>
      <c r="N15" s="372">
        <v>0</v>
      </c>
      <c r="O15" s="396">
        <v>57</v>
      </c>
      <c r="P15" s="396">
        <v>0</v>
      </c>
      <c r="Q15" s="394">
        <v>195</v>
      </c>
      <c r="R15" s="396">
        <v>31</v>
      </c>
      <c r="S15" s="397">
        <v>6045</v>
      </c>
      <c r="T15" s="372">
        <v>0</v>
      </c>
      <c r="U15" s="396">
        <v>45</v>
      </c>
      <c r="V15" s="396">
        <v>0</v>
      </c>
      <c r="W15" s="396">
        <v>1345</v>
      </c>
      <c r="X15" s="404">
        <v>21070</v>
      </c>
    </row>
    <row r="16" spans="1:24" ht="13" x14ac:dyDescent="0.3">
      <c r="A16" s="394">
        <v>140341</v>
      </c>
      <c r="B16" s="372">
        <v>3732020</v>
      </c>
      <c r="C16" s="372">
        <v>373</v>
      </c>
      <c r="D16" t="s">
        <v>388</v>
      </c>
      <c r="E16" t="s">
        <v>240</v>
      </c>
      <c r="F16" t="s">
        <v>391</v>
      </c>
      <c r="G16" s="395">
        <v>1</v>
      </c>
      <c r="H16" s="394">
        <v>204</v>
      </c>
      <c r="I16" s="396">
        <v>36</v>
      </c>
      <c r="J16" s="397">
        <v>7344</v>
      </c>
      <c r="K16" s="394">
        <v>0</v>
      </c>
      <c r="L16" s="396">
        <v>50</v>
      </c>
      <c r="M16" s="397">
        <v>0</v>
      </c>
      <c r="N16" s="372">
        <v>0</v>
      </c>
      <c r="O16" s="396">
        <v>57</v>
      </c>
      <c r="P16" s="396">
        <v>0</v>
      </c>
      <c r="Q16" s="394">
        <v>65</v>
      </c>
      <c r="R16" s="396">
        <v>31</v>
      </c>
      <c r="S16" s="397">
        <v>2015</v>
      </c>
      <c r="T16" s="372">
        <v>0</v>
      </c>
      <c r="U16" s="396">
        <v>45</v>
      </c>
      <c r="V16" s="396">
        <v>0</v>
      </c>
      <c r="W16" s="396">
        <v>1345</v>
      </c>
      <c r="X16" s="404">
        <v>10704</v>
      </c>
    </row>
    <row r="17" spans="1:24" ht="13" x14ac:dyDescent="0.3">
      <c r="A17" s="394">
        <v>106988</v>
      </c>
      <c r="B17" s="372">
        <v>3732023</v>
      </c>
      <c r="C17" s="372">
        <v>373</v>
      </c>
      <c r="D17" t="s">
        <v>388</v>
      </c>
      <c r="E17" t="s">
        <v>146</v>
      </c>
      <c r="F17" t="s">
        <v>389</v>
      </c>
      <c r="G17" s="395">
        <v>1</v>
      </c>
      <c r="H17" s="394">
        <v>236</v>
      </c>
      <c r="I17" s="396">
        <v>36</v>
      </c>
      <c r="J17" s="397">
        <v>8496</v>
      </c>
      <c r="K17" s="394">
        <v>0</v>
      </c>
      <c r="L17" s="396">
        <v>50</v>
      </c>
      <c r="M17" s="397">
        <v>0</v>
      </c>
      <c r="N17" s="372">
        <v>0</v>
      </c>
      <c r="O17" s="396">
        <v>57</v>
      </c>
      <c r="P17" s="396">
        <v>0</v>
      </c>
      <c r="Q17" s="394">
        <v>32</v>
      </c>
      <c r="R17" s="396">
        <v>31</v>
      </c>
      <c r="S17" s="397">
        <v>992</v>
      </c>
      <c r="T17" s="372">
        <v>0</v>
      </c>
      <c r="U17" s="396">
        <v>45</v>
      </c>
      <c r="V17" s="396">
        <v>0</v>
      </c>
      <c r="W17" s="396">
        <v>1345</v>
      </c>
      <c r="X17" s="404">
        <v>10833</v>
      </c>
    </row>
    <row r="18" spans="1:24" ht="13" x14ac:dyDescent="0.3">
      <c r="A18" s="394">
        <v>140546</v>
      </c>
      <c r="B18" s="372">
        <v>3732024</v>
      </c>
      <c r="C18" s="372">
        <v>373</v>
      </c>
      <c r="D18" t="s">
        <v>388</v>
      </c>
      <c r="E18" t="s">
        <v>208</v>
      </c>
      <c r="F18" t="s">
        <v>391</v>
      </c>
      <c r="G18" s="395">
        <v>1</v>
      </c>
      <c r="H18" s="394">
        <v>173</v>
      </c>
      <c r="I18" s="396">
        <v>36</v>
      </c>
      <c r="J18" s="397">
        <v>6228</v>
      </c>
      <c r="K18" s="394">
        <v>0</v>
      </c>
      <c r="L18" s="396">
        <v>50</v>
      </c>
      <c r="M18" s="397">
        <v>0</v>
      </c>
      <c r="N18" s="372">
        <v>0</v>
      </c>
      <c r="O18" s="396">
        <v>57</v>
      </c>
      <c r="P18" s="396">
        <v>0</v>
      </c>
      <c r="Q18" s="394">
        <v>69</v>
      </c>
      <c r="R18" s="396">
        <v>31</v>
      </c>
      <c r="S18" s="397">
        <v>2139</v>
      </c>
      <c r="T18" s="372">
        <v>0</v>
      </c>
      <c r="U18" s="396">
        <v>45</v>
      </c>
      <c r="V18" s="396">
        <v>0</v>
      </c>
      <c r="W18" s="396">
        <v>1345</v>
      </c>
      <c r="X18" s="404">
        <v>9712</v>
      </c>
    </row>
    <row r="19" spans="1:24" ht="13" x14ac:dyDescent="0.3">
      <c r="A19" s="394">
        <v>140609</v>
      </c>
      <c r="B19" s="372">
        <v>3732026</v>
      </c>
      <c r="C19" s="372">
        <v>373</v>
      </c>
      <c r="D19" t="s">
        <v>388</v>
      </c>
      <c r="E19" t="s">
        <v>332</v>
      </c>
      <c r="F19" t="s">
        <v>391</v>
      </c>
      <c r="G19" s="395">
        <v>1</v>
      </c>
      <c r="H19" s="394">
        <v>197.5</v>
      </c>
      <c r="I19" s="396">
        <v>36</v>
      </c>
      <c r="J19" s="397">
        <v>7110</v>
      </c>
      <c r="K19" s="394">
        <v>0</v>
      </c>
      <c r="L19" s="396">
        <v>50</v>
      </c>
      <c r="M19" s="397">
        <v>0</v>
      </c>
      <c r="N19" s="372">
        <v>0</v>
      </c>
      <c r="O19" s="396">
        <v>57</v>
      </c>
      <c r="P19" s="396">
        <v>0</v>
      </c>
      <c r="Q19" s="394">
        <v>97.5</v>
      </c>
      <c r="R19" s="396">
        <v>31</v>
      </c>
      <c r="S19" s="397">
        <v>3022.5</v>
      </c>
      <c r="T19" s="372">
        <v>0</v>
      </c>
      <c r="U19" s="396">
        <v>45</v>
      </c>
      <c r="V19" s="396">
        <v>0</v>
      </c>
      <c r="W19" s="396">
        <v>1345</v>
      </c>
      <c r="X19" s="404">
        <v>11478</v>
      </c>
    </row>
    <row r="20" spans="1:24" ht="13" x14ac:dyDescent="0.3">
      <c r="A20" s="394">
        <v>140610</v>
      </c>
      <c r="B20" s="372">
        <v>3732027</v>
      </c>
      <c r="C20" s="372">
        <v>373</v>
      </c>
      <c r="D20" t="s">
        <v>388</v>
      </c>
      <c r="E20" t="s">
        <v>333</v>
      </c>
      <c r="F20" t="s">
        <v>391</v>
      </c>
      <c r="G20" s="395">
        <v>1</v>
      </c>
      <c r="H20" s="394">
        <v>137</v>
      </c>
      <c r="I20" s="396">
        <v>36</v>
      </c>
      <c r="J20" s="397">
        <v>4932</v>
      </c>
      <c r="K20" s="394">
        <v>0</v>
      </c>
      <c r="L20" s="396">
        <v>50</v>
      </c>
      <c r="M20" s="397">
        <v>0</v>
      </c>
      <c r="N20" s="372">
        <v>0</v>
      </c>
      <c r="O20" s="396">
        <v>57</v>
      </c>
      <c r="P20" s="396">
        <v>0</v>
      </c>
      <c r="Q20" s="394">
        <v>72</v>
      </c>
      <c r="R20" s="396">
        <v>31</v>
      </c>
      <c r="S20" s="397">
        <v>2232</v>
      </c>
      <c r="T20" s="372">
        <v>0</v>
      </c>
      <c r="U20" s="396">
        <v>45</v>
      </c>
      <c r="V20" s="396">
        <v>0</v>
      </c>
      <c r="W20" s="396">
        <v>1345</v>
      </c>
      <c r="X20" s="404">
        <v>8509</v>
      </c>
    </row>
    <row r="21" spans="1:24" ht="13" x14ac:dyDescent="0.3">
      <c r="A21" s="394">
        <v>140826</v>
      </c>
      <c r="B21" s="372">
        <v>3732028</v>
      </c>
      <c r="C21" s="372">
        <v>373</v>
      </c>
      <c r="D21" t="s">
        <v>388</v>
      </c>
      <c r="E21" t="s">
        <v>209</v>
      </c>
      <c r="F21" t="s">
        <v>391</v>
      </c>
      <c r="G21" s="395">
        <v>1</v>
      </c>
      <c r="H21" s="394">
        <v>293</v>
      </c>
      <c r="I21" s="396">
        <v>36</v>
      </c>
      <c r="J21" s="397">
        <v>10548</v>
      </c>
      <c r="K21" s="394">
        <v>0</v>
      </c>
      <c r="L21" s="396">
        <v>50</v>
      </c>
      <c r="M21" s="397">
        <v>0</v>
      </c>
      <c r="N21" s="372">
        <v>0</v>
      </c>
      <c r="O21" s="396">
        <v>57</v>
      </c>
      <c r="P21" s="396">
        <v>0</v>
      </c>
      <c r="Q21" s="394">
        <v>136</v>
      </c>
      <c r="R21" s="396">
        <v>31</v>
      </c>
      <c r="S21" s="397">
        <v>4216</v>
      </c>
      <c r="T21" s="372">
        <v>0</v>
      </c>
      <c r="U21" s="396">
        <v>45</v>
      </c>
      <c r="V21" s="396">
        <v>0</v>
      </c>
      <c r="W21" s="396">
        <v>1345</v>
      </c>
      <c r="X21" s="404">
        <v>16109</v>
      </c>
    </row>
    <row r="22" spans="1:24" ht="13" x14ac:dyDescent="0.3">
      <c r="A22" s="394">
        <v>141102</v>
      </c>
      <c r="B22" s="372">
        <v>3732029</v>
      </c>
      <c r="C22" s="372">
        <v>373</v>
      </c>
      <c r="D22" t="s">
        <v>388</v>
      </c>
      <c r="E22" t="s">
        <v>221</v>
      </c>
      <c r="F22" t="s">
        <v>391</v>
      </c>
      <c r="G22" s="395">
        <v>1</v>
      </c>
      <c r="H22" s="394">
        <v>299</v>
      </c>
      <c r="I22" s="396">
        <v>36</v>
      </c>
      <c r="J22" s="397">
        <v>10764</v>
      </c>
      <c r="K22" s="394">
        <v>0</v>
      </c>
      <c r="L22" s="396">
        <v>50</v>
      </c>
      <c r="M22" s="397">
        <v>0</v>
      </c>
      <c r="N22" s="372">
        <v>0</v>
      </c>
      <c r="O22" s="396">
        <v>57</v>
      </c>
      <c r="P22" s="396">
        <v>0</v>
      </c>
      <c r="Q22" s="394">
        <v>204</v>
      </c>
      <c r="R22" s="396">
        <v>31</v>
      </c>
      <c r="S22" s="397">
        <v>6324</v>
      </c>
      <c r="T22" s="372">
        <v>0</v>
      </c>
      <c r="U22" s="396">
        <v>45</v>
      </c>
      <c r="V22" s="396">
        <v>0</v>
      </c>
      <c r="W22" s="396">
        <v>1345</v>
      </c>
      <c r="X22" s="404">
        <v>18433</v>
      </c>
    </row>
    <row r="23" spans="1:24" ht="13" x14ac:dyDescent="0.3">
      <c r="A23" s="394">
        <v>141339</v>
      </c>
      <c r="B23" s="372">
        <v>3732034</v>
      </c>
      <c r="C23" s="372">
        <v>373</v>
      </c>
      <c r="D23" t="s">
        <v>388</v>
      </c>
      <c r="E23" t="s">
        <v>311</v>
      </c>
      <c r="F23" t="s">
        <v>391</v>
      </c>
      <c r="G23" s="395">
        <v>1</v>
      </c>
      <c r="H23" s="394">
        <v>395</v>
      </c>
      <c r="I23" s="396">
        <v>36</v>
      </c>
      <c r="J23" s="397">
        <v>14220</v>
      </c>
      <c r="K23" s="394">
        <v>0</v>
      </c>
      <c r="L23" s="396">
        <v>50</v>
      </c>
      <c r="M23" s="397">
        <v>0</v>
      </c>
      <c r="N23" s="372">
        <v>0</v>
      </c>
      <c r="O23" s="396">
        <v>57</v>
      </c>
      <c r="P23" s="396">
        <v>0</v>
      </c>
      <c r="Q23" s="394">
        <v>265</v>
      </c>
      <c r="R23" s="396">
        <v>31</v>
      </c>
      <c r="S23" s="397">
        <v>8215</v>
      </c>
      <c r="T23" s="372">
        <v>0</v>
      </c>
      <c r="U23" s="396">
        <v>45</v>
      </c>
      <c r="V23" s="396">
        <v>0</v>
      </c>
      <c r="W23" s="396">
        <v>1345</v>
      </c>
      <c r="X23" s="404">
        <v>23780</v>
      </c>
    </row>
    <row r="24" spans="1:24" ht="13" x14ac:dyDescent="0.3">
      <c r="A24" s="394">
        <v>106991</v>
      </c>
      <c r="B24" s="372">
        <v>3732036</v>
      </c>
      <c r="C24" s="372">
        <v>373</v>
      </c>
      <c r="D24" t="s">
        <v>388</v>
      </c>
      <c r="E24" t="s">
        <v>24</v>
      </c>
      <c r="F24" t="s">
        <v>389</v>
      </c>
      <c r="G24" s="395">
        <v>1</v>
      </c>
      <c r="H24" s="394">
        <v>398</v>
      </c>
      <c r="I24" s="396">
        <v>36</v>
      </c>
      <c r="J24" s="397">
        <v>14328</v>
      </c>
      <c r="K24" s="394">
        <v>0</v>
      </c>
      <c r="L24" s="396">
        <v>50</v>
      </c>
      <c r="M24" s="397">
        <v>0</v>
      </c>
      <c r="N24" s="372">
        <v>0</v>
      </c>
      <c r="O24" s="396">
        <v>57</v>
      </c>
      <c r="P24" s="396">
        <v>0</v>
      </c>
      <c r="Q24" s="394">
        <v>120</v>
      </c>
      <c r="R24" s="396">
        <v>31</v>
      </c>
      <c r="S24" s="397">
        <v>3720</v>
      </c>
      <c r="T24" s="372">
        <v>0</v>
      </c>
      <c r="U24" s="396">
        <v>45</v>
      </c>
      <c r="V24" s="396">
        <v>0</v>
      </c>
      <c r="W24" s="396">
        <v>1345</v>
      </c>
      <c r="X24" s="404">
        <v>19393</v>
      </c>
    </row>
    <row r="25" spans="1:24" ht="13" x14ac:dyDescent="0.3">
      <c r="A25" s="394">
        <v>141403</v>
      </c>
      <c r="B25" s="372">
        <v>3732039</v>
      </c>
      <c r="C25" s="372">
        <v>373</v>
      </c>
      <c r="D25" t="s">
        <v>388</v>
      </c>
      <c r="E25" t="s">
        <v>216</v>
      </c>
      <c r="F25" t="s">
        <v>391</v>
      </c>
      <c r="G25" s="395">
        <v>1</v>
      </c>
      <c r="H25" s="394">
        <v>248</v>
      </c>
      <c r="I25" s="396">
        <v>36</v>
      </c>
      <c r="J25" s="397">
        <v>8928</v>
      </c>
      <c r="K25" s="394">
        <v>0</v>
      </c>
      <c r="L25" s="396">
        <v>50</v>
      </c>
      <c r="M25" s="397">
        <v>0</v>
      </c>
      <c r="N25" s="372">
        <v>0</v>
      </c>
      <c r="O25" s="396">
        <v>57</v>
      </c>
      <c r="P25" s="396">
        <v>0</v>
      </c>
      <c r="Q25" s="394">
        <v>120</v>
      </c>
      <c r="R25" s="396">
        <v>31</v>
      </c>
      <c r="S25" s="397">
        <v>3720</v>
      </c>
      <c r="T25" s="372">
        <v>0</v>
      </c>
      <c r="U25" s="396">
        <v>45</v>
      </c>
      <c r="V25" s="396">
        <v>0</v>
      </c>
      <c r="W25" s="396">
        <v>1345</v>
      </c>
      <c r="X25" s="404">
        <v>13993</v>
      </c>
    </row>
    <row r="26" spans="1:24" ht="13" x14ac:dyDescent="0.3">
      <c r="A26" s="394">
        <v>147621</v>
      </c>
      <c r="B26" s="372">
        <v>3732040</v>
      </c>
      <c r="C26" s="372">
        <v>373</v>
      </c>
      <c r="D26" t="s">
        <v>388</v>
      </c>
      <c r="E26" t="s">
        <v>99</v>
      </c>
      <c r="F26" t="s">
        <v>390</v>
      </c>
      <c r="G26" s="395">
        <v>1</v>
      </c>
      <c r="H26" s="394">
        <v>406</v>
      </c>
      <c r="I26" s="396">
        <v>36</v>
      </c>
      <c r="J26" s="397">
        <v>14616</v>
      </c>
      <c r="K26" s="394">
        <v>0</v>
      </c>
      <c r="L26" s="396">
        <v>50</v>
      </c>
      <c r="M26" s="397">
        <v>0</v>
      </c>
      <c r="N26" s="372">
        <v>0</v>
      </c>
      <c r="O26" s="396">
        <v>57</v>
      </c>
      <c r="P26" s="396">
        <v>0</v>
      </c>
      <c r="Q26" s="394">
        <v>226</v>
      </c>
      <c r="R26" s="396">
        <v>31</v>
      </c>
      <c r="S26" s="397">
        <v>7006</v>
      </c>
      <c r="T26" s="372">
        <v>0</v>
      </c>
      <c r="U26" s="396">
        <v>45</v>
      </c>
      <c r="V26" s="396">
        <v>0</v>
      </c>
      <c r="W26" s="396">
        <v>1345</v>
      </c>
      <c r="X26" s="404">
        <v>22967</v>
      </c>
    </row>
    <row r="27" spans="1:24" ht="13" x14ac:dyDescent="0.3">
      <c r="A27" s="394">
        <v>141404</v>
      </c>
      <c r="B27" s="372">
        <v>3732042</v>
      </c>
      <c r="C27" s="372">
        <v>373</v>
      </c>
      <c r="D27" t="s">
        <v>388</v>
      </c>
      <c r="E27" t="s">
        <v>215</v>
      </c>
      <c r="F27" t="s">
        <v>391</v>
      </c>
      <c r="G27" s="395">
        <v>1</v>
      </c>
      <c r="H27" s="394">
        <v>356</v>
      </c>
      <c r="I27" s="396">
        <v>36</v>
      </c>
      <c r="J27" s="397">
        <v>12816</v>
      </c>
      <c r="K27" s="394">
        <v>0</v>
      </c>
      <c r="L27" s="396">
        <v>50</v>
      </c>
      <c r="M27" s="397">
        <v>0</v>
      </c>
      <c r="N27" s="372">
        <v>0</v>
      </c>
      <c r="O27" s="396">
        <v>57</v>
      </c>
      <c r="P27" s="396">
        <v>0</v>
      </c>
      <c r="Q27" s="394">
        <v>161</v>
      </c>
      <c r="R27" s="396">
        <v>31</v>
      </c>
      <c r="S27" s="397">
        <v>4991</v>
      </c>
      <c r="T27" s="372">
        <v>0</v>
      </c>
      <c r="U27" s="396">
        <v>45</v>
      </c>
      <c r="V27" s="396">
        <v>0</v>
      </c>
      <c r="W27" s="396">
        <v>1345</v>
      </c>
      <c r="X27" s="404">
        <v>19152</v>
      </c>
    </row>
    <row r="28" spans="1:24" ht="13" x14ac:dyDescent="0.3">
      <c r="A28" s="394">
        <v>142074</v>
      </c>
      <c r="B28" s="372">
        <v>3732043</v>
      </c>
      <c r="C28" s="372">
        <v>373</v>
      </c>
      <c r="D28" t="s">
        <v>388</v>
      </c>
      <c r="E28" t="s">
        <v>249</v>
      </c>
      <c r="F28" t="s">
        <v>391</v>
      </c>
      <c r="G28" s="395">
        <v>1</v>
      </c>
      <c r="H28" s="394">
        <v>156</v>
      </c>
      <c r="I28" s="396">
        <v>36</v>
      </c>
      <c r="J28" s="397">
        <v>5616</v>
      </c>
      <c r="K28" s="394">
        <v>0</v>
      </c>
      <c r="L28" s="396">
        <v>50</v>
      </c>
      <c r="M28" s="397">
        <v>0</v>
      </c>
      <c r="N28" s="372">
        <v>0</v>
      </c>
      <c r="O28" s="396">
        <v>57</v>
      </c>
      <c r="P28" s="396">
        <v>0</v>
      </c>
      <c r="Q28" s="394">
        <v>89</v>
      </c>
      <c r="R28" s="396">
        <v>31</v>
      </c>
      <c r="S28" s="397">
        <v>2759</v>
      </c>
      <c r="T28" s="372">
        <v>0</v>
      </c>
      <c r="U28" s="396">
        <v>45</v>
      </c>
      <c r="V28" s="396">
        <v>0</v>
      </c>
      <c r="W28" s="396">
        <v>1345</v>
      </c>
      <c r="X28" s="404">
        <v>9720</v>
      </c>
    </row>
    <row r="29" spans="1:24" ht="13" x14ac:dyDescent="0.3">
      <c r="A29" s="394">
        <v>142937</v>
      </c>
      <c r="B29" s="372">
        <v>3732045</v>
      </c>
      <c r="C29" s="372">
        <v>373</v>
      </c>
      <c r="D29" t="s">
        <v>388</v>
      </c>
      <c r="E29" t="s">
        <v>222</v>
      </c>
      <c r="F29" t="s">
        <v>391</v>
      </c>
      <c r="G29" s="395">
        <v>1</v>
      </c>
      <c r="H29" s="394">
        <v>259</v>
      </c>
      <c r="I29" s="396">
        <v>36</v>
      </c>
      <c r="J29" s="397">
        <v>9324</v>
      </c>
      <c r="K29" s="394">
        <v>0</v>
      </c>
      <c r="L29" s="396">
        <v>50</v>
      </c>
      <c r="M29" s="397">
        <v>0</v>
      </c>
      <c r="N29" s="372">
        <v>0</v>
      </c>
      <c r="O29" s="396">
        <v>57</v>
      </c>
      <c r="P29" s="396">
        <v>0</v>
      </c>
      <c r="Q29" s="394">
        <v>184</v>
      </c>
      <c r="R29" s="396">
        <v>31</v>
      </c>
      <c r="S29" s="397">
        <v>5704</v>
      </c>
      <c r="T29" s="372">
        <v>0</v>
      </c>
      <c r="U29" s="396">
        <v>45</v>
      </c>
      <c r="V29" s="396">
        <v>0</v>
      </c>
      <c r="W29" s="396">
        <v>1345</v>
      </c>
      <c r="X29" s="404">
        <v>16373</v>
      </c>
    </row>
    <row r="30" spans="1:24" ht="13" x14ac:dyDescent="0.3">
      <c r="A30" s="394">
        <v>143052</v>
      </c>
      <c r="B30" s="372">
        <v>3732046</v>
      </c>
      <c r="C30" s="372">
        <v>373</v>
      </c>
      <c r="D30" t="s">
        <v>388</v>
      </c>
      <c r="E30" t="s">
        <v>201</v>
      </c>
      <c r="F30" t="s">
        <v>391</v>
      </c>
      <c r="G30" s="395">
        <v>1</v>
      </c>
      <c r="H30" s="394">
        <v>372</v>
      </c>
      <c r="I30" s="396">
        <v>36</v>
      </c>
      <c r="J30" s="397">
        <v>13392</v>
      </c>
      <c r="K30" s="394">
        <v>0</v>
      </c>
      <c r="L30" s="396">
        <v>50</v>
      </c>
      <c r="M30" s="397">
        <v>0</v>
      </c>
      <c r="N30" s="372">
        <v>0</v>
      </c>
      <c r="O30" s="396">
        <v>57</v>
      </c>
      <c r="P30" s="396">
        <v>0</v>
      </c>
      <c r="Q30" s="394">
        <v>169</v>
      </c>
      <c r="R30" s="396">
        <v>31</v>
      </c>
      <c r="S30" s="397">
        <v>5239</v>
      </c>
      <c r="T30" s="372">
        <v>0</v>
      </c>
      <c r="U30" s="396">
        <v>45</v>
      </c>
      <c r="V30" s="396">
        <v>0</v>
      </c>
      <c r="W30" s="396">
        <v>1345</v>
      </c>
      <c r="X30" s="404">
        <v>19976</v>
      </c>
    </row>
    <row r="31" spans="1:24" ht="13" x14ac:dyDescent="0.3">
      <c r="A31" s="394">
        <v>143546</v>
      </c>
      <c r="B31" s="372">
        <v>3732048</v>
      </c>
      <c r="C31" s="372">
        <v>373</v>
      </c>
      <c r="D31" t="s">
        <v>388</v>
      </c>
      <c r="E31" t="s">
        <v>202</v>
      </c>
      <c r="F31" t="s">
        <v>391</v>
      </c>
      <c r="G31" s="395">
        <v>1</v>
      </c>
      <c r="H31" s="394">
        <v>205</v>
      </c>
      <c r="I31" s="396">
        <v>36</v>
      </c>
      <c r="J31" s="397">
        <v>7380</v>
      </c>
      <c r="K31" s="394">
        <v>0</v>
      </c>
      <c r="L31" s="396">
        <v>50</v>
      </c>
      <c r="M31" s="397">
        <v>0</v>
      </c>
      <c r="N31" s="372">
        <v>0</v>
      </c>
      <c r="O31" s="396">
        <v>57</v>
      </c>
      <c r="P31" s="396">
        <v>0</v>
      </c>
      <c r="Q31" s="394">
        <v>102</v>
      </c>
      <c r="R31" s="396">
        <v>31</v>
      </c>
      <c r="S31" s="397">
        <v>3162</v>
      </c>
      <c r="T31" s="372">
        <v>0</v>
      </c>
      <c r="U31" s="396">
        <v>45</v>
      </c>
      <c r="V31" s="396">
        <v>0</v>
      </c>
      <c r="W31" s="396">
        <v>1345</v>
      </c>
      <c r="X31" s="404">
        <v>11887</v>
      </c>
    </row>
    <row r="32" spans="1:24" ht="13" x14ac:dyDescent="0.3">
      <c r="A32" s="394">
        <v>144481</v>
      </c>
      <c r="B32" s="372">
        <v>3732049</v>
      </c>
      <c r="C32" s="372">
        <v>373</v>
      </c>
      <c r="D32" t="s">
        <v>388</v>
      </c>
      <c r="E32" t="s">
        <v>214</v>
      </c>
      <c r="F32" t="s">
        <v>390</v>
      </c>
      <c r="G32" s="395">
        <v>1</v>
      </c>
      <c r="H32" s="394">
        <v>374</v>
      </c>
      <c r="I32" s="396">
        <v>36</v>
      </c>
      <c r="J32" s="397">
        <v>13464</v>
      </c>
      <c r="K32" s="394">
        <v>0</v>
      </c>
      <c r="L32" s="396">
        <v>50</v>
      </c>
      <c r="M32" s="397">
        <v>0</v>
      </c>
      <c r="N32" s="372">
        <v>0</v>
      </c>
      <c r="O32" s="396">
        <v>57</v>
      </c>
      <c r="P32" s="396">
        <v>0</v>
      </c>
      <c r="Q32" s="394">
        <v>221</v>
      </c>
      <c r="R32" s="396">
        <v>31</v>
      </c>
      <c r="S32" s="397">
        <v>6851</v>
      </c>
      <c r="T32" s="372">
        <v>0</v>
      </c>
      <c r="U32" s="396">
        <v>45</v>
      </c>
      <c r="V32" s="396">
        <v>0</v>
      </c>
      <c r="W32" s="396">
        <v>1345</v>
      </c>
      <c r="X32" s="404">
        <v>21660</v>
      </c>
    </row>
    <row r="33" spans="1:24" ht="13" x14ac:dyDescent="0.3">
      <c r="A33" s="394">
        <v>144482</v>
      </c>
      <c r="B33" s="372">
        <v>3732050</v>
      </c>
      <c r="C33" s="372">
        <v>373</v>
      </c>
      <c r="D33" t="s">
        <v>388</v>
      </c>
      <c r="E33" t="s">
        <v>213</v>
      </c>
      <c r="F33" t="s">
        <v>391</v>
      </c>
      <c r="G33" s="395">
        <v>1</v>
      </c>
      <c r="H33" s="394">
        <v>570</v>
      </c>
      <c r="I33" s="396">
        <v>36</v>
      </c>
      <c r="J33" s="397">
        <v>20520</v>
      </c>
      <c r="K33" s="394">
        <v>0</v>
      </c>
      <c r="L33" s="396">
        <v>50</v>
      </c>
      <c r="M33" s="397">
        <v>0</v>
      </c>
      <c r="N33" s="372">
        <v>0</v>
      </c>
      <c r="O33" s="396">
        <v>57</v>
      </c>
      <c r="P33" s="396">
        <v>0</v>
      </c>
      <c r="Q33" s="394">
        <v>322</v>
      </c>
      <c r="R33" s="396">
        <v>31</v>
      </c>
      <c r="S33" s="397">
        <v>9982</v>
      </c>
      <c r="T33" s="372">
        <v>0</v>
      </c>
      <c r="U33" s="396">
        <v>45</v>
      </c>
      <c r="V33" s="396">
        <v>0</v>
      </c>
      <c r="W33" s="396">
        <v>1345</v>
      </c>
      <c r="X33" s="404">
        <v>31847</v>
      </c>
    </row>
    <row r="34" spans="1:24" ht="13" x14ac:dyDescent="0.3">
      <c r="A34" s="394">
        <v>145413</v>
      </c>
      <c r="B34" s="372">
        <v>3732051</v>
      </c>
      <c r="C34" s="372">
        <v>373</v>
      </c>
      <c r="D34" t="s">
        <v>388</v>
      </c>
      <c r="E34" t="s">
        <v>228</v>
      </c>
      <c r="F34" t="s">
        <v>391</v>
      </c>
      <c r="G34" s="395">
        <v>1</v>
      </c>
      <c r="H34" s="394">
        <v>384</v>
      </c>
      <c r="I34" s="396">
        <v>36</v>
      </c>
      <c r="J34" s="397">
        <v>13824</v>
      </c>
      <c r="K34" s="394">
        <v>0</v>
      </c>
      <c r="L34" s="396">
        <v>50</v>
      </c>
      <c r="M34" s="397">
        <v>0</v>
      </c>
      <c r="N34" s="372">
        <v>0</v>
      </c>
      <c r="O34" s="396">
        <v>57</v>
      </c>
      <c r="P34" s="396">
        <v>0</v>
      </c>
      <c r="Q34" s="394">
        <v>223</v>
      </c>
      <c r="R34" s="396">
        <v>31</v>
      </c>
      <c r="S34" s="397">
        <v>6913</v>
      </c>
      <c r="T34" s="372">
        <v>0</v>
      </c>
      <c r="U34" s="396">
        <v>45</v>
      </c>
      <c r="V34" s="396">
        <v>0</v>
      </c>
      <c r="W34" s="396">
        <v>1345</v>
      </c>
      <c r="X34" s="404">
        <v>22082</v>
      </c>
    </row>
    <row r="35" spans="1:24" ht="13" x14ac:dyDescent="0.3">
      <c r="A35" s="394">
        <v>149575</v>
      </c>
      <c r="B35" s="372">
        <v>3732052</v>
      </c>
      <c r="C35" s="372">
        <v>373</v>
      </c>
      <c r="D35" t="s">
        <v>388</v>
      </c>
      <c r="E35" t="s">
        <v>142</v>
      </c>
      <c r="F35" t="s">
        <v>391</v>
      </c>
      <c r="G35" s="395">
        <v>1</v>
      </c>
      <c r="H35" s="394">
        <v>384</v>
      </c>
      <c r="I35" s="396">
        <v>36</v>
      </c>
      <c r="J35" s="397">
        <v>13824</v>
      </c>
      <c r="K35" s="394">
        <v>0</v>
      </c>
      <c r="L35" s="396">
        <v>50</v>
      </c>
      <c r="M35" s="397">
        <v>0</v>
      </c>
      <c r="N35" s="372">
        <v>0</v>
      </c>
      <c r="O35" s="396">
        <v>57</v>
      </c>
      <c r="P35" s="396">
        <v>0</v>
      </c>
      <c r="Q35" s="394">
        <v>275</v>
      </c>
      <c r="R35" s="396">
        <v>31</v>
      </c>
      <c r="S35" s="397">
        <v>8525</v>
      </c>
      <c r="T35" s="372">
        <v>0</v>
      </c>
      <c r="U35" s="396">
        <v>45</v>
      </c>
      <c r="V35" s="396">
        <v>0</v>
      </c>
      <c r="W35" s="396">
        <v>1345</v>
      </c>
      <c r="X35" s="404">
        <v>23694</v>
      </c>
    </row>
    <row r="36" spans="1:24" ht="13" x14ac:dyDescent="0.3">
      <c r="A36" s="394">
        <v>106994</v>
      </c>
      <c r="B36" s="372">
        <v>3732058</v>
      </c>
      <c r="C36" s="372">
        <v>373</v>
      </c>
      <c r="D36" t="s">
        <v>388</v>
      </c>
      <c r="E36" t="s">
        <v>153</v>
      </c>
      <c r="F36" t="s">
        <v>389</v>
      </c>
      <c r="G36" s="395">
        <v>1</v>
      </c>
      <c r="H36" s="394">
        <v>362</v>
      </c>
      <c r="I36" s="396">
        <v>36</v>
      </c>
      <c r="J36" s="397">
        <v>13032</v>
      </c>
      <c r="K36" s="394">
        <v>0</v>
      </c>
      <c r="L36" s="396">
        <v>50</v>
      </c>
      <c r="M36" s="397">
        <v>0</v>
      </c>
      <c r="N36" s="372">
        <v>0</v>
      </c>
      <c r="O36" s="396">
        <v>57</v>
      </c>
      <c r="P36" s="396">
        <v>0</v>
      </c>
      <c r="Q36" s="394">
        <v>52</v>
      </c>
      <c r="R36" s="396">
        <v>31</v>
      </c>
      <c r="S36" s="397">
        <v>1612</v>
      </c>
      <c r="T36" s="372">
        <v>0</v>
      </c>
      <c r="U36" s="396">
        <v>45</v>
      </c>
      <c r="V36" s="396">
        <v>0</v>
      </c>
      <c r="W36" s="396">
        <v>1345</v>
      </c>
      <c r="X36" s="404">
        <v>15989</v>
      </c>
    </row>
    <row r="37" spans="1:24" ht="13" x14ac:dyDescent="0.3">
      <c r="A37" s="394">
        <v>106995</v>
      </c>
      <c r="B37" s="372">
        <v>3732060</v>
      </c>
      <c r="C37" s="372">
        <v>373</v>
      </c>
      <c r="D37" t="s">
        <v>388</v>
      </c>
      <c r="E37" t="s">
        <v>85</v>
      </c>
      <c r="F37" t="s">
        <v>389</v>
      </c>
      <c r="G37" s="395">
        <v>1</v>
      </c>
      <c r="H37" s="394">
        <v>269</v>
      </c>
      <c r="I37" s="396">
        <v>36</v>
      </c>
      <c r="J37" s="397">
        <v>9684</v>
      </c>
      <c r="K37" s="394">
        <v>0</v>
      </c>
      <c r="L37" s="396">
        <v>50</v>
      </c>
      <c r="M37" s="397">
        <v>0</v>
      </c>
      <c r="N37" s="372">
        <v>0</v>
      </c>
      <c r="O37" s="396">
        <v>57</v>
      </c>
      <c r="P37" s="396">
        <v>0</v>
      </c>
      <c r="Q37" s="394">
        <v>19</v>
      </c>
      <c r="R37" s="396">
        <v>31</v>
      </c>
      <c r="S37" s="397">
        <v>589</v>
      </c>
      <c r="T37" s="372">
        <v>0</v>
      </c>
      <c r="U37" s="396">
        <v>45</v>
      </c>
      <c r="V37" s="396">
        <v>0</v>
      </c>
      <c r="W37" s="396">
        <v>1345</v>
      </c>
      <c r="X37" s="404">
        <v>11618</v>
      </c>
    </row>
    <row r="38" spans="1:24" ht="13" x14ac:dyDescent="0.3">
      <c r="A38" s="394">
        <v>106996</v>
      </c>
      <c r="B38" s="372">
        <v>3732063</v>
      </c>
      <c r="C38" s="372">
        <v>373</v>
      </c>
      <c r="D38" t="s">
        <v>388</v>
      </c>
      <c r="E38" t="s">
        <v>86</v>
      </c>
      <c r="F38" t="s">
        <v>392</v>
      </c>
      <c r="G38" s="395">
        <v>1</v>
      </c>
      <c r="H38" s="394">
        <v>413</v>
      </c>
      <c r="I38" s="396">
        <v>36</v>
      </c>
      <c r="J38" s="397">
        <v>14868</v>
      </c>
      <c r="K38" s="394">
        <v>0</v>
      </c>
      <c r="L38" s="396">
        <v>50</v>
      </c>
      <c r="M38" s="397">
        <v>0</v>
      </c>
      <c r="N38" s="372">
        <v>0</v>
      </c>
      <c r="O38" s="396">
        <v>57</v>
      </c>
      <c r="P38" s="396">
        <v>0</v>
      </c>
      <c r="Q38" s="394">
        <v>112</v>
      </c>
      <c r="R38" s="396">
        <v>31</v>
      </c>
      <c r="S38" s="397">
        <v>3472</v>
      </c>
      <c r="T38" s="372">
        <v>0</v>
      </c>
      <c r="U38" s="396">
        <v>45</v>
      </c>
      <c r="V38" s="396">
        <v>0</v>
      </c>
      <c r="W38" s="396">
        <v>1345</v>
      </c>
      <c r="X38" s="404">
        <v>19685</v>
      </c>
    </row>
    <row r="39" spans="1:24" ht="13" x14ac:dyDescent="0.3">
      <c r="A39" s="394">
        <v>106997</v>
      </c>
      <c r="B39" s="372">
        <v>3732070</v>
      </c>
      <c r="C39" s="372">
        <v>373</v>
      </c>
      <c r="D39" t="s">
        <v>388</v>
      </c>
      <c r="E39" t="s">
        <v>154</v>
      </c>
      <c r="F39" t="s">
        <v>389</v>
      </c>
      <c r="G39" s="395">
        <v>1</v>
      </c>
      <c r="H39" s="394">
        <v>379</v>
      </c>
      <c r="I39" s="396">
        <v>36</v>
      </c>
      <c r="J39" s="397">
        <v>13644</v>
      </c>
      <c r="K39" s="394">
        <v>0</v>
      </c>
      <c r="L39" s="396">
        <v>50</v>
      </c>
      <c r="M39" s="397">
        <v>0</v>
      </c>
      <c r="N39" s="372">
        <v>0</v>
      </c>
      <c r="O39" s="396">
        <v>57</v>
      </c>
      <c r="P39" s="396">
        <v>0</v>
      </c>
      <c r="Q39" s="394">
        <v>165</v>
      </c>
      <c r="R39" s="396">
        <v>31</v>
      </c>
      <c r="S39" s="397">
        <v>5115</v>
      </c>
      <c r="T39" s="372">
        <v>0</v>
      </c>
      <c r="U39" s="396">
        <v>45</v>
      </c>
      <c r="V39" s="396">
        <v>0</v>
      </c>
      <c r="W39" s="396">
        <v>1345</v>
      </c>
      <c r="X39" s="404">
        <v>20104</v>
      </c>
    </row>
    <row r="40" spans="1:24" ht="13" x14ac:dyDescent="0.3">
      <c r="A40" s="394">
        <v>106998</v>
      </c>
      <c r="B40" s="372">
        <v>3732071</v>
      </c>
      <c r="C40" s="372">
        <v>373</v>
      </c>
      <c r="D40" t="s">
        <v>388</v>
      </c>
      <c r="E40" t="s">
        <v>90</v>
      </c>
      <c r="F40" t="s">
        <v>389</v>
      </c>
      <c r="G40" s="395">
        <v>1</v>
      </c>
      <c r="H40" s="394">
        <v>479</v>
      </c>
      <c r="I40" s="396">
        <v>36</v>
      </c>
      <c r="J40" s="397">
        <v>17244</v>
      </c>
      <c r="K40" s="394">
        <v>0</v>
      </c>
      <c r="L40" s="396">
        <v>50</v>
      </c>
      <c r="M40" s="397">
        <v>0</v>
      </c>
      <c r="N40" s="372">
        <v>0</v>
      </c>
      <c r="O40" s="396">
        <v>57</v>
      </c>
      <c r="P40" s="396">
        <v>0</v>
      </c>
      <c r="Q40" s="394">
        <v>58</v>
      </c>
      <c r="R40" s="396">
        <v>31</v>
      </c>
      <c r="S40" s="397">
        <v>1798</v>
      </c>
      <c r="T40" s="372">
        <v>0</v>
      </c>
      <c r="U40" s="396">
        <v>45</v>
      </c>
      <c r="V40" s="396">
        <v>0</v>
      </c>
      <c r="W40" s="396">
        <v>1345</v>
      </c>
      <c r="X40" s="404">
        <v>20387</v>
      </c>
    </row>
    <row r="41" spans="1:24" ht="13" x14ac:dyDescent="0.3">
      <c r="A41" s="394">
        <v>106999</v>
      </c>
      <c r="B41" s="372">
        <v>3732072</v>
      </c>
      <c r="C41" s="372">
        <v>373</v>
      </c>
      <c r="D41" t="s">
        <v>388</v>
      </c>
      <c r="E41" t="s">
        <v>89</v>
      </c>
      <c r="F41" t="s">
        <v>389</v>
      </c>
      <c r="G41" s="395">
        <v>1</v>
      </c>
      <c r="H41" s="394">
        <v>344</v>
      </c>
      <c r="I41" s="396">
        <v>36</v>
      </c>
      <c r="J41" s="397">
        <v>12384</v>
      </c>
      <c r="K41" s="394">
        <v>0</v>
      </c>
      <c r="L41" s="396">
        <v>50</v>
      </c>
      <c r="M41" s="397">
        <v>0</v>
      </c>
      <c r="N41" s="372">
        <v>0</v>
      </c>
      <c r="O41" s="396">
        <v>57</v>
      </c>
      <c r="P41" s="396">
        <v>0</v>
      </c>
      <c r="Q41" s="394">
        <v>26</v>
      </c>
      <c r="R41" s="396">
        <v>31</v>
      </c>
      <c r="S41" s="397">
        <v>806</v>
      </c>
      <c r="T41" s="372">
        <v>0</v>
      </c>
      <c r="U41" s="396">
        <v>45</v>
      </c>
      <c r="V41" s="396">
        <v>0</v>
      </c>
      <c r="W41" s="396">
        <v>1345</v>
      </c>
      <c r="X41" s="404">
        <v>14535</v>
      </c>
    </row>
    <row r="42" spans="1:24" ht="13" x14ac:dyDescent="0.3">
      <c r="A42" s="394">
        <v>107000</v>
      </c>
      <c r="B42" s="372">
        <v>3732079</v>
      </c>
      <c r="C42" s="372">
        <v>373</v>
      </c>
      <c r="D42" t="s">
        <v>388</v>
      </c>
      <c r="E42" t="s">
        <v>155</v>
      </c>
      <c r="F42" t="s">
        <v>389</v>
      </c>
      <c r="G42" s="395">
        <v>1</v>
      </c>
      <c r="H42" s="394">
        <v>501</v>
      </c>
      <c r="I42" s="396">
        <v>36</v>
      </c>
      <c r="J42" s="397">
        <v>18036</v>
      </c>
      <c r="K42" s="394">
        <v>0</v>
      </c>
      <c r="L42" s="396">
        <v>50</v>
      </c>
      <c r="M42" s="397">
        <v>0</v>
      </c>
      <c r="N42" s="372">
        <v>0</v>
      </c>
      <c r="O42" s="396">
        <v>57</v>
      </c>
      <c r="P42" s="396">
        <v>0</v>
      </c>
      <c r="Q42" s="394">
        <v>80</v>
      </c>
      <c r="R42" s="396">
        <v>31</v>
      </c>
      <c r="S42" s="397">
        <v>2480</v>
      </c>
      <c r="T42" s="372">
        <v>0</v>
      </c>
      <c r="U42" s="396">
        <v>45</v>
      </c>
      <c r="V42" s="396">
        <v>0</v>
      </c>
      <c r="W42" s="396">
        <v>1345</v>
      </c>
      <c r="X42" s="404">
        <v>21861</v>
      </c>
    </row>
    <row r="43" spans="1:24" ht="13" x14ac:dyDescent="0.3">
      <c r="A43" s="394">
        <v>107001</v>
      </c>
      <c r="B43" s="372">
        <v>3732080</v>
      </c>
      <c r="C43" s="372">
        <v>373</v>
      </c>
      <c r="D43" t="s">
        <v>388</v>
      </c>
      <c r="E43" t="s">
        <v>82</v>
      </c>
      <c r="F43" t="s">
        <v>389</v>
      </c>
      <c r="G43" s="395">
        <v>1</v>
      </c>
      <c r="H43" s="394">
        <v>395</v>
      </c>
      <c r="I43" s="396">
        <v>36</v>
      </c>
      <c r="J43" s="397">
        <v>14220</v>
      </c>
      <c r="K43" s="394">
        <v>0</v>
      </c>
      <c r="L43" s="396">
        <v>50</v>
      </c>
      <c r="M43" s="397">
        <v>0</v>
      </c>
      <c r="N43" s="372">
        <v>0</v>
      </c>
      <c r="O43" s="396">
        <v>57</v>
      </c>
      <c r="P43" s="396">
        <v>0</v>
      </c>
      <c r="Q43" s="394">
        <v>117</v>
      </c>
      <c r="R43" s="396">
        <v>31</v>
      </c>
      <c r="S43" s="397">
        <v>3627</v>
      </c>
      <c r="T43" s="372">
        <v>0</v>
      </c>
      <c r="U43" s="396">
        <v>45</v>
      </c>
      <c r="V43" s="396">
        <v>0</v>
      </c>
      <c r="W43" s="396">
        <v>1345</v>
      </c>
      <c r="X43" s="404">
        <v>19192</v>
      </c>
    </row>
    <row r="44" spans="1:24" ht="13" x14ac:dyDescent="0.3">
      <c r="A44" s="394">
        <v>107002</v>
      </c>
      <c r="B44" s="372">
        <v>3732081</v>
      </c>
      <c r="C44" s="372">
        <v>373</v>
      </c>
      <c r="D44" t="s">
        <v>388</v>
      </c>
      <c r="E44" t="s">
        <v>26</v>
      </c>
      <c r="F44" t="s">
        <v>389</v>
      </c>
      <c r="G44" s="395">
        <v>1</v>
      </c>
      <c r="H44" s="394">
        <v>207</v>
      </c>
      <c r="I44" s="396">
        <v>36</v>
      </c>
      <c r="J44" s="397">
        <v>7452</v>
      </c>
      <c r="K44" s="394">
        <v>0</v>
      </c>
      <c r="L44" s="396">
        <v>50</v>
      </c>
      <c r="M44" s="397">
        <v>0</v>
      </c>
      <c r="N44" s="372">
        <v>0</v>
      </c>
      <c r="O44" s="396">
        <v>57</v>
      </c>
      <c r="P44" s="396">
        <v>0</v>
      </c>
      <c r="Q44" s="394">
        <v>21</v>
      </c>
      <c r="R44" s="396">
        <v>31</v>
      </c>
      <c r="S44" s="397">
        <v>651</v>
      </c>
      <c r="T44" s="372">
        <v>0</v>
      </c>
      <c r="U44" s="396">
        <v>45</v>
      </c>
      <c r="V44" s="396">
        <v>0</v>
      </c>
      <c r="W44" s="396">
        <v>1345</v>
      </c>
      <c r="X44" s="404">
        <v>9448</v>
      </c>
    </row>
    <row r="45" spans="1:24" ht="13" x14ac:dyDescent="0.3">
      <c r="A45" s="394">
        <v>107004</v>
      </c>
      <c r="B45" s="372">
        <v>3732087</v>
      </c>
      <c r="C45" s="372">
        <v>373</v>
      </c>
      <c r="D45" t="s">
        <v>388</v>
      </c>
      <c r="E45" t="s">
        <v>94</v>
      </c>
      <c r="F45" t="s">
        <v>389</v>
      </c>
      <c r="G45" s="395">
        <v>1</v>
      </c>
      <c r="H45" s="394">
        <v>377</v>
      </c>
      <c r="I45" s="396">
        <v>36</v>
      </c>
      <c r="J45" s="397">
        <v>13572</v>
      </c>
      <c r="K45" s="394">
        <v>0</v>
      </c>
      <c r="L45" s="396">
        <v>50</v>
      </c>
      <c r="M45" s="397">
        <v>0</v>
      </c>
      <c r="N45" s="372">
        <v>0</v>
      </c>
      <c r="O45" s="396">
        <v>57</v>
      </c>
      <c r="P45" s="396">
        <v>0</v>
      </c>
      <c r="Q45" s="394">
        <v>41</v>
      </c>
      <c r="R45" s="396">
        <v>31</v>
      </c>
      <c r="S45" s="397">
        <v>1271</v>
      </c>
      <c r="T45" s="372">
        <v>0</v>
      </c>
      <c r="U45" s="396">
        <v>45</v>
      </c>
      <c r="V45" s="396">
        <v>0</v>
      </c>
      <c r="W45" s="396">
        <v>1345</v>
      </c>
      <c r="X45" s="404">
        <v>16188</v>
      </c>
    </row>
    <row r="46" spans="1:24" ht="13" x14ac:dyDescent="0.3">
      <c r="A46" s="394">
        <v>107006</v>
      </c>
      <c r="B46" s="372">
        <v>3732092</v>
      </c>
      <c r="C46" s="372">
        <v>373</v>
      </c>
      <c r="D46" t="s">
        <v>388</v>
      </c>
      <c r="E46" t="s">
        <v>92</v>
      </c>
      <c r="F46" t="s">
        <v>389</v>
      </c>
      <c r="G46" s="395">
        <v>1</v>
      </c>
      <c r="H46" s="394">
        <v>416</v>
      </c>
      <c r="I46" s="396">
        <v>36</v>
      </c>
      <c r="J46" s="397">
        <v>14976</v>
      </c>
      <c r="K46" s="394">
        <v>0</v>
      </c>
      <c r="L46" s="396">
        <v>50</v>
      </c>
      <c r="M46" s="397">
        <v>0</v>
      </c>
      <c r="N46" s="372">
        <v>0</v>
      </c>
      <c r="O46" s="396">
        <v>57</v>
      </c>
      <c r="P46" s="396">
        <v>0</v>
      </c>
      <c r="Q46" s="394">
        <v>54</v>
      </c>
      <c r="R46" s="396">
        <v>31</v>
      </c>
      <c r="S46" s="397">
        <v>1674</v>
      </c>
      <c r="T46" s="372">
        <v>0</v>
      </c>
      <c r="U46" s="396">
        <v>45</v>
      </c>
      <c r="V46" s="396">
        <v>0</v>
      </c>
      <c r="W46" s="396">
        <v>1345</v>
      </c>
      <c r="X46" s="404">
        <v>17995</v>
      </c>
    </row>
    <row r="47" spans="1:24" ht="13" x14ac:dyDescent="0.3">
      <c r="A47" s="394">
        <v>147622</v>
      </c>
      <c r="B47" s="372">
        <v>3732093</v>
      </c>
      <c r="C47" s="372">
        <v>373</v>
      </c>
      <c r="D47" t="s">
        <v>388</v>
      </c>
      <c r="E47" t="s">
        <v>158</v>
      </c>
      <c r="F47" t="s">
        <v>390</v>
      </c>
      <c r="G47" s="395">
        <v>1</v>
      </c>
      <c r="H47" s="394">
        <v>400</v>
      </c>
      <c r="I47" s="396">
        <v>36</v>
      </c>
      <c r="J47" s="397">
        <v>14400</v>
      </c>
      <c r="K47" s="394">
        <v>0</v>
      </c>
      <c r="L47" s="396">
        <v>50</v>
      </c>
      <c r="M47" s="397">
        <v>0</v>
      </c>
      <c r="N47" s="372">
        <v>0</v>
      </c>
      <c r="O47" s="396">
        <v>57</v>
      </c>
      <c r="P47" s="396">
        <v>0</v>
      </c>
      <c r="Q47" s="394">
        <v>243</v>
      </c>
      <c r="R47" s="396">
        <v>31</v>
      </c>
      <c r="S47" s="397">
        <v>7533</v>
      </c>
      <c r="T47" s="372">
        <v>0</v>
      </c>
      <c r="U47" s="396">
        <v>45</v>
      </c>
      <c r="V47" s="396">
        <v>0</v>
      </c>
      <c r="W47" s="396">
        <v>1345</v>
      </c>
      <c r="X47" s="404">
        <v>23278</v>
      </c>
    </row>
    <row r="48" spans="1:24" ht="13" x14ac:dyDescent="0.3">
      <c r="A48" s="394">
        <v>143061</v>
      </c>
      <c r="B48" s="372">
        <v>3732095</v>
      </c>
      <c r="C48" s="372">
        <v>373</v>
      </c>
      <c r="D48" t="s">
        <v>388</v>
      </c>
      <c r="E48" t="s">
        <v>206</v>
      </c>
      <c r="F48" t="s">
        <v>390</v>
      </c>
      <c r="G48" s="395">
        <v>1</v>
      </c>
      <c r="H48" s="394">
        <v>395</v>
      </c>
      <c r="I48" s="396">
        <v>36</v>
      </c>
      <c r="J48" s="397">
        <v>14220</v>
      </c>
      <c r="K48" s="394">
        <v>0</v>
      </c>
      <c r="L48" s="396">
        <v>50</v>
      </c>
      <c r="M48" s="397">
        <v>0</v>
      </c>
      <c r="N48" s="372">
        <v>0</v>
      </c>
      <c r="O48" s="396">
        <v>57</v>
      </c>
      <c r="P48" s="396">
        <v>0</v>
      </c>
      <c r="Q48" s="394">
        <v>186</v>
      </c>
      <c r="R48" s="396">
        <v>31</v>
      </c>
      <c r="S48" s="397">
        <v>5766</v>
      </c>
      <c r="T48" s="372">
        <v>0</v>
      </c>
      <c r="U48" s="396">
        <v>45</v>
      </c>
      <c r="V48" s="396">
        <v>0</v>
      </c>
      <c r="W48" s="396">
        <v>1345</v>
      </c>
      <c r="X48" s="404">
        <v>21331</v>
      </c>
    </row>
    <row r="49" spans="1:24" ht="13" x14ac:dyDescent="0.3">
      <c r="A49" s="394">
        <v>147921</v>
      </c>
      <c r="B49" s="372">
        <v>3732139</v>
      </c>
      <c r="C49" s="372">
        <v>373</v>
      </c>
      <c r="D49" t="s">
        <v>388</v>
      </c>
      <c r="E49" t="s">
        <v>40</v>
      </c>
      <c r="F49" t="s">
        <v>390</v>
      </c>
      <c r="G49" s="395">
        <v>1</v>
      </c>
      <c r="H49" s="394">
        <v>359.5</v>
      </c>
      <c r="I49" s="396">
        <v>36</v>
      </c>
      <c r="J49" s="397">
        <v>12942</v>
      </c>
      <c r="K49" s="394">
        <v>0</v>
      </c>
      <c r="L49" s="396">
        <v>50</v>
      </c>
      <c r="M49" s="397">
        <v>0</v>
      </c>
      <c r="N49" s="372">
        <v>0</v>
      </c>
      <c r="O49" s="396">
        <v>57</v>
      </c>
      <c r="P49" s="396">
        <v>0</v>
      </c>
      <c r="Q49" s="394">
        <v>185.5</v>
      </c>
      <c r="R49" s="396">
        <v>31</v>
      </c>
      <c r="S49" s="397">
        <v>5750.5</v>
      </c>
      <c r="T49" s="372">
        <v>0</v>
      </c>
      <c r="U49" s="396">
        <v>45</v>
      </c>
      <c r="V49" s="396">
        <v>0</v>
      </c>
      <c r="W49" s="396">
        <v>1345</v>
      </c>
      <c r="X49" s="404">
        <v>20038</v>
      </c>
    </row>
    <row r="50" spans="1:24" ht="13" x14ac:dyDescent="0.3">
      <c r="A50" s="394">
        <v>140596</v>
      </c>
      <c r="B50" s="372">
        <v>3732203</v>
      </c>
      <c r="C50" s="372">
        <v>373</v>
      </c>
      <c r="D50" t="s">
        <v>388</v>
      </c>
      <c r="E50" t="s">
        <v>247</v>
      </c>
      <c r="F50" t="s">
        <v>390</v>
      </c>
      <c r="G50" s="395">
        <v>1</v>
      </c>
      <c r="H50" s="394">
        <v>423</v>
      </c>
      <c r="I50" s="396">
        <v>36</v>
      </c>
      <c r="J50" s="397">
        <v>15228</v>
      </c>
      <c r="K50" s="394">
        <v>0</v>
      </c>
      <c r="L50" s="396">
        <v>50</v>
      </c>
      <c r="M50" s="397">
        <v>0</v>
      </c>
      <c r="N50" s="372">
        <v>0</v>
      </c>
      <c r="O50" s="396">
        <v>57</v>
      </c>
      <c r="P50" s="396">
        <v>0</v>
      </c>
      <c r="Q50" s="394">
        <v>42</v>
      </c>
      <c r="R50" s="396">
        <v>31</v>
      </c>
      <c r="S50" s="397">
        <v>1302</v>
      </c>
      <c r="T50" s="372">
        <v>0</v>
      </c>
      <c r="U50" s="396">
        <v>45</v>
      </c>
      <c r="V50" s="396">
        <v>0</v>
      </c>
      <c r="W50" s="396">
        <v>1345</v>
      </c>
      <c r="X50" s="404">
        <v>17875</v>
      </c>
    </row>
    <row r="51" spans="1:24" ht="13" x14ac:dyDescent="0.3">
      <c r="A51" s="394">
        <v>107025</v>
      </c>
      <c r="B51" s="372">
        <v>3732206</v>
      </c>
      <c r="C51" s="372">
        <v>373</v>
      </c>
      <c r="D51" t="s">
        <v>388</v>
      </c>
      <c r="E51" t="s">
        <v>278</v>
      </c>
      <c r="F51" t="s">
        <v>389</v>
      </c>
      <c r="G51" s="395">
        <v>1</v>
      </c>
      <c r="H51" s="394">
        <v>620</v>
      </c>
      <c r="I51" s="396">
        <v>36</v>
      </c>
      <c r="J51" s="397">
        <v>22320</v>
      </c>
      <c r="K51" s="394">
        <v>0</v>
      </c>
      <c r="L51" s="396">
        <v>50</v>
      </c>
      <c r="M51" s="397">
        <v>0</v>
      </c>
      <c r="N51" s="372">
        <v>0</v>
      </c>
      <c r="O51" s="396">
        <v>57</v>
      </c>
      <c r="P51" s="396">
        <v>0</v>
      </c>
      <c r="Q51" s="394">
        <v>30</v>
      </c>
      <c r="R51" s="396">
        <v>31</v>
      </c>
      <c r="S51" s="397">
        <v>930</v>
      </c>
      <c r="T51" s="372">
        <v>0</v>
      </c>
      <c r="U51" s="396">
        <v>45</v>
      </c>
      <c r="V51" s="396">
        <v>0</v>
      </c>
      <c r="W51" s="396">
        <v>1345</v>
      </c>
      <c r="X51" s="404">
        <v>24595</v>
      </c>
    </row>
    <row r="52" spans="1:24" ht="13" x14ac:dyDescent="0.3">
      <c r="A52" s="394">
        <v>107026</v>
      </c>
      <c r="B52" s="372">
        <v>3732213</v>
      </c>
      <c r="C52" s="372">
        <v>373</v>
      </c>
      <c r="D52" t="s">
        <v>388</v>
      </c>
      <c r="E52" t="s">
        <v>152</v>
      </c>
      <c r="F52" t="s">
        <v>389</v>
      </c>
      <c r="G52" s="395">
        <v>1</v>
      </c>
      <c r="H52" s="394">
        <v>179</v>
      </c>
      <c r="I52" s="396">
        <v>36</v>
      </c>
      <c r="J52" s="397">
        <v>6444</v>
      </c>
      <c r="K52" s="394">
        <v>0</v>
      </c>
      <c r="L52" s="396">
        <v>50</v>
      </c>
      <c r="M52" s="397">
        <v>0</v>
      </c>
      <c r="N52" s="372">
        <v>0</v>
      </c>
      <c r="O52" s="396">
        <v>57</v>
      </c>
      <c r="P52" s="396">
        <v>0</v>
      </c>
      <c r="Q52" s="394">
        <v>25</v>
      </c>
      <c r="R52" s="396">
        <v>31</v>
      </c>
      <c r="S52" s="397">
        <v>775</v>
      </c>
      <c r="T52" s="372">
        <v>0</v>
      </c>
      <c r="U52" s="396">
        <v>45</v>
      </c>
      <c r="V52" s="396">
        <v>0</v>
      </c>
      <c r="W52" s="396">
        <v>1345</v>
      </c>
      <c r="X52" s="404">
        <v>8564</v>
      </c>
    </row>
    <row r="53" spans="1:24" ht="13" x14ac:dyDescent="0.3">
      <c r="A53" s="394">
        <v>107029</v>
      </c>
      <c r="B53" s="372">
        <v>3732221</v>
      </c>
      <c r="C53" s="372">
        <v>373</v>
      </c>
      <c r="D53" t="s">
        <v>388</v>
      </c>
      <c r="E53" t="s">
        <v>93</v>
      </c>
      <c r="F53" t="s">
        <v>389</v>
      </c>
      <c r="G53" s="395">
        <v>1</v>
      </c>
      <c r="H53" s="394">
        <v>223</v>
      </c>
      <c r="I53" s="396">
        <v>36</v>
      </c>
      <c r="J53" s="397">
        <v>8028</v>
      </c>
      <c r="K53" s="394">
        <v>0</v>
      </c>
      <c r="L53" s="396">
        <v>50</v>
      </c>
      <c r="M53" s="397">
        <v>0</v>
      </c>
      <c r="N53" s="372">
        <v>0</v>
      </c>
      <c r="O53" s="396">
        <v>57</v>
      </c>
      <c r="P53" s="396">
        <v>0</v>
      </c>
      <c r="Q53" s="394">
        <v>12</v>
      </c>
      <c r="R53" s="396">
        <v>31</v>
      </c>
      <c r="S53" s="397">
        <v>372</v>
      </c>
      <c r="T53" s="372">
        <v>0</v>
      </c>
      <c r="U53" s="396">
        <v>45</v>
      </c>
      <c r="V53" s="396">
        <v>0</v>
      </c>
      <c r="W53" s="396">
        <v>1345</v>
      </c>
      <c r="X53" s="404">
        <v>9745</v>
      </c>
    </row>
    <row r="54" spans="1:24" ht="13" x14ac:dyDescent="0.3">
      <c r="A54" s="394">
        <v>142749</v>
      </c>
      <c r="B54" s="372">
        <v>3732230</v>
      </c>
      <c r="C54" s="372">
        <v>373</v>
      </c>
      <c r="D54" t="s">
        <v>388</v>
      </c>
      <c r="E54" t="s">
        <v>246</v>
      </c>
      <c r="F54" t="s">
        <v>390</v>
      </c>
      <c r="G54" s="395">
        <v>1</v>
      </c>
      <c r="H54" s="394">
        <v>545</v>
      </c>
      <c r="I54" s="396">
        <v>36</v>
      </c>
      <c r="J54" s="397">
        <v>19620</v>
      </c>
      <c r="K54" s="394">
        <v>0</v>
      </c>
      <c r="L54" s="396">
        <v>50</v>
      </c>
      <c r="M54" s="397">
        <v>0</v>
      </c>
      <c r="N54" s="372">
        <v>0</v>
      </c>
      <c r="O54" s="396">
        <v>57</v>
      </c>
      <c r="P54" s="396">
        <v>0</v>
      </c>
      <c r="Q54" s="394">
        <v>242</v>
      </c>
      <c r="R54" s="396">
        <v>31</v>
      </c>
      <c r="S54" s="397">
        <v>7502</v>
      </c>
      <c r="T54" s="372">
        <v>0</v>
      </c>
      <c r="U54" s="396">
        <v>45</v>
      </c>
      <c r="V54" s="396">
        <v>0</v>
      </c>
      <c r="W54" s="396">
        <v>1345</v>
      </c>
      <c r="X54" s="404">
        <v>28467</v>
      </c>
    </row>
    <row r="55" spans="1:24" ht="13" x14ac:dyDescent="0.3">
      <c r="A55" s="394">
        <v>107033</v>
      </c>
      <c r="B55" s="372">
        <v>3732233</v>
      </c>
      <c r="C55" s="372">
        <v>373</v>
      </c>
      <c r="D55" t="s">
        <v>388</v>
      </c>
      <c r="E55" t="s">
        <v>144</v>
      </c>
      <c r="F55" t="s">
        <v>389</v>
      </c>
      <c r="G55" s="395">
        <v>1</v>
      </c>
      <c r="H55" s="394">
        <v>414</v>
      </c>
      <c r="I55" s="396">
        <v>36</v>
      </c>
      <c r="J55" s="397">
        <v>14904</v>
      </c>
      <c r="K55" s="394">
        <v>0</v>
      </c>
      <c r="L55" s="396">
        <v>50</v>
      </c>
      <c r="M55" s="397">
        <v>0</v>
      </c>
      <c r="N55" s="372">
        <v>0</v>
      </c>
      <c r="O55" s="396">
        <v>57</v>
      </c>
      <c r="P55" s="396">
        <v>0</v>
      </c>
      <c r="Q55" s="394">
        <v>67</v>
      </c>
      <c r="R55" s="396">
        <v>31</v>
      </c>
      <c r="S55" s="397">
        <v>2077</v>
      </c>
      <c r="T55" s="372">
        <v>0</v>
      </c>
      <c r="U55" s="396">
        <v>45</v>
      </c>
      <c r="V55" s="396">
        <v>0</v>
      </c>
      <c r="W55" s="396">
        <v>1345</v>
      </c>
      <c r="X55" s="404">
        <v>18326</v>
      </c>
    </row>
    <row r="56" spans="1:24" ht="13" x14ac:dyDescent="0.3">
      <c r="A56" s="394">
        <v>107035</v>
      </c>
      <c r="B56" s="372">
        <v>3732239</v>
      </c>
      <c r="C56" s="372">
        <v>373</v>
      </c>
      <c r="D56" t="s">
        <v>388</v>
      </c>
      <c r="E56" t="s">
        <v>80</v>
      </c>
      <c r="F56" t="s">
        <v>389</v>
      </c>
      <c r="G56" s="395">
        <v>1</v>
      </c>
      <c r="H56" s="394">
        <v>382</v>
      </c>
      <c r="I56" s="396">
        <v>36</v>
      </c>
      <c r="J56" s="397">
        <v>13752</v>
      </c>
      <c r="K56" s="394">
        <v>0</v>
      </c>
      <c r="L56" s="396">
        <v>50</v>
      </c>
      <c r="M56" s="397">
        <v>0</v>
      </c>
      <c r="N56" s="372">
        <v>0</v>
      </c>
      <c r="O56" s="396">
        <v>57</v>
      </c>
      <c r="P56" s="396">
        <v>0</v>
      </c>
      <c r="Q56" s="394">
        <v>18</v>
      </c>
      <c r="R56" s="396">
        <v>31</v>
      </c>
      <c r="S56" s="397">
        <v>558</v>
      </c>
      <c r="T56" s="372">
        <v>0</v>
      </c>
      <c r="U56" s="396">
        <v>45</v>
      </c>
      <c r="V56" s="396">
        <v>0</v>
      </c>
      <c r="W56" s="396">
        <v>1345</v>
      </c>
      <c r="X56" s="404">
        <v>15655</v>
      </c>
    </row>
    <row r="57" spans="1:24" ht="13" x14ac:dyDescent="0.3">
      <c r="A57" s="394">
        <v>107036</v>
      </c>
      <c r="B57" s="372">
        <v>3732241</v>
      </c>
      <c r="C57" s="372">
        <v>373</v>
      </c>
      <c r="D57" t="s">
        <v>388</v>
      </c>
      <c r="E57" t="s">
        <v>133</v>
      </c>
      <c r="F57" t="s">
        <v>389</v>
      </c>
      <c r="G57" s="395">
        <v>1</v>
      </c>
      <c r="H57" s="394">
        <v>242</v>
      </c>
      <c r="I57" s="396">
        <v>36</v>
      </c>
      <c r="J57" s="397">
        <v>8712</v>
      </c>
      <c r="K57" s="394">
        <v>0</v>
      </c>
      <c r="L57" s="396">
        <v>50</v>
      </c>
      <c r="M57" s="397">
        <v>0</v>
      </c>
      <c r="N57" s="372">
        <v>0</v>
      </c>
      <c r="O57" s="396">
        <v>57</v>
      </c>
      <c r="P57" s="396">
        <v>0</v>
      </c>
      <c r="Q57" s="394">
        <v>43</v>
      </c>
      <c r="R57" s="396">
        <v>31</v>
      </c>
      <c r="S57" s="397">
        <v>1333</v>
      </c>
      <c r="T57" s="372">
        <v>0</v>
      </c>
      <c r="U57" s="396">
        <v>45</v>
      </c>
      <c r="V57" s="396">
        <v>0</v>
      </c>
      <c r="W57" s="396">
        <v>1345</v>
      </c>
      <c r="X57" s="404">
        <v>11390</v>
      </c>
    </row>
    <row r="58" spans="1:24" ht="13" x14ac:dyDescent="0.3">
      <c r="A58" s="394">
        <v>148100</v>
      </c>
      <c r="B58" s="372">
        <v>3732246</v>
      </c>
      <c r="C58" s="372">
        <v>373</v>
      </c>
      <c r="D58" t="s">
        <v>388</v>
      </c>
      <c r="E58" t="s">
        <v>301</v>
      </c>
      <c r="F58" t="s">
        <v>390</v>
      </c>
      <c r="G58" s="395">
        <v>1</v>
      </c>
      <c r="H58" s="394">
        <v>340</v>
      </c>
      <c r="I58" s="396">
        <v>36</v>
      </c>
      <c r="J58" s="397">
        <v>12240</v>
      </c>
      <c r="K58" s="394">
        <v>0</v>
      </c>
      <c r="L58" s="396">
        <v>50</v>
      </c>
      <c r="M58" s="397">
        <v>0</v>
      </c>
      <c r="N58" s="372">
        <v>0</v>
      </c>
      <c r="O58" s="396">
        <v>57</v>
      </c>
      <c r="P58" s="396">
        <v>0</v>
      </c>
      <c r="Q58" s="394">
        <v>63</v>
      </c>
      <c r="R58" s="396">
        <v>31</v>
      </c>
      <c r="S58" s="397">
        <v>1953</v>
      </c>
      <c r="T58" s="372">
        <v>0</v>
      </c>
      <c r="U58" s="396">
        <v>45</v>
      </c>
      <c r="V58" s="396">
        <v>0</v>
      </c>
      <c r="W58" s="396">
        <v>1345</v>
      </c>
      <c r="X58" s="404">
        <v>15538</v>
      </c>
    </row>
    <row r="59" spans="1:24" ht="13" x14ac:dyDescent="0.3">
      <c r="A59" s="394">
        <v>107038</v>
      </c>
      <c r="B59" s="372">
        <v>3732252</v>
      </c>
      <c r="C59" s="372">
        <v>373</v>
      </c>
      <c r="D59" t="s">
        <v>388</v>
      </c>
      <c r="E59" t="s">
        <v>25</v>
      </c>
      <c r="F59" t="s">
        <v>389</v>
      </c>
      <c r="G59" s="395">
        <v>1</v>
      </c>
      <c r="H59" s="394">
        <v>157</v>
      </c>
      <c r="I59" s="396">
        <v>36</v>
      </c>
      <c r="J59" s="397">
        <v>5652</v>
      </c>
      <c r="K59" s="394">
        <v>0</v>
      </c>
      <c r="L59" s="396">
        <v>50</v>
      </c>
      <c r="M59" s="397">
        <v>0</v>
      </c>
      <c r="N59" s="372">
        <v>0</v>
      </c>
      <c r="O59" s="396">
        <v>57</v>
      </c>
      <c r="P59" s="396">
        <v>0</v>
      </c>
      <c r="Q59" s="394">
        <v>50</v>
      </c>
      <c r="R59" s="396">
        <v>31</v>
      </c>
      <c r="S59" s="397">
        <v>1550</v>
      </c>
      <c r="T59" s="372">
        <v>0</v>
      </c>
      <c r="U59" s="396">
        <v>45</v>
      </c>
      <c r="V59" s="396">
        <v>0</v>
      </c>
      <c r="W59" s="396">
        <v>1345</v>
      </c>
      <c r="X59" s="404">
        <v>8547</v>
      </c>
    </row>
    <row r="60" spans="1:24" ht="13" x14ac:dyDescent="0.3">
      <c r="A60" s="394">
        <v>107039</v>
      </c>
      <c r="B60" s="372">
        <v>3732257</v>
      </c>
      <c r="C60" s="372">
        <v>373</v>
      </c>
      <c r="D60" t="s">
        <v>388</v>
      </c>
      <c r="E60" t="s">
        <v>91</v>
      </c>
      <c r="F60" t="s">
        <v>389</v>
      </c>
      <c r="G60" s="395">
        <v>1</v>
      </c>
      <c r="H60" s="394">
        <v>418</v>
      </c>
      <c r="I60" s="396">
        <v>36</v>
      </c>
      <c r="J60" s="397">
        <v>15048</v>
      </c>
      <c r="K60" s="394">
        <v>0</v>
      </c>
      <c r="L60" s="396">
        <v>50</v>
      </c>
      <c r="M60" s="397">
        <v>0</v>
      </c>
      <c r="N60" s="372">
        <v>0</v>
      </c>
      <c r="O60" s="396">
        <v>57</v>
      </c>
      <c r="P60" s="396">
        <v>0</v>
      </c>
      <c r="Q60" s="394">
        <v>64</v>
      </c>
      <c r="R60" s="396">
        <v>31</v>
      </c>
      <c r="S60" s="397">
        <v>1984</v>
      </c>
      <c r="T60" s="372">
        <v>0</v>
      </c>
      <c r="U60" s="396">
        <v>45</v>
      </c>
      <c r="V60" s="396">
        <v>0</v>
      </c>
      <c r="W60" s="396">
        <v>1345</v>
      </c>
      <c r="X60" s="404">
        <v>18377</v>
      </c>
    </row>
    <row r="61" spans="1:24" ht="13" x14ac:dyDescent="0.3">
      <c r="A61" s="394">
        <v>107040</v>
      </c>
      <c r="B61" s="372">
        <v>3732261</v>
      </c>
      <c r="C61" s="372">
        <v>373</v>
      </c>
      <c r="D61" t="s">
        <v>388</v>
      </c>
      <c r="E61" t="s">
        <v>87</v>
      </c>
      <c r="F61" t="s">
        <v>389</v>
      </c>
      <c r="G61" s="395">
        <v>1</v>
      </c>
      <c r="H61" s="394">
        <v>225</v>
      </c>
      <c r="I61" s="396">
        <v>36</v>
      </c>
      <c r="J61" s="397">
        <v>8100</v>
      </c>
      <c r="K61" s="394">
        <v>0</v>
      </c>
      <c r="L61" s="396">
        <v>50</v>
      </c>
      <c r="M61" s="397">
        <v>0</v>
      </c>
      <c r="N61" s="372">
        <v>0</v>
      </c>
      <c r="O61" s="396">
        <v>57</v>
      </c>
      <c r="P61" s="396">
        <v>0</v>
      </c>
      <c r="Q61" s="394">
        <v>78</v>
      </c>
      <c r="R61" s="396">
        <v>31</v>
      </c>
      <c r="S61" s="397">
        <v>2418</v>
      </c>
      <c r="T61" s="372">
        <v>0</v>
      </c>
      <c r="U61" s="396">
        <v>45</v>
      </c>
      <c r="V61" s="396">
        <v>0</v>
      </c>
      <c r="W61" s="396">
        <v>1345</v>
      </c>
      <c r="X61" s="404">
        <v>11863</v>
      </c>
    </row>
    <row r="62" spans="1:24" ht="13" x14ac:dyDescent="0.3">
      <c r="A62" s="394">
        <v>107043</v>
      </c>
      <c r="B62" s="372">
        <v>3732272</v>
      </c>
      <c r="C62" s="372">
        <v>373</v>
      </c>
      <c r="D62" t="s">
        <v>388</v>
      </c>
      <c r="E62" t="s">
        <v>27</v>
      </c>
      <c r="F62" t="s">
        <v>389</v>
      </c>
      <c r="G62" s="395">
        <v>1</v>
      </c>
      <c r="H62" s="394">
        <v>217</v>
      </c>
      <c r="I62" s="396">
        <v>36</v>
      </c>
      <c r="J62" s="397">
        <v>7812</v>
      </c>
      <c r="K62" s="394">
        <v>0</v>
      </c>
      <c r="L62" s="396">
        <v>50</v>
      </c>
      <c r="M62" s="397">
        <v>0</v>
      </c>
      <c r="N62" s="372">
        <v>0</v>
      </c>
      <c r="O62" s="396">
        <v>57</v>
      </c>
      <c r="P62" s="396">
        <v>0</v>
      </c>
      <c r="Q62" s="394">
        <v>108</v>
      </c>
      <c r="R62" s="396">
        <v>31</v>
      </c>
      <c r="S62" s="397">
        <v>3348</v>
      </c>
      <c r="T62" s="372">
        <v>0</v>
      </c>
      <c r="U62" s="396">
        <v>45</v>
      </c>
      <c r="V62" s="396">
        <v>0</v>
      </c>
      <c r="W62" s="396">
        <v>1345</v>
      </c>
      <c r="X62" s="404">
        <v>12505</v>
      </c>
    </row>
    <row r="63" spans="1:24" ht="13" x14ac:dyDescent="0.3">
      <c r="A63" s="394">
        <v>142542</v>
      </c>
      <c r="B63" s="372">
        <v>3732274</v>
      </c>
      <c r="C63" s="372">
        <v>373</v>
      </c>
      <c r="D63" t="s">
        <v>388</v>
      </c>
      <c r="E63" t="s">
        <v>203</v>
      </c>
      <c r="F63" t="s">
        <v>390</v>
      </c>
      <c r="G63" s="395">
        <v>1</v>
      </c>
      <c r="H63" s="394">
        <v>614.5</v>
      </c>
      <c r="I63" s="396">
        <v>36</v>
      </c>
      <c r="J63" s="397">
        <v>22122</v>
      </c>
      <c r="K63" s="394">
        <v>0</v>
      </c>
      <c r="L63" s="396">
        <v>50</v>
      </c>
      <c r="M63" s="397">
        <v>0</v>
      </c>
      <c r="N63" s="372">
        <v>0</v>
      </c>
      <c r="O63" s="396">
        <v>57</v>
      </c>
      <c r="P63" s="396">
        <v>0</v>
      </c>
      <c r="Q63" s="394">
        <v>335.5</v>
      </c>
      <c r="R63" s="396">
        <v>31</v>
      </c>
      <c r="S63" s="397">
        <v>10400.5</v>
      </c>
      <c r="T63" s="372">
        <v>0</v>
      </c>
      <c r="U63" s="396">
        <v>45</v>
      </c>
      <c r="V63" s="396">
        <v>0</v>
      </c>
      <c r="W63" s="396">
        <v>1345</v>
      </c>
      <c r="X63" s="404">
        <v>33868</v>
      </c>
    </row>
    <row r="64" spans="1:24" ht="13" x14ac:dyDescent="0.3">
      <c r="A64" s="394">
        <v>107046</v>
      </c>
      <c r="B64" s="372">
        <v>3732279</v>
      </c>
      <c r="C64" s="372">
        <v>373</v>
      </c>
      <c r="D64" t="s">
        <v>388</v>
      </c>
      <c r="E64" t="s">
        <v>83</v>
      </c>
      <c r="F64" t="s">
        <v>389</v>
      </c>
      <c r="G64" s="395">
        <v>1</v>
      </c>
      <c r="H64" s="394">
        <v>206</v>
      </c>
      <c r="I64" s="396">
        <v>36</v>
      </c>
      <c r="J64" s="397">
        <v>7416</v>
      </c>
      <c r="K64" s="394">
        <v>0</v>
      </c>
      <c r="L64" s="396">
        <v>50</v>
      </c>
      <c r="M64" s="397">
        <v>0</v>
      </c>
      <c r="N64" s="372">
        <v>0</v>
      </c>
      <c r="O64" s="396">
        <v>57</v>
      </c>
      <c r="P64" s="396">
        <v>0</v>
      </c>
      <c r="Q64" s="394">
        <v>61</v>
      </c>
      <c r="R64" s="396">
        <v>31</v>
      </c>
      <c r="S64" s="397">
        <v>1891</v>
      </c>
      <c r="T64" s="372">
        <v>0</v>
      </c>
      <c r="U64" s="396">
        <v>45</v>
      </c>
      <c r="V64" s="396">
        <v>0</v>
      </c>
      <c r="W64" s="396">
        <v>1345</v>
      </c>
      <c r="X64" s="404">
        <v>10652</v>
      </c>
    </row>
    <row r="65" spans="1:24" ht="13" x14ac:dyDescent="0.3">
      <c r="A65" s="394">
        <v>107047</v>
      </c>
      <c r="B65" s="372">
        <v>3732281</v>
      </c>
      <c r="C65" s="372">
        <v>373</v>
      </c>
      <c r="D65" t="s">
        <v>388</v>
      </c>
      <c r="E65" t="s">
        <v>21</v>
      </c>
      <c r="F65" t="s">
        <v>392</v>
      </c>
      <c r="G65" s="395">
        <v>1</v>
      </c>
      <c r="H65" s="394">
        <v>415</v>
      </c>
      <c r="I65" s="396">
        <v>36</v>
      </c>
      <c r="J65" s="397">
        <v>14940</v>
      </c>
      <c r="K65" s="394">
        <v>0</v>
      </c>
      <c r="L65" s="396">
        <v>50</v>
      </c>
      <c r="M65" s="397">
        <v>0</v>
      </c>
      <c r="N65" s="372">
        <v>0</v>
      </c>
      <c r="O65" s="396">
        <v>57</v>
      </c>
      <c r="P65" s="396">
        <v>0</v>
      </c>
      <c r="Q65" s="394">
        <v>70</v>
      </c>
      <c r="R65" s="396">
        <v>31</v>
      </c>
      <c r="S65" s="397">
        <v>2170</v>
      </c>
      <c r="T65" s="372">
        <v>0</v>
      </c>
      <c r="U65" s="396">
        <v>45</v>
      </c>
      <c r="V65" s="396">
        <v>0</v>
      </c>
      <c r="W65" s="396">
        <v>1345</v>
      </c>
      <c r="X65" s="404">
        <v>18455</v>
      </c>
    </row>
    <row r="66" spans="1:24" ht="13" x14ac:dyDescent="0.3">
      <c r="A66" s="394">
        <v>107048</v>
      </c>
      <c r="B66" s="372">
        <v>3732283</v>
      </c>
      <c r="C66" s="372">
        <v>373</v>
      </c>
      <c r="D66" t="s">
        <v>388</v>
      </c>
      <c r="E66" t="s">
        <v>79</v>
      </c>
      <c r="F66" t="s">
        <v>389</v>
      </c>
      <c r="G66" s="395">
        <v>1</v>
      </c>
      <c r="H66" s="394">
        <v>269</v>
      </c>
      <c r="I66" s="396">
        <v>36</v>
      </c>
      <c r="J66" s="397">
        <v>9684</v>
      </c>
      <c r="K66" s="394">
        <v>0</v>
      </c>
      <c r="L66" s="396">
        <v>50</v>
      </c>
      <c r="M66" s="397">
        <v>0</v>
      </c>
      <c r="N66" s="372">
        <v>0</v>
      </c>
      <c r="O66" s="396">
        <v>57</v>
      </c>
      <c r="P66" s="396">
        <v>0</v>
      </c>
      <c r="Q66" s="394">
        <v>6</v>
      </c>
      <c r="R66" s="396">
        <v>31</v>
      </c>
      <c r="S66" s="397">
        <v>186</v>
      </c>
      <c r="T66" s="372">
        <v>0</v>
      </c>
      <c r="U66" s="396">
        <v>45</v>
      </c>
      <c r="V66" s="396">
        <v>0</v>
      </c>
      <c r="W66" s="396">
        <v>1345</v>
      </c>
      <c r="X66" s="404">
        <v>11215</v>
      </c>
    </row>
    <row r="67" spans="1:24" ht="13" x14ac:dyDescent="0.3">
      <c r="A67" s="394">
        <v>146405</v>
      </c>
      <c r="B67" s="372">
        <v>3732292</v>
      </c>
      <c r="C67" s="372">
        <v>373</v>
      </c>
      <c r="D67" t="s">
        <v>388</v>
      </c>
      <c r="E67" t="s">
        <v>88</v>
      </c>
      <c r="F67" t="s">
        <v>390</v>
      </c>
      <c r="G67" s="395">
        <v>1</v>
      </c>
      <c r="H67" s="394">
        <v>210</v>
      </c>
      <c r="I67" s="396">
        <v>36</v>
      </c>
      <c r="J67" s="397">
        <v>7560</v>
      </c>
      <c r="K67" s="394">
        <v>0</v>
      </c>
      <c r="L67" s="396">
        <v>50</v>
      </c>
      <c r="M67" s="397">
        <v>0</v>
      </c>
      <c r="N67" s="372">
        <v>0</v>
      </c>
      <c r="O67" s="396">
        <v>57</v>
      </c>
      <c r="P67" s="396">
        <v>0</v>
      </c>
      <c r="Q67" s="394">
        <v>20</v>
      </c>
      <c r="R67" s="396">
        <v>31</v>
      </c>
      <c r="S67" s="397">
        <v>620</v>
      </c>
      <c r="T67" s="372">
        <v>0</v>
      </c>
      <c r="U67" s="396">
        <v>45</v>
      </c>
      <c r="V67" s="396">
        <v>0</v>
      </c>
      <c r="W67" s="396">
        <v>1345</v>
      </c>
      <c r="X67" s="404">
        <v>9525</v>
      </c>
    </row>
    <row r="68" spans="1:24" ht="13" x14ac:dyDescent="0.3">
      <c r="A68" s="394">
        <v>146510</v>
      </c>
      <c r="B68" s="372">
        <v>3732294</v>
      </c>
      <c r="C68" s="372">
        <v>373</v>
      </c>
      <c r="D68" t="s">
        <v>388</v>
      </c>
      <c r="E68" t="s">
        <v>97</v>
      </c>
      <c r="F68" t="s">
        <v>390</v>
      </c>
      <c r="G68" s="395">
        <v>1</v>
      </c>
      <c r="H68" s="394">
        <v>181</v>
      </c>
      <c r="I68" s="396">
        <v>36</v>
      </c>
      <c r="J68" s="397">
        <v>6516</v>
      </c>
      <c r="K68" s="394">
        <v>0</v>
      </c>
      <c r="L68" s="396">
        <v>50</v>
      </c>
      <c r="M68" s="397">
        <v>0</v>
      </c>
      <c r="N68" s="372">
        <v>0</v>
      </c>
      <c r="O68" s="396">
        <v>57</v>
      </c>
      <c r="P68" s="396">
        <v>0</v>
      </c>
      <c r="Q68" s="394">
        <v>21</v>
      </c>
      <c r="R68" s="396">
        <v>31</v>
      </c>
      <c r="S68" s="397">
        <v>651</v>
      </c>
      <c r="T68" s="372">
        <v>0</v>
      </c>
      <c r="U68" s="396">
        <v>45</v>
      </c>
      <c r="V68" s="396">
        <v>0</v>
      </c>
      <c r="W68" s="396">
        <v>1345</v>
      </c>
      <c r="X68" s="404">
        <v>8512</v>
      </c>
    </row>
    <row r="69" spans="1:24" ht="13" x14ac:dyDescent="0.3">
      <c r="A69" s="394">
        <v>107051</v>
      </c>
      <c r="B69" s="372">
        <v>3732296</v>
      </c>
      <c r="C69" s="372">
        <v>373</v>
      </c>
      <c r="D69" t="s">
        <v>388</v>
      </c>
      <c r="E69" t="s">
        <v>150</v>
      </c>
      <c r="F69" t="s">
        <v>389</v>
      </c>
      <c r="G69" s="395">
        <v>1</v>
      </c>
      <c r="H69" s="394">
        <v>322</v>
      </c>
      <c r="I69" s="396">
        <v>36</v>
      </c>
      <c r="J69" s="397">
        <v>11592</v>
      </c>
      <c r="K69" s="394">
        <v>0</v>
      </c>
      <c r="L69" s="396">
        <v>50</v>
      </c>
      <c r="M69" s="397">
        <v>0</v>
      </c>
      <c r="N69" s="372">
        <v>0</v>
      </c>
      <c r="O69" s="396">
        <v>57</v>
      </c>
      <c r="P69" s="396">
        <v>0</v>
      </c>
      <c r="Q69" s="394">
        <v>72</v>
      </c>
      <c r="R69" s="396">
        <v>31</v>
      </c>
      <c r="S69" s="397">
        <v>2232</v>
      </c>
      <c r="T69" s="372">
        <v>0</v>
      </c>
      <c r="U69" s="396">
        <v>45</v>
      </c>
      <c r="V69" s="396">
        <v>0</v>
      </c>
      <c r="W69" s="396">
        <v>1345</v>
      </c>
      <c r="X69" s="404">
        <v>15169</v>
      </c>
    </row>
    <row r="70" spans="1:24" ht="13" x14ac:dyDescent="0.3">
      <c r="A70" s="394">
        <v>107052</v>
      </c>
      <c r="B70" s="372">
        <v>3732297</v>
      </c>
      <c r="C70" s="372">
        <v>373</v>
      </c>
      <c r="D70" t="s">
        <v>388</v>
      </c>
      <c r="E70" t="s">
        <v>84</v>
      </c>
      <c r="F70" t="s">
        <v>389</v>
      </c>
      <c r="G70" s="395">
        <v>1</v>
      </c>
      <c r="H70" s="394">
        <v>194</v>
      </c>
      <c r="I70" s="396">
        <v>36</v>
      </c>
      <c r="J70" s="397">
        <v>6984</v>
      </c>
      <c r="K70" s="394">
        <v>0</v>
      </c>
      <c r="L70" s="396">
        <v>50</v>
      </c>
      <c r="M70" s="397">
        <v>0</v>
      </c>
      <c r="N70" s="372">
        <v>0</v>
      </c>
      <c r="O70" s="396">
        <v>57</v>
      </c>
      <c r="P70" s="396">
        <v>0</v>
      </c>
      <c r="Q70" s="394">
        <v>29</v>
      </c>
      <c r="R70" s="396">
        <v>31</v>
      </c>
      <c r="S70" s="397">
        <v>899</v>
      </c>
      <c r="T70" s="372">
        <v>0</v>
      </c>
      <c r="U70" s="396">
        <v>45</v>
      </c>
      <c r="V70" s="396">
        <v>0</v>
      </c>
      <c r="W70" s="396">
        <v>1345</v>
      </c>
      <c r="X70" s="404">
        <v>9228</v>
      </c>
    </row>
    <row r="71" spans="1:24" ht="13" x14ac:dyDescent="0.3">
      <c r="A71" s="394">
        <v>139863</v>
      </c>
      <c r="B71" s="372">
        <v>3732298</v>
      </c>
      <c r="C71" s="372">
        <v>373</v>
      </c>
      <c r="D71" t="s">
        <v>388</v>
      </c>
      <c r="E71" t="s">
        <v>220</v>
      </c>
      <c r="F71" t="s">
        <v>390</v>
      </c>
      <c r="G71" s="395">
        <v>1</v>
      </c>
      <c r="H71" s="394">
        <v>211</v>
      </c>
      <c r="I71" s="396">
        <v>36</v>
      </c>
      <c r="J71" s="397">
        <v>7596</v>
      </c>
      <c r="K71" s="394">
        <v>0</v>
      </c>
      <c r="L71" s="396">
        <v>50</v>
      </c>
      <c r="M71" s="397">
        <v>0</v>
      </c>
      <c r="N71" s="372">
        <v>0</v>
      </c>
      <c r="O71" s="396">
        <v>57</v>
      </c>
      <c r="P71" s="396">
        <v>0</v>
      </c>
      <c r="Q71" s="394">
        <v>25</v>
      </c>
      <c r="R71" s="396">
        <v>31</v>
      </c>
      <c r="S71" s="397">
        <v>775</v>
      </c>
      <c r="T71" s="372">
        <v>0</v>
      </c>
      <c r="U71" s="396">
        <v>45</v>
      </c>
      <c r="V71" s="396">
        <v>0</v>
      </c>
      <c r="W71" s="396">
        <v>1345</v>
      </c>
      <c r="X71" s="404">
        <v>9716</v>
      </c>
    </row>
    <row r="72" spans="1:24" ht="13" x14ac:dyDescent="0.3">
      <c r="A72" s="394">
        <v>149119</v>
      </c>
      <c r="B72" s="372">
        <v>3732302</v>
      </c>
      <c r="C72" s="372">
        <v>373</v>
      </c>
      <c r="D72" t="s">
        <v>388</v>
      </c>
      <c r="E72" t="s">
        <v>35</v>
      </c>
      <c r="F72" t="s">
        <v>390</v>
      </c>
      <c r="G72" s="395">
        <v>1</v>
      </c>
      <c r="H72" s="394">
        <v>198</v>
      </c>
      <c r="I72" s="396">
        <v>36</v>
      </c>
      <c r="J72" s="397">
        <v>7128</v>
      </c>
      <c r="K72" s="394">
        <v>0</v>
      </c>
      <c r="L72" s="396">
        <v>50</v>
      </c>
      <c r="M72" s="397">
        <v>0</v>
      </c>
      <c r="N72" s="372">
        <v>0</v>
      </c>
      <c r="O72" s="396">
        <v>57</v>
      </c>
      <c r="P72" s="396">
        <v>0</v>
      </c>
      <c r="Q72" s="394">
        <v>55</v>
      </c>
      <c r="R72" s="396">
        <v>31</v>
      </c>
      <c r="S72" s="397">
        <v>1705</v>
      </c>
      <c r="T72" s="372">
        <v>0</v>
      </c>
      <c r="U72" s="396">
        <v>45</v>
      </c>
      <c r="V72" s="396">
        <v>0</v>
      </c>
      <c r="W72" s="396">
        <v>1345</v>
      </c>
      <c r="X72" s="404">
        <v>10178</v>
      </c>
    </row>
    <row r="73" spans="1:24" ht="13" x14ac:dyDescent="0.3">
      <c r="A73" s="394">
        <v>107055</v>
      </c>
      <c r="B73" s="372">
        <v>3732303</v>
      </c>
      <c r="C73" s="372">
        <v>373</v>
      </c>
      <c r="D73" t="s">
        <v>388</v>
      </c>
      <c r="E73" t="s">
        <v>98</v>
      </c>
      <c r="F73" t="s">
        <v>389</v>
      </c>
      <c r="G73" s="395">
        <v>1</v>
      </c>
      <c r="H73" s="394">
        <v>295</v>
      </c>
      <c r="I73" s="396">
        <v>36</v>
      </c>
      <c r="J73" s="397">
        <v>10620</v>
      </c>
      <c r="K73" s="394">
        <v>0</v>
      </c>
      <c r="L73" s="396">
        <v>50</v>
      </c>
      <c r="M73" s="397">
        <v>0</v>
      </c>
      <c r="N73" s="372">
        <v>0</v>
      </c>
      <c r="O73" s="396">
        <v>57</v>
      </c>
      <c r="P73" s="396">
        <v>0</v>
      </c>
      <c r="Q73" s="394">
        <v>75</v>
      </c>
      <c r="R73" s="396">
        <v>31</v>
      </c>
      <c r="S73" s="397">
        <v>2325</v>
      </c>
      <c r="T73" s="372">
        <v>0</v>
      </c>
      <c r="U73" s="396">
        <v>45</v>
      </c>
      <c r="V73" s="396">
        <v>0</v>
      </c>
      <c r="W73" s="396">
        <v>1345</v>
      </c>
      <c r="X73" s="404">
        <v>14290</v>
      </c>
    </row>
    <row r="74" spans="1:24" ht="13" x14ac:dyDescent="0.3">
      <c r="A74" s="394">
        <v>139297</v>
      </c>
      <c r="B74" s="372">
        <v>3732305</v>
      </c>
      <c r="C74" s="372">
        <v>373</v>
      </c>
      <c r="D74" t="s">
        <v>388</v>
      </c>
      <c r="E74" t="s">
        <v>210</v>
      </c>
      <c r="F74" t="s">
        <v>390</v>
      </c>
      <c r="G74" s="395">
        <v>1</v>
      </c>
      <c r="H74" s="394">
        <v>190</v>
      </c>
      <c r="I74" s="396">
        <v>36</v>
      </c>
      <c r="J74" s="397">
        <v>6840</v>
      </c>
      <c r="K74" s="394">
        <v>0</v>
      </c>
      <c r="L74" s="396">
        <v>50</v>
      </c>
      <c r="M74" s="397">
        <v>0</v>
      </c>
      <c r="N74" s="372">
        <v>0</v>
      </c>
      <c r="O74" s="396">
        <v>57</v>
      </c>
      <c r="P74" s="396">
        <v>0</v>
      </c>
      <c r="Q74" s="394">
        <v>111</v>
      </c>
      <c r="R74" s="396">
        <v>31</v>
      </c>
      <c r="S74" s="397">
        <v>3441</v>
      </c>
      <c r="T74" s="372">
        <v>0</v>
      </c>
      <c r="U74" s="396">
        <v>45</v>
      </c>
      <c r="V74" s="396">
        <v>0</v>
      </c>
      <c r="W74" s="396">
        <v>1345</v>
      </c>
      <c r="X74" s="404">
        <v>11626</v>
      </c>
    </row>
    <row r="75" spans="1:24" ht="13" x14ac:dyDescent="0.3">
      <c r="A75" s="394">
        <v>107057</v>
      </c>
      <c r="B75" s="372">
        <v>3732306</v>
      </c>
      <c r="C75" s="372">
        <v>373</v>
      </c>
      <c r="D75" t="s">
        <v>388</v>
      </c>
      <c r="E75" t="s">
        <v>160</v>
      </c>
      <c r="F75" t="s">
        <v>389</v>
      </c>
      <c r="G75" s="395">
        <v>1</v>
      </c>
      <c r="H75" s="394">
        <v>122</v>
      </c>
      <c r="I75" s="396">
        <v>36</v>
      </c>
      <c r="J75" s="397">
        <v>4392</v>
      </c>
      <c r="K75" s="394">
        <v>0</v>
      </c>
      <c r="L75" s="396">
        <v>50</v>
      </c>
      <c r="M75" s="397">
        <v>0</v>
      </c>
      <c r="N75" s="372">
        <v>0</v>
      </c>
      <c r="O75" s="396">
        <v>57</v>
      </c>
      <c r="P75" s="396">
        <v>0</v>
      </c>
      <c r="Q75" s="394">
        <v>31</v>
      </c>
      <c r="R75" s="396">
        <v>31</v>
      </c>
      <c r="S75" s="397">
        <v>961</v>
      </c>
      <c r="T75" s="372">
        <v>0</v>
      </c>
      <c r="U75" s="396">
        <v>45</v>
      </c>
      <c r="V75" s="396">
        <v>0</v>
      </c>
      <c r="W75" s="396">
        <v>1345</v>
      </c>
      <c r="X75" s="404">
        <v>6698</v>
      </c>
    </row>
    <row r="76" spans="1:24" ht="13" x14ac:dyDescent="0.3">
      <c r="A76" s="394">
        <v>146012</v>
      </c>
      <c r="B76" s="372">
        <v>3732309</v>
      </c>
      <c r="C76" s="372">
        <v>373</v>
      </c>
      <c r="D76" t="s">
        <v>388</v>
      </c>
      <c r="E76" t="s">
        <v>95</v>
      </c>
      <c r="F76" t="s">
        <v>390</v>
      </c>
      <c r="G76" s="395">
        <v>1</v>
      </c>
      <c r="H76" s="394">
        <v>243</v>
      </c>
      <c r="I76" s="396">
        <v>36</v>
      </c>
      <c r="J76" s="397">
        <v>8748</v>
      </c>
      <c r="K76" s="394">
        <v>0</v>
      </c>
      <c r="L76" s="396">
        <v>50</v>
      </c>
      <c r="M76" s="397">
        <v>0</v>
      </c>
      <c r="N76" s="372">
        <v>0</v>
      </c>
      <c r="O76" s="396">
        <v>57</v>
      </c>
      <c r="P76" s="396">
        <v>0</v>
      </c>
      <c r="Q76" s="394">
        <v>26</v>
      </c>
      <c r="R76" s="396">
        <v>31</v>
      </c>
      <c r="S76" s="397">
        <v>806</v>
      </c>
      <c r="T76" s="372">
        <v>0</v>
      </c>
      <c r="U76" s="396">
        <v>45</v>
      </c>
      <c r="V76" s="396">
        <v>0</v>
      </c>
      <c r="W76" s="396">
        <v>1345</v>
      </c>
      <c r="X76" s="404">
        <v>10899</v>
      </c>
    </row>
    <row r="77" spans="1:24" ht="13" x14ac:dyDescent="0.3">
      <c r="A77" s="394">
        <v>146498</v>
      </c>
      <c r="B77" s="372">
        <v>3732311</v>
      </c>
      <c r="C77" s="372">
        <v>373</v>
      </c>
      <c r="D77" t="s">
        <v>388</v>
      </c>
      <c r="E77" t="s">
        <v>39</v>
      </c>
      <c r="F77" t="s">
        <v>390</v>
      </c>
      <c r="G77" s="395">
        <v>1</v>
      </c>
      <c r="H77" s="394">
        <v>142</v>
      </c>
      <c r="I77" s="396">
        <v>36</v>
      </c>
      <c r="J77" s="397">
        <v>5112</v>
      </c>
      <c r="K77" s="394">
        <v>0</v>
      </c>
      <c r="L77" s="396">
        <v>50</v>
      </c>
      <c r="M77" s="397">
        <v>0</v>
      </c>
      <c r="N77" s="372">
        <v>0</v>
      </c>
      <c r="O77" s="396">
        <v>57</v>
      </c>
      <c r="P77" s="396">
        <v>0</v>
      </c>
      <c r="Q77" s="394">
        <v>41</v>
      </c>
      <c r="R77" s="396">
        <v>31</v>
      </c>
      <c r="S77" s="397">
        <v>1271</v>
      </c>
      <c r="T77" s="372">
        <v>0</v>
      </c>
      <c r="U77" s="396">
        <v>45</v>
      </c>
      <c r="V77" s="396">
        <v>0</v>
      </c>
      <c r="W77" s="396">
        <v>1345</v>
      </c>
      <c r="X77" s="404">
        <v>7728</v>
      </c>
    </row>
    <row r="78" spans="1:24" ht="13" x14ac:dyDescent="0.3">
      <c r="A78" s="394">
        <v>107060</v>
      </c>
      <c r="B78" s="372">
        <v>3732312</v>
      </c>
      <c r="C78" s="372">
        <v>373</v>
      </c>
      <c r="D78" t="s">
        <v>388</v>
      </c>
      <c r="E78" t="s">
        <v>147</v>
      </c>
      <c r="F78" t="s">
        <v>389</v>
      </c>
      <c r="G78" s="395">
        <v>1</v>
      </c>
      <c r="H78" s="394">
        <v>205</v>
      </c>
      <c r="I78" s="396">
        <v>36</v>
      </c>
      <c r="J78" s="397">
        <v>7380</v>
      </c>
      <c r="K78" s="394">
        <v>0</v>
      </c>
      <c r="L78" s="396">
        <v>50</v>
      </c>
      <c r="M78" s="397">
        <v>0</v>
      </c>
      <c r="N78" s="372">
        <v>0</v>
      </c>
      <c r="O78" s="396">
        <v>57</v>
      </c>
      <c r="P78" s="396">
        <v>0</v>
      </c>
      <c r="Q78" s="394">
        <v>28</v>
      </c>
      <c r="R78" s="396">
        <v>31</v>
      </c>
      <c r="S78" s="397">
        <v>868</v>
      </c>
      <c r="T78" s="372">
        <v>0</v>
      </c>
      <c r="U78" s="396">
        <v>45</v>
      </c>
      <c r="V78" s="396">
        <v>0</v>
      </c>
      <c r="W78" s="396">
        <v>1345</v>
      </c>
      <c r="X78" s="404">
        <v>9593</v>
      </c>
    </row>
    <row r="79" spans="1:24" ht="13" x14ac:dyDescent="0.3">
      <c r="A79" s="394">
        <v>145832</v>
      </c>
      <c r="B79" s="372">
        <v>3732313</v>
      </c>
      <c r="C79" s="372">
        <v>373</v>
      </c>
      <c r="D79" t="s">
        <v>388</v>
      </c>
      <c r="E79" t="s">
        <v>157</v>
      </c>
      <c r="F79" t="s">
        <v>390</v>
      </c>
      <c r="G79" s="395">
        <v>1</v>
      </c>
      <c r="H79" s="394">
        <v>417</v>
      </c>
      <c r="I79" s="396">
        <v>36</v>
      </c>
      <c r="J79" s="397">
        <v>15012</v>
      </c>
      <c r="K79" s="394">
        <v>0</v>
      </c>
      <c r="L79" s="396">
        <v>50</v>
      </c>
      <c r="M79" s="397">
        <v>0</v>
      </c>
      <c r="N79" s="372">
        <v>0</v>
      </c>
      <c r="O79" s="396">
        <v>57</v>
      </c>
      <c r="P79" s="396">
        <v>0</v>
      </c>
      <c r="Q79" s="394">
        <v>35</v>
      </c>
      <c r="R79" s="396">
        <v>31</v>
      </c>
      <c r="S79" s="397">
        <v>1085</v>
      </c>
      <c r="T79" s="372">
        <v>0</v>
      </c>
      <c r="U79" s="396">
        <v>45</v>
      </c>
      <c r="V79" s="396">
        <v>0</v>
      </c>
      <c r="W79" s="396">
        <v>1345</v>
      </c>
      <c r="X79" s="404">
        <v>17442</v>
      </c>
    </row>
    <row r="80" spans="1:24" ht="13" x14ac:dyDescent="0.3">
      <c r="A80" s="394">
        <v>139862</v>
      </c>
      <c r="B80" s="372">
        <v>3732315</v>
      </c>
      <c r="C80" s="372">
        <v>373</v>
      </c>
      <c r="D80" t="s">
        <v>388</v>
      </c>
      <c r="E80" t="s">
        <v>219</v>
      </c>
      <c r="F80" t="s">
        <v>390</v>
      </c>
      <c r="G80" s="395">
        <v>1</v>
      </c>
      <c r="H80" s="394">
        <v>148</v>
      </c>
      <c r="I80" s="396">
        <v>36</v>
      </c>
      <c r="J80" s="397">
        <v>5328</v>
      </c>
      <c r="K80" s="394">
        <v>0</v>
      </c>
      <c r="L80" s="396">
        <v>50</v>
      </c>
      <c r="M80" s="397">
        <v>0</v>
      </c>
      <c r="N80" s="372">
        <v>0</v>
      </c>
      <c r="O80" s="396">
        <v>57</v>
      </c>
      <c r="P80" s="396">
        <v>0</v>
      </c>
      <c r="Q80" s="394">
        <v>29</v>
      </c>
      <c r="R80" s="396">
        <v>31</v>
      </c>
      <c r="S80" s="397">
        <v>899</v>
      </c>
      <c r="T80" s="372">
        <v>0</v>
      </c>
      <c r="U80" s="396">
        <v>45</v>
      </c>
      <c r="V80" s="396">
        <v>0</v>
      </c>
      <c r="W80" s="396">
        <v>1345</v>
      </c>
      <c r="X80" s="404">
        <v>7572</v>
      </c>
    </row>
    <row r="81" spans="1:24" ht="13" x14ac:dyDescent="0.3">
      <c r="A81" s="394">
        <v>107064</v>
      </c>
      <c r="B81" s="372">
        <v>3732319</v>
      </c>
      <c r="C81" s="372">
        <v>373</v>
      </c>
      <c r="D81" t="s">
        <v>388</v>
      </c>
      <c r="E81" t="s">
        <v>165</v>
      </c>
      <c r="F81" t="s">
        <v>389</v>
      </c>
      <c r="G81" s="395">
        <v>1</v>
      </c>
      <c r="H81" s="394">
        <v>134</v>
      </c>
      <c r="I81" s="396">
        <v>36</v>
      </c>
      <c r="J81" s="397">
        <v>4824</v>
      </c>
      <c r="K81" s="394">
        <v>0</v>
      </c>
      <c r="L81" s="396">
        <v>50</v>
      </c>
      <c r="M81" s="397">
        <v>0</v>
      </c>
      <c r="N81" s="372">
        <v>0</v>
      </c>
      <c r="O81" s="396">
        <v>57</v>
      </c>
      <c r="P81" s="396">
        <v>0</v>
      </c>
      <c r="Q81" s="394">
        <v>47</v>
      </c>
      <c r="R81" s="396">
        <v>31</v>
      </c>
      <c r="S81" s="397">
        <v>1457</v>
      </c>
      <c r="T81" s="372">
        <v>0</v>
      </c>
      <c r="U81" s="396">
        <v>45</v>
      </c>
      <c r="V81" s="396">
        <v>0</v>
      </c>
      <c r="W81" s="396">
        <v>1345</v>
      </c>
      <c r="X81" s="404">
        <v>7626</v>
      </c>
    </row>
    <row r="82" spans="1:24" ht="13" x14ac:dyDescent="0.3">
      <c r="A82" s="394">
        <v>143620</v>
      </c>
      <c r="B82" s="372">
        <v>3732321</v>
      </c>
      <c r="C82" s="372">
        <v>373</v>
      </c>
      <c r="D82" t="s">
        <v>388</v>
      </c>
      <c r="E82" t="s">
        <v>250</v>
      </c>
      <c r="F82" t="s">
        <v>390</v>
      </c>
      <c r="G82" s="395">
        <v>1</v>
      </c>
      <c r="H82" s="394">
        <v>424</v>
      </c>
      <c r="I82" s="396">
        <v>36</v>
      </c>
      <c r="J82" s="397">
        <v>15264</v>
      </c>
      <c r="K82" s="394">
        <v>0</v>
      </c>
      <c r="L82" s="396">
        <v>50</v>
      </c>
      <c r="M82" s="397">
        <v>0</v>
      </c>
      <c r="N82" s="372">
        <v>0</v>
      </c>
      <c r="O82" s="396">
        <v>57</v>
      </c>
      <c r="P82" s="396">
        <v>0</v>
      </c>
      <c r="Q82" s="394">
        <v>291</v>
      </c>
      <c r="R82" s="396">
        <v>31</v>
      </c>
      <c r="S82" s="397">
        <v>9021</v>
      </c>
      <c r="T82" s="372">
        <v>0</v>
      </c>
      <c r="U82" s="396">
        <v>45</v>
      </c>
      <c r="V82" s="396">
        <v>0</v>
      </c>
      <c r="W82" s="396">
        <v>1345</v>
      </c>
      <c r="X82" s="404">
        <v>25630</v>
      </c>
    </row>
    <row r="83" spans="1:24" ht="13" x14ac:dyDescent="0.3">
      <c r="A83" s="394">
        <v>143965</v>
      </c>
      <c r="B83" s="372">
        <v>3732323</v>
      </c>
      <c r="C83" s="372">
        <v>373</v>
      </c>
      <c r="D83" t="s">
        <v>388</v>
      </c>
      <c r="E83" t="s">
        <v>205</v>
      </c>
      <c r="F83" t="s">
        <v>390</v>
      </c>
      <c r="G83" s="395">
        <v>1</v>
      </c>
      <c r="H83" s="394">
        <v>337</v>
      </c>
      <c r="I83" s="396">
        <v>36</v>
      </c>
      <c r="J83" s="397">
        <v>12132</v>
      </c>
      <c r="K83" s="394">
        <v>0</v>
      </c>
      <c r="L83" s="396">
        <v>50</v>
      </c>
      <c r="M83" s="397">
        <v>0</v>
      </c>
      <c r="N83" s="372">
        <v>0</v>
      </c>
      <c r="O83" s="396">
        <v>57</v>
      </c>
      <c r="P83" s="396">
        <v>0</v>
      </c>
      <c r="Q83" s="394">
        <v>132</v>
      </c>
      <c r="R83" s="396">
        <v>31</v>
      </c>
      <c r="S83" s="397">
        <v>4092</v>
      </c>
      <c r="T83" s="372">
        <v>0</v>
      </c>
      <c r="U83" s="396">
        <v>45</v>
      </c>
      <c r="V83" s="396">
        <v>0</v>
      </c>
      <c r="W83" s="396">
        <v>1345</v>
      </c>
      <c r="X83" s="404">
        <v>17569</v>
      </c>
    </row>
    <row r="84" spans="1:24" ht="13" x14ac:dyDescent="0.3">
      <c r="A84" s="394">
        <v>147375</v>
      </c>
      <c r="B84" s="372">
        <v>3732324</v>
      </c>
      <c r="C84" s="372">
        <v>373</v>
      </c>
      <c r="D84" t="s">
        <v>388</v>
      </c>
      <c r="E84" t="s">
        <v>41</v>
      </c>
      <c r="F84" t="s">
        <v>390</v>
      </c>
      <c r="G84" s="395">
        <v>1</v>
      </c>
      <c r="H84" s="394">
        <v>363</v>
      </c>
      <c r="I84" s="396">
        <v>36</v>
      </c>
      <c r="J84" s="397">
        <v>13068</v>
      </c>
      <c r="K84" s="394">
        <v>0</v>
      </c>
      <c r="L84" s="396">
        <v>50</v>
      </c>
      <c r="M84" s="397">
        <v>0</v>
      </c>
      <c r="N84" s="372">
        <v>0</v>
      </c>
      <c r="O84" s="396">
        <v>57</v>
      </c>
      <c r="P84" s="396">
        <v>0</v>
      </c>
      <c r="Q84" s="394">
        <v>122</v>
      </c>
      <c r="R84" s="396">
        <v>31</v>
      </c>
      <c r="S84" s="397">
        <v>3782</v>
      </c>
      <c r="T84" s="372">
        <v>0</v>
      </c>
      <c r="U84" s="396">
        <v>45</v>
      </c>
      <c r="V84" s="396">
        <v>0</v>
      </c>
      <c r="W84" s="396">
        <v>1345</v>
      </c>
      <c r="X84" s="404">
        <v>18195</v>
      </c>
    </row>
    <row r="85" spans="1:24" ht="13" x14ac:dyDescent="0.3">
      <c r="A85" s="394">
        <v>107069</v>
      </c>
      <c r="B85" s="372">
        <v>3732325</v>
      </c>
      <c r="C85" s="372">
        <v>373</v>
      </c>
      <c r="D85" t="s">
        <v>388</v>
      </c>
      <c r="E85" t="s">
        <v>145</v>
      </c>
      <c r="F85" t="s">
        <v>392</v>
      </c>
      <c r="G85" s="395">
        <v>1</v>
      </c>
      <c r="H85" s="394">
        <v>417</v>
      </c>
      <c r="I85" s="396">
        <v>36</v>
      </c>
      <c r="J85" s="397">
        <v>15012</v>
      </c>
      <c r="K85" s="394">
        <v>0</v>
      </c>
      <c r="L85" s="396">
        <v>50</v>
      </c>
      <c r="M85" s="397">
        <v>0</v>
      </c>
      <c r="N85" s="372">
        <v>0</v>
      </c>
      <c r="O85" s="396">
        <v>57</v>
      </c>
      <c r="P85" s="396">
        <v>0</v>
      </c>
      <c r="Q85" s="394">
        <v>138</v>
      </c>
      <c r="R85" s="396">
        <v>31</v>
      </c>
      <c r="S85" s="397">
        <v>4278</v>
      </c>
      <c r="T85" s="372">
        <v>0</v>
      </c>
      <c r="U85" s="396">
        <v>45</v>
      </c>
      <c r="V85" s="396">
        <v>0</v>
      </c>
      <c r="W85" s="396">
        <v>1345</v>
      </c>
      <c r="X85" s="404">
        <v>20635</v>
      </c>
    </row>
    <row r="86" spans="1:24" ht="13" x14ac:dyDescent="0.3">
      <c r="A86" s="394">
        <v>148690</v>
      </c>
      <c r="B86" s="372">
        <v>3732327</v>
      </c>
      <c r="C86" s="372">
        <v>373</v>
      </c>
      <c r="D86" t="s">
        <v>388</v>
      </c>
      <c r="E86" t="s">
        <v>166</v>
      </c>
      <c r="F86" t="s">
        <v>390</v>
      </c>
      <c r="G86" s="395">
        <v>1</v>
      </c>
      <c r="H86" s="394">
        <v>406</v>
      </c>
      <c r="I86" s="396">
        <v>36</v>
      </c>
      <c r="J86" s="397">
        <v>14616</v>
      </c>
      <c r="K86" s="394">
        <v>0</v>
      </c>
      <c r="L86" s="396">
        <v>50</v>
      </c>
      <c r="M86" s="397">
        <v>0</v>
      </c>
      <c r="N86" s="372">
        <v>0</v>
      </c>
      <c r="O86" s="396">
        <v>57</v>
      </c>
      <c r="P86" s="396">
        <v>0</v>
      </c>
      <c r="Q86" s="394">
        <v>248</v>
      </c>
      <c r="R86" s="396">
        <v>31</v>
      </c>
      <c r="S86" s="397">
        <v>7688</v>
      </c>
      <c r="T86" s="372">
        <v>0</v>
      </c>
      <c r="U86" s="396">
        <v>45</v>
      </c>
      <c r="V86" s="396">
        <v>0</v>
      </c>
      <c r="W86" s="396">
        <v>1345</v>
      </c>
      <c r="X86" s="404">
        <v>23649</v>
      </c>
    </row>
    <row r="87" spans="1:24" ht="13" x14ac:dyDescent="0.3">
      <c r="A87" s="394">
        <v>146488</v>
      </c>
      <c r="B87" s="372">
        <v>3732328</v>
      </c>
      <c r="C87" s="372">
        <v>373</v>
      </c>
      <c r="D87" t="s">
        <v>388</v>
      </c>
      <c r="E87" t="s">
        <v>143</v>
      </c>
      <c r="F87" t="s">
        <v>390</v>
      </c>
      <c r="G87" s="395">
        <v>1</v>
      </c>
      <c r="H87" s="394">
        <v>137</v>
      </c>
      <c r="I87" s="396">
        <v>36</v>
      </c>
      <c r="J87" s="397">
        <v>4932</v>
      </c>
      <c r="K87" s="394">
        <v>0</v>
      </c>
      <c r="L87" s="396">
        <v>50</v>
      </c>
      <c r="M87" s="397">
        <v>0</v>
      </c>
      <c r="N87" s="372">
        <v>0</v>
      </c>
      <c r="O87" s="396">
        <v>57</v>
      </c>
      <c r="P87" s="396">
        <v>0</v>
      </c>
      <c r="Q87" s="394">
        <v>10</v>
      </c>
      <c r="R87" s="396">
        <v>31</v>
      </c>
      <c r="S87" s="397">
        <v>310</v>
      </c>
      <c r="T87" s="372">
        <v>0</v>
      </c>
      <c r="U87" s="396">
        <v>45</v>
      </c>
      <c r="V87" s="396">
        <v>0</v>
      </c>
      <c r="W87" s="396">
        <v>1345</v>
      </c>
      <c r="X87" s="404">
        <v>6587</v>
      </c>
    </row>
    <row r="88" spans="1:24" ht="13" x14ac:dyDescent="0.3">
      <c r="A88" s="394">
        <v>107073</v>
      </c>
      <c r="B88" s="372">
        <v>3732329</v>
      </c>
      <c r="C88" s="372">
        <v>373</v>
      </c>
      <c r="D88" t="s">
        <v>388</v>
      </c>
      <c r="E88" t="s">
        <v>33</v>
      </c>
      <c r="F88" t="s">
        <v>389</v>
      </c>
      <c r="G88" s="395">
        <v>1</v>
      </c>
      <c r="H88" s="394">
        <v>207.5</v>
      </c>
      <c r="I88" s="396">
        <v>36</v>
      </c>
      <c r="J88" s="397">
        <v>7470</v>
      </c>
      <c r="K88" s="394">
        <v>0</v>
      </c>
      <c r="L88" s="396">
        <v>50</v>
      </c>
      <c r="M88" s="397">
        <v>0</v>
      </c>
      <c r="N88" s="372">
        <v>0</v>
      </c>
      <c r="O88" s="396">
        <v>57</v>
      </c>
      <c r="P88" s="396">
        <v>0</v>
      </c>
      <c r="Q88" s="394">
        <v>85.5</v>
      </c>
      <c r="R88" s="396">
        <v>31</v>
      </c>
      <c r="S88" s="397">
        <v>2650.5</v>
      </c>
      <c r="T88" s="372">
        <v>0</v>
      </c>
      <c r="U88" s="396">
        <v>45</v>
      </c>
      <c r="V88" s="396">
        <v>0</v>
      </c>
      <c r="W88" s="396">
        <v>1345</v>
      </c>
      <c r="X88" s="404">
        <v>11466</v>
      </c>
    </row>
    <row r="89" spans="1:24" ht="13" x14ac:dyDescent="0.3">
      <c r="A89" s="394">
        <v>143798</v>
      </c>
      <c r="B89" s="372">
        <v>3732332</v>
      </c>
      <c r="C89" s="372">
        <v>373</v>
      </c>
      <c r="D89" t="s">
        <v>388</v>
      </c>
      <c r="E89" t="s">
        <v>231</v>
      </c>
      <c r="F89" t="s">
        <v>390</v>
      </c>
      <c r="G89" s="395">
        <v>1</v>
      </c>
      <c r="H89" s="394">
        <v>388</v>
      </c>
      <c r="I89" s="396">
        <v>36</v>
      </c>
      <c r="J89" s="397">
        <v>13968</v>
      </c>
      <c r="K89" s="394">
        <v>0</v>
      </c>
      <c r="L89" s="396">
        <v>50</v>
      </c>
      <c r="M89" s="397">
        <v>0</v>
      </c>
      <c r="N89" s="372">
        <v>0</v>
      </c>
      <c r="O89" s="396">
        <v>57</v>
      </c>
      <c r="P89" s="396">
        <v>0</v>
      </c>
      <c r="Q89" s="394">
        <v>226</v>
      </c>
      <c r="R89" s="396">
        <v>31</v>
      </c>
      <c r="S89" s="397">
        <v>7006</v>
      </c>
      <c r="T89" s="372">
        <v>0</v>
      </c>
      <c r="U89" s="396">
        <v>45</v>
      </c>
      <c r="V89" s="396">
        <v>0</v>
      </c>
      <c r="W89" s="396">
        <v>1345</v>
      </c>
      <c r="X89" s="404">
        <v>22319</v>
      </c>
    </row>
    <row r="90" spans="1:24" ht="13" x14ac:dyDescent="0.3">
      <c r="A90" s="394">
        <v>107077</v>
      </c>
      <c r="B90" s="372">
        <v>3732334</v>
      </c>
      <c r="C90" s="372">
        <v>373</v>
      </c>
      <c r="D90" t="s">
        <v>388</v>
      </c>
      <c r="E90" t="s">
        <v>30</v>
      </c>
      <c r="F90" t="s">
        <v>389</v>
      </c>
      <c r="G90" s="395">
        <v>1</v>
      </c>
      <c r="H90" s="394">
        <v>244</v>
      </c>
      <c r="I90" s="396">
        <v>36</v>
      </c>
      <c r="J90" s="397">
        <v>8784</v>
      </c>
      <c r="K90" s="394">
        <v>0</v>
      </c>
      <c r="L90" s="396">
        <v>50</v>
      </c>
      <c r="M90" s="397">
        <v>0</v>
      </c>
      <c r="N90" s="372">
        <v>0</v>
      </c>
      <c r="O90" s="396">
        <v>57</v>
      </c>
      <c r="P90" s="396">
        <v>0</v>
      </c>
      <c r="Q90" s="394">
        <v>81</v>
      </c>
      <c r="R90" s="396">
        <v>31</v>
      </c>
      <c r="S90" s="397">
        <v>2511</v>
      </c>
      <c r="T90" s="372">
        <v>0</v>
      </c>
      <c r="U90" s="396">
        <v>45</v>
      </c>
      <c r="V90" s="396">
        <v>0</v>
      </c>
      <c r="W90" s="396">
        <v>1345</v>
      </c>
      <c r="X90" s="404">
        <v>12640</v>
      </c>
    </row>
    <row r="91" spans="1:24" ht="13" x14ac:dyDescent="0.3">
      <c r="A91" s="394">
        <v>142663</v>
      </c>
      <c r="B91" s="372">
        <v>3732337</v>
      </c>
      <c r="C91" s="372">
        <v>373</v>
      </c>
      <c r="D91" t="s">
        <v>388</v>
      </c>
      <c r="E91" t="s">
        <v>218</v>
      </c>
      <c r="F91" t="s">
        <v>390</v>
      </c>
      <c r="G91" s="395">
        <v>1</v>
      </c>
      <c r="H91" s="394">
        <v>407</v>
      </c>
      <c r="I91" s="396">
        <v>36</v>
      </c>
      <c r="J91" s="397">
        <v>14652</v>
      </c>
      <c r="K91" s="394">
        <v>0</v>
      </c>
      <c r="L91" s="396">
        <v>50</v>
      </c>
      <c r="M91" s="397">
        <v>0</v>
      </c>
      <c r="N91" s="372">
        <v>0</v>
      </c>
      <c r="O91" s="396">
        <v>57</v>
      </c>
      <c r="P91" s="396">
        <v>0</v>
      </c>
      <c r="Q91" s="394">
        <v>186</v>
      </c>
      <c r="R91" s="396">
        <v>31</v>
      </c>
      <c r="S91" s="397">
        <v>5766</v>
      </c>
      <c r="T91" s="372">
        <v>0</v>
      </c>
      <c r="U91" s="396">
        <v>45</v>
      </c>
      <c r="V91" s="396">
        <v>0</v>
      </c>
      <c r="W91" s="396">
        <v>1345</v>
      </c>
      <c r="X91" s="404">
        <v>21763</v>
      </c>
    </row>
    <row r="92" spans="1:24" ht="13" x14ac:dyDescent="0.3">
      <c r="A92" s="394">
        <v>107081</v>
      </c>
      <c r="B92" s="372">
        <v>3732338</v>
      </c>
      <c r="C92" s="372">
        <v>373</v>
      </c>
      <c r="D92" t="s">
        <v>388</v>
      </c>
      <c r="E92" t="s">
        <v>31</v>
      </c>
      <c r="F92" t="s">
        <v>389</v>
      </c>
      <c r="G92" s="395">
        <v>1</v>
      </c>
      <c r="H92" s="394">
        <v>351</v>
      </c>
      <c r="I92" s="396">
        <v>36</v>
      </c>
      <c r="J92" s="397">
        <v>12636</v>
      </c>
      <c r="K92" s="394">
        <v>0</v>
      </c>
      <c r="L92" s="396">
        <v>50</v>
      </c>
      <c r="M92" s="397">
        <v>0</v>
      </c>
      <c r="N92" s="372">
        <v>0</v>
      </c>
      <c r="O92" s="396">
        <v>57</v>
      </c>
      <c r="P92" s="396">
        <v>0</v>
      </c>
      <c r="Q92" s="394">
        <v>65</v>
      </c>
      <c r="R92" s="396">
        <v>31</v>
      </c>
      <c r="S92" s="397">
        <v>2015</v>
      </c>
      <c r="T92" s="372">
        <v>0</v>
      </c>
      <c r="U92" s="396">
        <v>45</v>
      </c>
      <c r="V92" s="396">
        <v>0</v>
      </c>
      <c r="W92" s="396">
        <v>1345</v>
      </c>
      <c r="X92" s="404">
        <v>15996</v>
      </c>
    </row>
    <row r="93" spans="1:24" ht="13" x14ac:dyDescent="0.3">
      <c r="A93" s="394">
        <v>140310</v>
      </c>
      <c r="B93" s="372">
        <v>3732339</v>
      </c>
      <c r="C93" s="372">
        <v>373</v>
      </c>
      <c r="D93" t="s">
        <v>388</v>
      </c>
      <c r="E93" t="s">
        <v>217</v>
      </c>
      <c r="F93" t="s">
        <v>390</v>
      </c>
      <c r="G93" s="395">
        <v>1</v>
      </c>
      <c r="H93" s="394">
        <v>340</v>
      </c>
      <c r="I93" s="396">
        <v>36</v>
      </c>
      <c r="J93" s="397">
        <v>12240</v>
      </c>
      <c r="K93" s="394">
        <v>0</v>
      </c>
      <c r="L93" s="396">
        <v>50</v>
      </c>
      <c r="M93" s="397">
        <v>0</v>
      </c>
      <c r="N93" s="372">
        <v>0</v>
      </c>
      <c r="O93" s="396">
        <v>57</v>
      </c>
      <c r="P93" s="396">
        <v>0</v>
      </c>
      <c r="Q93" s="394">
        <v>153</v>
      </c>
      <c r="R93" s="396">
        <v>31</v>
      </c>
      <c r="S93" s="397">
        <v>4743</v>
      </c>
      <c r="T93" s="372">
        <v>0</v>
      </c>
      <c r="U93" s="396">
        <v>45</v>
      </c>
      <c r="V93" s="396">
        <v>0</v>
      </c>
      <c r="W93" s="396">
        <v>1345</v>
      </c>
      <c r="X93" s="404">
        <v>18328</v>
      </c>
    </row>
    <row r="94" spans="1:24" ht="13" x14ac:dyDescent="0.3">
      <c r="A94" s="394">
        <v>107083</v>
      </c>
      <c r="B94" s="372">
        <v>3732340</v>
      </c>
      <c r="C94" s="372">
        <v>373</v>
      </c>
      <c r="D94" t="s">
        <v>388</v>
      </c>
      <c r="E94" t="s">
        <v>77</v>
      </c>
      <c r="F94" t="s">
        <v>392</v>
      </c>
      <c r="G94" s="395">
        <v>1</v>
      </c>
      <c r="H94" s="394">
        <v>614</v>
      </c>
      <c r="I94" s="396">
        <v>36</v>
      </c>
      <c r="J94" s="397">
        <v>22104</v>
      </c>
      <c r="K94" s="394">
        <v>0</v>
      </c>
      <c r="L94" s="396">
        <v>50</v>
      </c>
      <c r="M94" s="397">
        <v>0</v>
      </c>
      <c r="N94" s="372">
        <v>0</v>
      </c>
      <c r="O94" s="396">
        <v>57</v>
      </c>
      <c r="P94" s="396">
        <v>0</v>
      </c>
      <c r="Q94" s="394">
        <v>185</v>
      </c>
      <c r="R94" s="396">
        <v>31</v>
      </c>
      <c r="S94" s="397">
        <v>5735</v>
      </c>
      <c r="T94" s="372">
        <v>0</v>
      </c>
      <c r="U94" s="396">
        <v>45</v>
      </c>
      <c r="V94" s="396">
        <v>0</v>
      </c>
      <c r="W94" s="396">
        <v>1345</v>
      </c>
      <c r="X94" s="404">
        <v>29184</v>
      </c>
    </row>
    <row r="95" spans="1:24" ht="13" x14ac:dyDescent="0.3">
      <c r="A95" s="394">
        <v>145374</v>
      </c>
      <c r="B95" s="372">
        <v>3732341</v>
      </c>
      <c r="C95" s="372">
        <v>373</v>
      </c>
      <c r="D95" t="s">
        <v>388</v>
      </c>
      <c r="E95" t="s">
        <v>211</v>
      </c>
      <c r="F95" t="s">
        <v>390</v>
      </c>
      <c r="G95" s="395">
        <v>1</v>
      </c>
      <c r="H95" s="394">
        <v>468</v>
      </c>
      <c r="I95" s="396">
        <v>36</v>
      </c>
      <c r="J95" s="397">
        <v>16848</v>
      </c>
      <c r="K95" s="394">
        <v>0</v>
      </c>
      <c r="L95" s="396">
        <v>50</v>
      </c>
      <c r="M95" s="397">
        <v>0</v>
      </c>
      <c r="N95" s="372">
        <v>0</v>
      </c>
      <c r="O95" s="396">
        <v>57</v>
      </c>
      <c r="P95" s="396">
        <v>0</v>
      </c>
      <c r="Q95" s="394">
        <v>168</v>
      </c>
      <c r="R95" s="396">
        <v>31</v>
      </c>
      <c r="S95" s="397">
        <v>5208</v>
      </c>
      <c r="T95" s="372">
        <v>0</v>
      </c>
      <c r="U95" s="396">
        <v>45</v>
      </c>
      <c r="V95" s="396">
        <v>0</v>
      </c>
      <c r="W95" s="396">
        <v>1345</v>
      </c>
      <c r="X95" s="404">
        <v>23401</v>
      </c>
    </row>
    <row r="96" spans="1:24" ht="13" x14ac:dyDescent="0.3">
      <c r="A96" s="394">
        <v>107085</v>
      </c>
      <c r="B96" s="372">
        <v>3732342</v>
      </c>
      <c r="C96" s="372">
        <v>373</v>
      </c>
      <c r="D96" t="s">
        <v>388</v>
      </c>
      <c r="E96" t="s">
        <v>19</v>
      </c>
      <c r="F96" t="s">
        <v>389</v>
      </c>
      <c r="G96" s="395">
        <v>1</v>
      </c>
      <c r="H96" s="394">
        <v>184</v>
      </c>
      <c r="I96" s="396">
        <v>36</v>
      </c>
      <c r="J96" s="397">
        <v>6624</v>
      </c>
      <c r="K96" s="394">
        <v>0</v>
      </c>
      <c r="L96" s="396">
        <v>50</v>
      </c>
      <c r="M96" s="397">
        <v>0</v>
      </c>
      <c r="N96" s="372">
        <v>0</v>
      </c>
      <c r="O96" s="396">
        <v>57</v>
      </c>
      <c r="P96" s="396">
        <v>0</v>
      </c>
      <c r="Q96" s="394">
        <v>82</v>
      </c>
      <c r="R96" s="396">
        <v>31</v>
      </c>
      <c r="S96" s="397">
        <v>2542</v>
      </c>
      <c r="T96" s="372">
        <v>0</v>
      </c>
      <c r="U96" s="396">
        <v>45</v>
      </c>
      <c r="V96" s="396">
        <v>0</v>
      </c>
      <c r="W96" s="396">
        <v>1345</v>
      </c>
      <c r="X96" s="404">
        <v>10511</v>
      </c>
    </row>
    <row r="97" spans="1:24" ht="13" x14ac:dyDescent="0.3">
      <c r="A97" s="394">
        <v>107086</v>
      </c>
      <c r="B97" s="372">
        <v>3732343</v>
      </c>
      <c r="C97" s="372">
        <v>373</v>
      </c>
      <c r="D97" t="s">
        <v>388</v>
      </c>
      <c r="E97" t="s">
        <v>20</v>
      </c>
      <c r="F97" t="s">
        <v>389</v>
      </c>
      <c r="G97" s="395">
        <v>1</v>
      </c>
      <c r="H97" s="394">
        <v>334</v>
      </c>
      <c r="I97" s="396">
        <v>36</v>
      </c>
      <c r="J97" s="397">
        <v>12024</v>
      </c>
      <c r="K97" s="394">
        <v>0</v>
      </c>
      <c r="L97" s="396">
        <v>50</v>
      </c>
      <c r="M97" s="397">
        <v>0</v>
      </c>
      <c r="N97" s="372">
        <v>0</v>
      </c>
      <c r="O97" s="396">
        <v>57</v>
      </c>
      <c r="P97" s="396">
        <v>0</v>
      </c>
      <c r="Q97" s="394">
        <v>130</v>
      </c>
      <c r="R97" s="396">
        <v>31</v>
      </c>
      <c r="S97" s="397">
        <v>4030</v>
      </c>
      <c r="T97" s="372">
        <v>0</v>
      </c>
      <c r="U97" s="396">
        <v>45</v>
      </c>
      <c r="V97" s="396">
        <v>0</v>
      </c>
      <c r="W97" s="396">
        <v>1345</v>
      </c>
      <c r="X97" s="404">
        <v>17399</v>
      </c>
    </row>
    <row r="98" spans="1:24" ht="13" x14ac:dyDescent="0.3">
      <c r="A98" s="394">
        <v>107087</v>
      </c>
      <c r="B98" s="372">
        <v>3732344</v>
      </c>
      <c r="C98" s="372">
        <v>373</v>
      </c>
      <c r="D98" t="s">
        <v>388</v>
      </c>
      <c r="E98" t="s">
        <v>23</v>
      </c>
      <c r="F98" t="s">
        <v>389</v>
      </c>
      <c r="G98" s="395">
        <v>1</v>
      </c>
      <c r="H98" s="394">
        <v>570</v>
      </c>
      <c r="I98" s="396">
        <v>36</v>
      </c>
      <c r="J98" s="397">
        <v>20520</v>
      </c>
      <c r="K98" s="394">
        <v>0</v>
      </c>
      <c r="L98" s="396">
        <v>50</v>
      </c>
      <c r="M98" s="397">
        <v>0</v>
      </c>
      <c r="N98" s="372">
        <v>0</v>
      </c>
      <c r="O98" s="396">
        <v>57</v>
      </c>
      <c r="P98" s="396">
        <v>0</v>
      </c>
      <c r="Q98" s="394">
        <v>146</v>
      </c>
      <c r="R98" s="396">
        <v>31</v>
      </c>
      <c r="S98" s="397">
        <v>4526</v>
      </c>
      <c r="T98" s="372">
        <v>0</v>
      </c>
      <c r="U98" s="396">
        <v>45</v>
      </c>
      <c r="V98" s="396">
        <v>0</v>
      </c>
      <c r="W98" s="396">
        <v>1345</v>
      </c>
      <c r="X98" s="404">
        <v>26391</v>
      </c>
    </row>
    <row r="99" spans="1:24" ht="13" x14ac:dyDescent="0.3">
      <c r="A99" s="394">
        <v>139544</v>
      </c>
      <c r="B99" s="372">
        <v>3732346</v>
      </c>
      <c r="C99" s="372">
        <v>373</v>
      </c>
      <c r="D99" t="s">
        <v>388</v>
      </c>
      <c r="E99" t="s">
        <v>226</v>
      </c>
      <c r="F99" t="s">
        <v>390</v>
      </c>
      <c r="G99" s="395">
        <v>1</v>
      </c>
      <c r="H99" s="394">
        <v>404</v>
      </c>
      <c r="I99" s="396">
        <v>36</v>
      </c>
      <c r="J99" s="397">
        <v>14544</v>
      </c>
      <c r="K99" s="394">
        <v>0</v>
      </c>
      <c r="L99" s="396">
        <v>50</v>
      </c>
      <c r="M99" s="397">
        <v>0</v>
      </c>
      <c r="N99" s="372">
        <v>0</v>
      </c>
      <c r="O99" s="396">
        <v>57</v>
      </c>
      <c r="P99" s="396">
        <v>0</v>
      </c>
      <c r="Q99" s="394">
        <v>125</v>
      </c>
      <c r="R99" s="396">
        <v>31</v>
      </c>
      <c r="S99" s="397">
        <v>3875</v>
      </c>
      <c r="T99" s="372">
        <v>0</v>
      </c>
      <c r="U99" s="396">
        <v>45</v>
      </c>
      <c r="V99" s="396">
        <v>0</v>
      </c>
      <c r="W99" s="396">
        <v>1345</v>
      </c>
      <c r="X99" s="404">
        <v>19764</v>
      </c>
    </row>
    <row r="100" spans="1:24" ht="13" x14ac:dyDescent="0.3">
      <c r="A100" s="394">
        <v>107090</v>
      </c>
      <c r="B100" s="372">
        <v>3732347</v>
      </c>
      <c r="C100" s="372">
        <v>373</v>
      </c>
      <c r="D100" t="s">
        <v>388</v>
      </c>
      <c r="E100" t="s">
        <v>29</v>
      </c>
      <c r="F100" t="s">
        <v>389</v>
      </c>
      <c r="G100" s="395">
        <v>1</v>
      </c>
      <c r="H100" s="394">
        <v>407</v>
      </c>
      <c r="I100" s="396">
        <v>36</v>
      </c>
      <c r="J100" s="397">
        <v>14652</v>
      </c>
      <c r="K100" s="394">
        <v>0</v>
      </c>
      <c r="L100" s="396">
        <v>50</v>
      </c>
      <c r="M100" s="397">
        <v>0</v>
      </c>
      <c r="N100" s="372">
        <v>0</v>
      </c>
      <c r="O100" s="396">
        <v>57</v>
      </c>
      <c r="P100" s="396">
        <v>0</v>
      </c>
      <c r="Q100" s="394">
        <v>219</v>
      </c>
      <c r="R100" s="396">
        <v>31</v>
      </c>
      <c r="S100" s="397">
        <v>6789</v>
      </c>
      <c r="T100" s="372">
        <v>0</v>
      </c>
      <c r="U100" s="396">
        <v>45</v>
      </c>
      <c r="V100" s="396">
        <v>0</v>
      </c>
      <c r="W100" s="396">
        <v>1345</v>
      </c>
      <c r="X100" s="404">
        <v>22786</v>
      </c>
    </row>
    <row r="101" spans="1:24" ht="13" x14ac:dyDescent="0.3">
      <c r="A101" s="394">
        <v>107092</v>
      </c>
      <c r="B101" s="372">
        <v>3732349</v>
      </c>
      <c r="C101" s="372">
        <v>373</v>
      </c>
      <c r="D101" t="s">
        <v>388</v>
      </c>
      <c r="E101" t="s">
        <v>32</v>
      </c>
      <c r="F101" t="s">
        <v>389</v>
      </c>
      <c r="G101" s="395">
        <v>1</v>
      </c>
      <c r="H101" s="394">
        <v>359</v>
      </c>
      <c r="I101" s="396">
        <v>36</v>
      </c>
      <c r="J101" s="397">
        <v>12924</v>
      </c>
      <c r="K101" s="394">
        <v>0</v>
      </c>
      <c r="L101" s="396">
        <v>50</v>
      </c>
      <c r="M101" s="397">
        <v>0</v>
      </c>
      <c r="N101" s="372">
        <v>0</v>
      </c>
      <c r="O101" s="396">
        <v>57</v>
      </c>
      <c r="P101" s="396">
        <v>0</v>
      </c>
      <c r="Q101" s="394">
        <v>90</v>
      </c>
      <c r="R101" s="396">
        <v>31</v>
      </c>
      <c r="S101" s="397">
        <v>2790</v>
      </c>
      <c r="T101" s="372">
        <v>0</v>
      </c>
      <c r="U101" s="396">
        <v>45</v>
      </c>
      <c r="V101" s="396">
        <v>0</v>
      </c>
      <c r="W101" s="396">
        <v>1345</v>
      </c>
      <c r="X101" s="404">
        <v>17059</v>
      </c>
    </row>
    <row r="102" spans="1:24" ht="13" x14ac:dyDescent="0.3">
      <c r="A102" s="394">
        <v>107093</v>
      </c>
      <c r="B102" s="372">
        <v>3732350</v>
      </c>
      <c r="C102" s="372">
        <v>373</v>
      </c>
      <c r="D102" t="s">
        <v>388</v>
      </c>
      <c r="E102" t="s">
        <v>36</v>
      </c>
      <c r="F102" t="s">
        <v>392</v>
      </c>
      <c r="G102" s="395">
        <v>1</v>
      </c>
      <c r="H102" s="394">
        <v>411</v>
      </c>
      <c r="I102" s="396">
        <v>36</v>
      </c>
      <c r="J102" s="397">
        <v>14796</v>
      </c>
      <c r="K102" s="394">
        <v>0</v>
      </c>
      <c r="L102" s="396">
        <v>50</v>
      </c>
      <c r="M102" s="397">
        <v>0</v>
      </c>
      <c r="N102" s="372">
        <v>0</v>
      </c>
      <c r="O102" s="396">
        <v>57</v>
      </c>
      <c r="P102" s="396">
        <v>0</v>
      </c>
      <c r="Q102" s="394">
        <v>188</v>
      </c>
      <c r="R102" s="396">
        <v>31</v>
      </c>
      <c r="S102" s="397">
        <v>5828</v>
      </c>
      <c r="T102" s="372">
        <v>0</v>
      </c>
      <c r="U102" s="396">
        <v>45</v>
      </c>
      <c r="V102" s="396">
        <v>0</v>
      </c>
      <c r="W102" s="396">
        <v>1345</v>
      </c>
      <c r="X102" s="404">
        <v>21969</v>
      </c>
    </row>
    <row r="103" spans="1:24" ht="13" x14ac:dyDescent="0.3">
      <c r="A103" s="394">
        <v>107094</v>
      </c>
      <c r="B103" s="372">
        <v>3732351</v>
      </c>
      <c r="C103" s="372">
        <v>373</v>
      </c>
      <c r="D103" t="s">
        <v>388</v>
      </c>
      <c r="E103" t="s">
        <v>37</v>
      </c>
      <c r="F103" t="s">
        <v>389</v>
      </c>
      <c r="G103" s="395">
        <v>1</v>
      </c>
      <c r="H103" s="394">
        <v>377</v>
      </c>
      <c r="I103" s="396">
        <v>36</v>
      </c>
      <c r="J103" s="397">
        <v>13572</v>
      </c>
      <c r="K103" s="394">
        <v>0</v>
      </c>
      <c r="L103" s="396">
        <v>50</v>
      </c>
      <c r="M103" s="397">
        <v>0</v>
      </c>
      <c r="N103" s="372">
        <v>0</v>
      </c>
      <c r="O103" s="396">
        <v>57</v>
      </c>
      <c r="P103" s="396">
        <v>0</v>
      </c>
      <c r="Q103" s="394">
        <v>95</v>
      </c>
      <c r="R103" s="396">
        <v>31</v>
      </c>
      <c r="S103" s="397">
        <v>2945</v>
      </c>
      <c r="T103" s="372">
        <v>0</v>
      </c>
      <c r="U103" s="396">
        <v>45</v>
      </c>
      <c r="V103" s="396">
        <v>0</v>
      </c>
      <c r="W103" s="396">
        <v>1345</v>
      </c>
      <c r="X103" s="404">
        <v>17862</v>
      </c>
    </row>
    <row r="104" spans="1:24" ht="13" x14ac:dyDescent="0.3">
      <c r="A104" s="394">
        <v>107095</v>
      </c>
      <c r="B104" s="372">
        <v>3732352</v>
      </c>
      <c r="C104" s="372">
        <v>373</v>
      </c>
      <c r="D104" t="s">
        <v>388</v>
      </c>
      <c r="E104" t="s">
        <v>38</v>
      </c>
      <c r="F104" t="s">
        <v>389</v>
      </c>
      <c r="G104" s="395">
        <v>1</v>
      </c>
      <c r="H104" s="394">
        <v>580</v>
      </c>
      <c r="I104" s="396">
        <v>36</v>
      </c>
      <c r="J104" s="397">
        <v>20880</v>
      </c>
      <c r="K104" s="394">
        <v>0</v>
      </c>
      <c r="L104" s="396">
        <v>50</v>
      </c>
      <c r="M104" s="397">
        <v>0</v>
      </c>
      <c r="N104" s="372">
        <v>0</v>
      </c>
      <c r="O104" s="396">
        <v>57</v>
      </c>
      <c r="P104" s="396">
        <v>0</v>
      </c>
      <c r="Q104" s="394">
        <v>96</v>
      </c>
      <c r="R104" s="396">
        <v>31</v>
      </c>
      <c r="S104" s="397">
        <v>2976</v>
      </c>
      <c r="T104" s="372">
        <v>0</v>
      </c>
      <c r="U104" s="396">
        <v>45</v>
      </c>
      <c r="V104" s="396">
        <v>0</v>
      </c>
      <c r="W104" s="396">
        <v>1345</v>
      </c>
      <c r="X104" s="404">
        <v>25201</v>
      </c>
    </row>
    <row r="105" spans="1:24" ht="13" x14ac:dyDescent="0.3">
      <c r="A105" s="394">
        <v>143964</v>
      </c>
      <c r="B105" s="372">
        <v>3732353</v>
      </c>
      <c r="C105" s="372">
        <v>373</v>
      </c>
      <c r="D105" t="s">
        <v>388</v>
      </c>
      <c r="E105" t="s">
        <v>204</v>
      </c>
      <c r="F105" t="s">
        <v>390</v>
      </c>
      <c r="G105" s="395">
        <v>1</v>
      </c>
      <c r="H105" s="394">
        <v>528</v>
      </c>
      <c r="I105" s="396">
        <v>36</v>
      </c>
      <c r="J105" s="397">
        <v>19008</v>
      </c>
      <c r="K105" s="394">
        <v>0</v>
      </c>
      <c r="L105" s="396">
        <v>50</v>
      </c>
      <c r="M105" s="397">
        <v>0</v>
      </c>
      <c r="N105" s="372">
        <v>0</v>
      </c>
      <c r="O105" s="396">
        <v>57</v>
      </c>
      <c r="P105" s="396">
        <v>0</v>
      </c>
      <c r="Q105" s="394">
        <v>153</v>
      </c>
      <c r="R105" s="396">
        <v>31</v>
      </c>
      <c r="S105" s="397">
        <v>4743</v>
      </c>
      <c r="T105" s="372">
        <v>0</v>
      </c>
      <c r="U105" s="396">
        <v>45</v>
      </c>
      <c r="V105" s="396">
        <v>0</v>
      </c>
      <c r="W105" s="396">
        <v>1345</v>
      </c>
      <c r="X105" s="404">
        <v>25096</v>
      </c>
    </row>
    <row r="106" spans="1:24" ht="13" x14ac:dyDescent="0.3">
      <c r="A106" s="394">
        <v>143970</v>
      </c>
      <c r="B106" s="372">
        <v>3732354</v>
      </c>
      <c r="C106" s="372">
        <v>373</v>
      </c>
      <c r="D106" t="s">
        <v>388</v>
      </c>
      <c r="E106" t="s">
        <v>207</v>
      </c>
      <c r="F106" t="s">
        <v>390</v>
      </c>
      <c r="G106" s="395">
        <v>1</v>
      </c>
      <c r="H106" s="394">
        <v>407</v>
      </c>
      <c r="I106" s="396">
        <v>36</v>
      </c>
      <c r="J106" s="397">
        <v>14652</v>
      </c>
      <c r="K106" s="394">
        <v>0</v>
      </c>
      <c r="L106" s="396">
        <v>50</v>
      </c>
      <c r="M106" s="397">
        <v>0</v>
      </c>
      <c r="N106" s="372">
        <v>0</v>
      </c>
      <c r="O106" s="396">
        <v>57</v>
      </c>
      <c r="P106" s="396">
        <v>0</v>
      </c>
      <c r="Q106" s="394">
        <v>91</v>
      </c>
      <c r="R106" s="396">
        <v>31</v>
      </c>
      <c r="S106" s="397">
        <v>2821</v>
      </c>
      <c r="T106" s="372">
        <v>0</v>
      </c>
      <c r="U106" s="396">
        <v>45</v>
      </c>
      <c r="V106" s="396">
        <v>0</v>
      </c>
      <c r="W106" s="396">
        <v>1345</v>
      </c>
      <c r="X106" s="404">
        <v>18818</v>
      </c>
    </row>
    <row r="107" spans="1:24" ht="13" x14ac:dyDescent="0.3">
      <c r="A107" s="394">
        <v>107098</v>
      </c>
      <c r="B107" s="372">
        <v>3732356</v>
      </c>
      <c r="C107" s="372">
        <v>373</v>
      </c>
      <c r="D107" t="s">
        <v>388</v>
      </c>
      <c r="E107" t="s">
        <v>151</v>
      </c>
      <c r="F107" t="s">
        <v>389</v>
      </c>
      <c r="G107" s="395">
        <v>1</v>
      </c>
      <c r="H107" s="394">
        <v>613</v>
      </c>
      <c r="I107" s="396">
        <v>36</v>
      </c>
      <c r="J107" s="397">
        <v>22068</v>
      </c>
      <c r="K107" s="394">
        <v>0</v>
      </c>
      <c r="L107" s="396">
        <v>50</v>
      </c>
      <c r="M107" s="397">
        <v>0</v>
      </c>
      <c r="N107" s="372">
        <v>0</v>
      </c>
      <c r="O107" s="396">
        <v>57</v>
      </c>
      <c r="P107" s="396">
        <v>0</v>
      </c>
      <c r="Q107" s="394">
        <v>47</v>
      </c>
      <c r="R107" s="396">
        <v>31</v>
      </c>
      <c r="S107" s="397">
        <v>1457</v>
      </c>
      <c r="T107" s="372">
        <v>0</v>
      </c>
      <c r="U107" s="396">
        <v>45</v>
      </c>
      <c r="V107" s="396">
        <v>0</v>
      </c>
      <c r="W107" s="396">
        <v>1345</v>
      </c>
      <c r="X107" s="404">
        <v>24870</v>
      </c>
    </row>
    <row r="108" spans="1:24" ht="13" x14ac:dyDescent="0.3">
      <c r="A108" s="394">
        <v>142311</v>
      </c>
      <c r="B108" s="372">
        <v>3732357</v>
      </c>
      <c r="C108" s="372">
        <v>373</v>
      </c>
      <c r="D108" t="s">
        <v>388</v>
      </c>
      <c r="E108" t="s">
        <v>212</v>
      </c>
      <c r="F108" t="s">
        <v>390</v>
      </c>
      <c r="G108" s="395">
        <v>1</v>
      </c>
      <c r="H108" s="394">
        <v>633</v>
      </c>
      <c r="I108" s="396">
        <v>36</v>
      </c>
      <c r="J108" s="397">
        <v>22788</v>
      </c>
      <c r="K108" s="394">
        <v>0</v>
      </c>
      <c r="L108" s="396">
        <v>50</v>
      </c>
      <c r="M108" s="397">
        <v>0</v>
      </c>
      <c r="N108" s="372">
        <v>0</v>
      </c>
      <c r="O108" s="396">
        <v>57</v>
      </c>
      <c r="P108" s="396">
        <v>0</v>
      </c>
      <c r="Q108" s="394">
        <v>56</v>
      </c>
      <c r="R108" s="396">
        <v>31</v>
      </c>
      <c r="S108" s="397">
        <v>1736</v>
      </c>
      <c r="T108" s="372">
        <v>0</v>
      </c>
      <c r="U108" s="396">
        <v>45</v>
      </c>
      <c r="V108" s="396">
        <v>0</v>
      </c>
      <c r="W108" s="396">
        <v>1345</v>
      </c>
      <c r="X108" s="404">
        <v>25869</v>
      </c>
    </row>
    <row r="109" spans="1:24" ht="13" x14ac:dyDescent="0.3">
      <c r="A109" s="394">
        <v>148868</v>
      </c>
      <c r="B109" s="372">
        <v>3732358</v>
      </c>
      <c r="C109" s="372">
        <v>373</v>
      </c>
      <c r="D109" t="s">
        <v>388</v>
      </c>
      <c r="E109" t="s">
        <v>124</v>
      </c>
      <c r="F109" t="s">
        <v>390</v>
      </c>
      <c r="G109" s="395">
        <v>1</v>
      </c>
      <c r="H109" s="394">
        <v>517</v>
      </c>
      <c r="I109" s="396">
        <v>36</v>
      </c>
      <c r="J109" s="397">
        <v>18612</v>
      </c>
      <c r="K109" s="394">
        <v>0</v>
      </c>
      <c r="L109" s="396">
        <v>50</v>
      </c>
      <c r="M109" s="397">
        <v>0</v>
      </c>
      <c r="N109" s="372">
        <v>0</v>
      </c>
      <c r="O109" s="396">
        <v>57</v>
      </c>
      <c r="P109" s="396">
        <v>0</v>
      </c>
      <c r="Q109" s="394">
        <v>95</v>
      </c>
      <c r="R109" s="396">
        <v>31</v>
      </c>
      <c r="S109" s="397">
        <v>2945</v>
      </c>
      <c r="T109" s="372">
        <v>0</v>
      </c>
      <c r="U109" s="396">
        <v>45</v>
      </c>
      <c r="V109" s="396">
        <v>0</v>
      </c>
      <c r="W109" s="396">
        <v>1345</v>
      </c>
      <c r="X109" s="404">
        <v>22902</v>
      </c>
    </row>
    <row r="110" spans="1:24" ht="13" x14ac:dyDescent="0.3">
      <c r="A110" s="394">
        <v>143799</v>
      </c>
      <c r="B110" s="372">
        <v>3732359</v>
      </c>
      <c r="C110" s="372">
        <v>373</v>
      </c>
      <c r="D110" t="s">
        <v>388</v>
      </c>
      <c r="E110" t="s">
        <v>223</v>
      </c>
      <c r="F110" t="s">
        <v>390</v>
      </c>
      <c r="G110" s="395">
        <v>1</v>
      </c>
      <c r="H110" s="394">
        <v>333</v>
      </c>
      <c r="I110" s="396">
        <v>36</v>
      </c>
      <c r="J110" s="397">
        <v>11988</v>
      </c>
      <c r="K110" s="394">
        <v>0</v>
      </c>
      <c r="L110" s="396">
        <v>50</v>
      </c>
      <c r="M110" s="397">
        <v>0</v>
      </c>
      <c r="N110" s="372">
        <v>0</v>
      </c>
      <c r="O110" s="396">
        <v>57</v>
      </c>
      <c r="P110" s="396">
        <v>0</v>
      </c>
      <c r="Q110" s="394">
        <v>158</v>
      </c>
      <c r="R110" s="396">
        <v>31</v>
      </c>
      <c r="S110" s="397">
        <v>4898</v>
      </c>
      <c r="T110" s="372">
        <v>0</v>
      </c>
      <c r="U110" s="396">
        <v>45</v>
      </c>
      <c r="V110" s="396">
        <v>0</v>
      </c>
      <c r="W110" s="396">
        <v>1345</v>
      </c>
      <c r="X110" s="404">
        <v>18231</v>
      </c>
    </row>
    <row r="111" spans="1:24" ht="13" x14ac:dyDescent="0.3">
      <c r="A111" s="394">
        <v>107102</v>
      </c>
      <c r="B111" s="372">
        <v>3732360</v>
      </c>
      <c r="C111" s="372">
        <v>373</v>
      </c>
      <c r="D111" t="s">
        <v>388</v>
      </c>
      <c r="E111" t="s">
        <v>162</v>
      </c>
      <c r="F111" t="s">
        <v>389</v>
      </c>
      <c r="G111" s="395">
        <v>1</v>
      </c>
      <c r="H111" s="394">
        <v>84</v>
      </c>
      <c r="I111" s="396">
        <v>36</v>
      </c>
      <c r="J111" s="397">
        <v>3024</v>
      </c>
      <c r="K111" s="394">
        <v>0</v>
      </c>
      <c r="L111" s="396">
        <v>50</v>
      </c>
      <c r="M111" s="397">
        <v>0</v>
      </c>
      <c r="N111" s="372">
        <v>0</v>
      </c>
      <c r="O111" s="396">
        <v>57</v>
      </c>
      <c r="P111" s="396">
        <v>0</v>
      </c>
      <c r="Q111" s="394">
        <v>55</v>
      </c>
      <c r="R111" s="396">
        <v>31</v>
      </c>
      <c r="S111" s="397">
        <v>1705</v>
      </c>
      <c r="T111" s="372">
        <v>0</v>
      </c>
      <c r="U111" s="396">
        <v>45</v>
      </c>
      <c r="V111" s="396">
        <v>0</v>
      </c>
      <c r="W111" s="396">
        <v>1345</v>
      </c>
      <c r="X111" s="404">
        <v>6074</v>
      </c>
    </row>
    <row r="112" spans="1:24" ht="13" x14ac:dyDescent="0.3">
      <c r="A112" s="394">
        <v>145373</v>
      </c>
      <c r="B112" s="372">
        <v>3732361</v>
      </c>
      <c r="C112" s="372">
        <v>373</v>
      </c>
      <c r="D112" t="s">
        <v>388</v>
      </c>
      <c r="E112" t="s">
        <v>248</v>
      </c>
      <c r="F112" t="s">
        <v>390</v>
      </c>
      <c r="G112" s="395">
        <v>1</v>
      </c>
      <c r="H112" s="394">
        <v>315</v>
      </c>
      <c r="I112" s="396">
        <v>36</v>
      </c>
      <c r="J112" s="397">
        <v>11340</v>
      </c>
      <c r="K112" s="394">
        <v>0</v>
      </c>
      <c r="L112" s="396">
        <v>50</v>
      </c>
      <c r="M112" s="397">
        <v>0</v>
      </c>
      <c r="N112" s="372">
        <v>0</v>
      </c>
      <c r="O112" s="396">
        <v>57</v>
      </c>
      <c r="P112" s="396">
        <v>0</v>
      </c>
      <c r="Q112" s="394">
        <v>54</v>
      </c>
      <c r="R112" s="396">
        <v>31</v>
      </c>
      <c r="S112" s="397">
        <v>1674</v>
      </c>
      <c r="T112" s="372">
        <v>0</v>
      </c>
      <c r="U112" s="396">
        <v>45</v>
      </c>
      <c r="V112" s="396">
        <v>0</v>
      </c>
      <c r="W112" s="396">
        <v>1345</v>
      </c>
      <c r="X112" s="404">
        <v>14359</v>
      </c>
    </row>
    <row r="113" spans="1:24" ht="13" x14ac:dyDescent="0.3">
      <c r="A113" s="394">
        <v>143997</v>
      </c>
      <c r="B113" s="372">
        <v>3732363</v>
      </c>
      <c r="C113" s="372">
        <v>373</v>
      </c>
      <c r="D113" t="s">
        <v>388</v>
      </c>
      <c r="E113" t="s">
        <v>233</v>
      </c>
      <c r="F113" t="s">
        <v>390</v>
      </c>
      <c r="G113" s="395">
        <v>1</v>
      </c>
      <c r="H113" s="394">
        <v>297</v>
      </c>
      <c r="I113" s="396">
        <v>36</v>
      </c>
      <c r="J113" s="397">
        <v>10692</v>
      </c>
      <c r="K113" s="394">
        <v>0</v>
      </c>
      <c r="L113" s="396">
        <v>50</v>
      </c>
      <c r="M113" s="397">
        <v>0</v>
      </c>
      <c r="N113" s="372">
        <v>0</v>
      </c>
      <c r="O113" s="396">
        <v>57</v>
      </c>
      <c r="P113" s="396">
        <v>0</v>
      </c>
      <c r="Q113" s="394">
        <v>136</v>
      </c>
      <c r="R113" s="396">
        <v>31</v>
      </c>
      <c r="S113" s="397">
        <v>4216</v>
      </c>
      <c r="T113" s="372">
        <v>0</v>
      </c>
      <c r="U113" s="396">
        <v>45</v>
      </c>
      <c r="V113" s="396">
        <v>0</v>
      </c>
      <c r="W113" s="396">
        <v>1345</v>
      </c>
      <c r="X113" s="404">
        <v>16253</v>
      </c>
    </row>
    <row r="114" spans="1:24" ht="13" x14ac:dyDescent="0.3">
      <c r="A114" s="394">
        <v>132152</v>
      </c>
      <c r="B114" s="372">
        <v>3732364</v>
      </c>
      <c r="C114" s="372">
        <v>373</v>
      </c>
      <c r="D114" t="s">
        <v>388</v>
      </c>
      <c r="E114" t="s">
        <v>81</v>
      </c>
      <c r="F114" t="s">
        <v>389</v>
      </c>
      <c r="G114" s="395">
        <v>1</v>
      </c>
      <c r="H114" s="394">
        <v>448</v>
      </c>
      <c r="I114" s="396">
        <v>36</v>
      </c>
      <c r="J114" s="397">
        <v>16128</v>
      </c>
      <c r="K114" s="394">
        <v>0</v>
      </c>
      <c r="L114" s="396">
        <v>50</v>
      </c>
      <c r="M114" s="397">
        <v>0</v>
      </c>
      <c r="N114" s="372">
        <v>0</v>
      </c>
      <c r="O114" s="396">
        <v>57</v>
      </c>
      <c r="P114" s="396">
        <v>0</v>
      </c>
      <c r="Q114" s="394">
        <v>32</v>
      </c>
      <c r="R114" s="396">
        <v>31</v>
      </c>
      <c r="S114" s="397">
        <v>992</v>
      </c>
      <c r="T114" s="372">
        <v>0</v>
      </c>
      <c r="U114" s="396">
        <v>45</v>
      </c>
      <c r="V114" s="396">
        <v>0</v>
      </c>
      <c r="W114" s="396">
        <v>1345</v>
      </c>
      <c r="X114" s="404">
        <v>18465</v>
      </c>
    </row>
    <row r="115" spans="1:24" ht="13" x14ac:dyDescent="0.3">
      <c r="A115" s="394">
        <v>146841</v>
      </c>
      <c r="B115" s="372">
        <v>3732366</v>
      </c>
      <c r="C115" s="372">
        <v>373</v>
      </c>
      <c r="D115" t="s">
        <v>388</v>
      </c>
      <c r="E115" t="s">
        <v>96</v>
      </c>
      <c r="F115" t="s">
        <v>390</v>
      </c>
      <c r="G115" s="395">
        <v>1</v>
      </c>
      <c r="H115" s="394">
        <v>423</v>
      </c>
      <c r="I115" s="396">
        <v>36</v>
      </c>
      <c r="J115" s="397">
        <v>15228</v>
      </c>
      <c r="K115" s="394">
        <v>0</v>
      </c>
      <c r="L115" s="396">
        <v>50</v>
      </c>
      <c r="M115" s="397">
        <v>0</v>
      </c>
      <c r="N115" s="372">
        <v>0</v>
      </c>
      <c r="O115" s="396">
        <v>57</v>
      </c>
      <c r="P115" s="396">
        <v>0</v>
      </c>
      <c r="Q115" s="394">
        <v>232</v>
      </c>
      <c r="R115" s="396">
        <v>31</v>
      </c>
      <c r="S115" s="397">
        <v>7192</v>
      </c>
      <c r="T115" s="372">
        <v>0</v>
      </c>
      <c r="U115" s="396">
        <v>45</v>
      </c>
      <c r="V115" s="396">
        <v>0</v>
      </c>
      <c r="W115" s="396">
        <v>1345</v>
      </c>
      <c r="X115" s="404">
        <v>23765</v>
      </c>
    </row>
    <row r="116" spans="1:24" ht="13" x14ac:dyDescent="0.3">
      <c r="A116" s="394">
        <v>134302</v>
      </c>
      <c r="B116" s="372">
        <v>3732369</v>
      </c>
      <c r="C116" s="372">
        <v>373</v>
      </c>
      <c r="D116" t="s">
        <v>388</v>
      </c>
      <c r="E116" t="s">
        <v>161</v>
      </c>
      <c r="F116" t="s">
        <v>392</v>
      </c>
      <c r="G116" s="395">
        <v>1</v>
      </c>
      <c r="H116" s="394">
        <v>417</v>
      </c>
      <c r="I116" s="396">
        <v>36</v>
      </c>
      <c r="J116" s="397">
        <v>15012</v>
      </c>
      <c r="K116" s="394">
        <v>0</v>
      </c>
      <c r="L116" s="396">
        <v>50</v>
      </c>
      <c r="M116" s="397">
        <v>0</v>
      </c>
      <c r="N116" s="372">
        <v>0</v>
      </c>
      <c r="O116" s="396">
        <v>57</v>
      </c>
      <c r="P116" s="396">
        <v>0</v>
      </c>
      <c r="Q116" s="394">
        <v>162</v>
      </c>
      <c r="R116" s="396">
        <v>31</v>
      </c>
      <c r="S116" s="397">
        <v>5022</v>
      </c>
      <c r="T116" s="372">
        <v>0</v>
      </c>
      <c r="U116" s="396">
        <v>45</v>
      </c>
      <c r="V116" s="396">
        <v>0</v>
      </c>
      <c r="W116" s="396">
        <v>1345</v>
      </c>
      <c r="X116" s="404">
        <v>21379</v>
      </c>
    </row>
    <row r="117" spans="1:24" ht="13" x14ac:dyDescent="0.3">
      <c r="A117" s="394">
        <v>107106</v>
      </c>
      <c r="B117" s="372">
        <v>3733010</v>
      </c>
      <c r="C117" s="372">
        <v>373</v>
      </c>
      <c r="D117" t="s">
        <v>388</v>
      </c>
      <c r="E117" t="s">
        <v>156</v>
      </c>
      <c r="F117" t="s">
        <v>393</v>
      </c>
      <c r="G117" s="395">
        <v>1</v>
      </c>
      <c r="H117" s="394">
        <v>213</v>
      </c>
      <c r="I117" s="396">
        <v>36</v>
      </c>
      <c r="J117" s="397">
        <v>7668</v>
      </c>
      <c r="K117" s="394">
        <v>0</v>
      </c>
      <c r="L117" s="396">
        <v>50</v>
      </c>
      <c r="M117" s="397">
        <v>0</v>
      </c>
      <c r="N117" s="372">
        <v>0</v>
      </c>
      <c r="O117" s="396">
        <v>57</v>
      </c>
      <c r="P117" s="396">
        <v>0</v>
      </c>
      <c r="Q117" s="394">
        <v>23</v>
      </c>
      <c r="R117" s="396">
        <v>31</v>
      </c>
      <c r="S117" s="397">
        <v>713</v>
      </c>
      <c r="T117" s="372">
        <v>0</v>
      </c>
      <c r="U117" s="396">
        <v>45</v>
      </c>
      <c r="V117" s="396">
        <v>0</v>
      </c>
      <c r="W117" s="396">
        <v>1345</v>
      </c>
      <c r="X117" s="404">
        <v>9726</v>
      </c>
    </row>
    <row r="118" spans="1:24" ht="13" x14ac:dyDescent="0.3">
      <c r="A118" s="394">
        <v>140439</v>
      </c>
      <c r="B118" s="372">
        <v>3733401</v>
      </c>
      <c r="C118" s="372">
        <v>373</v>
      </c>
      <c r="D118" t="s">
        <v>388</v>
      </c>
      <c r="E118" t="s">
        <v>234</v>
      </c>
      <c r="F118" t="s">
        <v>390</v>
      </c>
      <c r="G118" s="395">
        <v>1</v>
      </c>
      <c r="H118" s="394">
        <v>199.5</v>
      </c>
      <c r="I118" s="396">
        <v>36</v>
      </c>
      <c r="J118" s="397">
        <v>7182</v>
      </c>
      <c r="K118" s="394">
        <v>0</v>
      </c>
      <c r="L118" s="396">
        <v>50</v>
      </c>
      <c r="M118" s="397">
        <v>0</v>
      </c>
      <c r="N118" s="372">
        <v>0</v>
      </c>
      <c r="O118" s="396">
        <v>57</v>
      </c>
      <c r="P118" s="396">
        <v>0</v>
      </c>
      <c r="Q118" s="394">
        <v>36.5</v>
      </c>
      <c r="R118" s="396">
        <v>31</v>
      </c>
      <c r="S118" s="397">
        <v>1131.5</v>
      </c>
      <c r="T118" s="372">
        <v>0</v>
      </c>
      <c r="U118" s="396">
        <v>45</v>
      </c>
      <c r="V118" s="396">
        <v>0</v>
      </c>
      <c r="W118" s="396">
        <v>1345</v>
      </c>
      <c r="X118" s="404">
        <v>9659</v>
      </c>
    </row>
    <row r="119" spans="1:24" ht="13" x14ac:dyDescent="0.3">
      <c r="A119" s="394">
        <v>140588</v>
      </c>
      <c r="B119" s="372">
        <v>3733402</v>
      </c>
      <c r="C119" s="372">
        <v>373</v>
      </c>
      <c r="D119" t="s">
        <v>388</v>
      </c>
      <c r="E119" t="s">
        <v>279</v>
      </c>
      <c r="F119" t="s">
        <v>390</v>
      </c>
      <c r="G119" s="395">
        <v>1</v>
      </c>
      <c r="H119" s="394">
        <v>421</v>
      </c>
      <c r="I119" s="396">
        <v>36</v>
      </c>
      <c r="J119" s="397">
        <v>15156</v>
      </c>
      <c r="K119" s="394">
        <v>0</v>
      </c>
      <c r="L119" s="396">
        <v>50</v>
      </c>
      <c r="M119" s="397">
        <v>0</v>
      </c>
      <c r="N119" s="372">
        <v>0</v>
      </c>
      <c r="O119" s="396">
        <v>57</v>
      </c>
      <c r="P119" s="396">
        <v>0</v>
      </c>
      <c r="Q119" s="394">
        <v>154</v>
      </c>
      <c r="R119" s="396">
        <v>31</v>
      </c>
      <c r="S119" s="397">
        <v>4774</v>
      </c>
      <c r="T119" s="372">
        <v>0</v>
      </c>
      <c r="U119" s="396">
        <v>45</v>
      </c>
      <c r="V119" s="396">
        <v>0</v>
      </c>
      <c r="W119" s="396">
        <v>1345</v>
      </c>
      <c r="X119" s="404">
        <v>21275</v>
      </c>
    </row>
    <row r="120" spans="1:24" ht="13" x14ac:dyDescent="0.3">
      <c r="A120" s="394">
        <v>138848</v>
      </c>
      <c r="B120" s="372">
        <v>3733406</v>
      </c>
      <c r="C120" s="372">
        <v>373</v>
      </c>
      <c r="D120" t="s">
        <v>388</v>
      </c>
      <c r="E120" t="s">
        <v>239</v>
      </c>
      <c r="F120" t="s">
        <v>390</v>
      </c>
      <c r="G120" s="395">
        <v>1</v>
      </c>
      <c r="H120" s="394">
        <v>216</v>
      </c>
      <c r="I120" s="396">
        <v>36</v>
      </c>
      <c r="J120" s="397">
        <v>7776</v>
      </c>
      <c r="K120" s="394">
        <v>0</v>
      </c>
      <c r="L120" s="396">
        <v>50</v>
      </c>
      <c r="M120" s="397">
        <v>0</v>
      </c>
      <c r="N120" s="372">
        <v>0</v>
      </c>
      <c r="O120" s="396">
        <v>57</v>
      </c>
      <c r="P120" s="396">
        <v>0</v>
      </c>
      <c r="Q120" s="394">
        <v>27</v>
      </c>
      <c r="R120" s="396">
        <v>31</v>
      </c>
      <c r="S120" s="397">
        <v>837</v>
      </c>
      <c r="T120" s="372">
        <v>0</v>
      </c>
      <c r="U120" s="396">
        <v>45</v>
      </c>
      <c r="V120" s="396">
        <v>0</v>
      </c>
      <c r="W120" s="396">
        <v>1345</v>
      </c>
      <c r="X120" s="404">
        <v>9958</v>
      </c>
    </row>
    <row r="121" spans="1:24" ht="13" x14ac:dyDescent="0.3">
      <c r="A121" s="394">
        <v>138830</v>
      </c>
      <c r="B121" s="372">
        <v>3733412</v>
      </c>
      <c r="C121" s="372">
        <v>373</v>
      </c>
      <c r="D121" t="s">
        <v>388</v>
      </c>
      <c r="E121" t="s">
        <v>245</v>
      </c>
      <c r="F121" t="s">
        <v>390</v>
      </c>
      <c r="G121" s="395">
        <v>1</v>
      </c>
      <c r="H121" s="394">
        <v>297</v>
      </c>
      <c r="I121" s="396">
        <v>36</v>
      </c>
      <c r="J121" s="397">
        <v>10692</v>
      </c>
      <c r="K121" s="394">
        <v>0</v>
      </c>
      <c r="L121" s="396">
        <v>50</v>
      </c>
      <c r="M121" s="397">
        <v>0</v>
      </c>
      <c r="N121" s="372">
        <v>0</v>
      </c>
      <c r="O121" s="396">
        <v>57</v>
      </c>
      <c r="P121" s="396">
        <v>0</v>
      </c>
      <c r="Q121" s="394">
        <v>16</v>
      </c>
      <c r="R121" s="396">
        <v>31</v>
      </c>
      <c r="S121" s="397">
        <v>496</v>
      </c>
      <c r="T121" s="372">
        <v>0</v>
      </c>
      <c r="U121" s="396">
        <v>45</v>
      </c>
      <c r="V121" s="396">
        <v>0</v>
      </c>
      <c r="W121" s="396">
        <v>1345</v>
      </c>
      <c r="X121" s="404">
        <v>12533</v>
      </c>
    </row>
    <row r="122" spans="1:24" ht="13" x14ac:dyDescent="0.3">
      <c r="A122" s="394">
        <v>138828</v>
      </c>
      <c r="B122" s="372">
        <v>3733414</v>
      </c>
      <c r="C122" s="372">
        <v>373</v>
      </c>
      <c r="D122" t="s">
        <v>388</v>
      </c>
      <c r="E122" t="s">
        <v>244</v>
      </c>
      <c r="F122" t="s">
        <v>390</v>
      </c>
      <c r="G122" s="395">
        <v>1</v>
      </c>
      <c r="H122" s="394">
        <v>210</v>
      </c>
      <c r="I122" s="396">
        <v>36</v>
      </c>
      <c r="J122" s="397">
        <v>7560</v>
      </c>
      <c r="K122" s="394">
        <v>0</v>
      </c>
      <c r="L122" s="396">
        <v>50</v>
      </c>
      <c r="M122" s="397">
        <v>0</v>
      </c>
      <c r="N122" s="372">
        <v>0</v>
      </c>
      <c r="O122" s="396">
        <v>57</v>
      </c>
      <c r="P122" s="396">
        <v>0</v>
      </c>
      <c r="Q122" s="394">
        <v>34</v>
      </c>
      <c r="R122" s="396">
        <v>31</v>
      </c>
      <c r="S122" s="397">
        <v>1054</v>
      </c>
      <c r="T122" s="372">
        <v>0</v>
      </c>
      <c r="U122" s="396">
        <v>45</v>
      </c>
      <c r="V122" s="396">
        <v>0</v>
      </c>
      <c r="W122" s="396">
        <v>1345</v>
      </c>
      <c r="X122" s="404">
        <v>9959</v>
      </c>
    </row>
    <row r="123" spans="1:24" ht="13" x14ac:dyDescent="0.3">
      <c r="A123" s="394">
        <v>107117</v>
      </c>
      <c r="B123" s="372">
        <v>3733422</v>
      </c>
      <c r="C123" s="372">
        <v>373</v>
      </c>
      <c r="D123" t="s">
        <v>388</v>
      </c>
      <c r="E123" t="s">
        <v>148</v>
      </c>
      <c r="F123" t="s">
        <v>394</v>
      </c>
      <c r="G123" s="395">
        <v>1</v>
      </c>
      <c r="H123" s="394">
        <v>175</v>
      </c>
      <c r="I123" s="396">
        <v>36</v>
      </c>
      <c r="J123" s="397">
        <v>6300</v>
      </c>
      <c r="K123" s="394">
        <v>0</v>
      </c>
      <c r="L123" s="396">
        <v>50</v>
      </c>
      <c r="M123" s="397">
        <v>0</v>
      </c>
      <c r="N123" s="372">
        <v>0</v>
      </c>
      <c r="O123" s="396">
        <v>57</v>
      </c>
      <c r="P123" s="396">
        <v>0</v>
      </c>
      <c r="Q123" s="394">
        <v>37</v>
      </c>
      <c r="R123" s="396">
        <v>31</v>
      </c>
      <c r="S123" s="397">
        <v>1147</v>
      </c>
      <c r="T123" s="372">
        <v>0</v>
      </c>
      <c r="U123" s="396">
        <v>45</v>
      </c>
      <c r="V123" s="396">
        <v>0</v>
      </c>
      <c r="W123" s="396">
        <v>1345</v>
      </c>
      <c r="X123" s="404">
        <v>8792</v>
      </c>
    </row>
    <row r="124" spans="1:24" ht="13" x14ac:dyDescent="0.3">
      <c r="A124" s="394">
        <v>140440</v>
      </c>
      <c r="B124" s="372">
        <v>3733423</v>
      </c>
      <c r="C124" s="372">
        <v>373</v>
      </c>
      <c r="D124" t="s">
        <v>388</v>
      </c>
      <c r="E124" t="s">
        <v>241</v>
      </c>
      <c r="F124" t="s">
        <v>390</v>
      </c>
      <c r="G124" s="395">
        <v>1</v>
      </c>
      <c r="H124" s="394">
        <v>176</v>
      </c>
      <c r="I124" s="396">
        <v>36</v>
      </c>
      <c r="J124" s="397">
        <v>6336</v>
      </c>
      <c r="K124" s="394">
        <v>0</v>
      </c>
      <c r="L124" s="396">
        <v>50</v>
      </c>
      <c r="M124" s="397">
        <v>0</v>
      </c>
      <c r="N124" s="372">
        <v>0</v>
      </c>
      <c r="O124" s="396">
        <v>57</v>
      </c>
      <c r="P124" s="396">
        <v>0</v>
      </c>
      <c r="Q124" s="394">
        <v>21</v>
      </c>
      <c r="R124" s="396">
        <v>31</v>
      </c>
      <c r="S124" s="397">
        <v>651</v>
      </c>
      <c r="T124" s="372">
        <v>0</v>
      </c>
      <c r="U124" s="396">
        <v>45</v>
      </c>
      <c r="V124" s="396">
        <v>0</v>
      </c>
      <c r="W124" s="396">
        <v>1345</v>
      </c>
      <c r="X124" s="404">
        <v>8332</v>
      </c>
    </row>
    <row r="125" spans="1:24" ht="13" x14ac:dyDescent="0.3">
      <c r="A125" s="394">
        <v>142600</v>
      </c>
      <c r="B125" s="372">
        <v>3733424</v>
      </c>
      <c r="C125" s="372">
        <v>373</v>
      </c>
      <c r="D125" t="s">
        <v>388</v>
      </c>
      <c r="E125" t="s">
        <v>243</v>
      </c>
      <c r="F125" t="s">
        <v>390</v>
      </c>
      <c r="G125" s="395">
        <v>1</v>
      </c>
      <c r="H125" s="394">
        <v>208</v>
      </c>
      <c r="I125" s="396">
        <v>36</v>
      </c>
      <c r="J125" s="397">
        <v>7488</v>
      </c>
      <c r="K125" s="394">
        <v>0</v>
      </c>
      <c r="L125" s="396">
        <v>50</v>
      </c>
      <c r="M125" s="397">
        <v>0</v>
      </c>
      <c r="N125" s="372">
        <v>0</v>
      </c>
      <c r="O125" s="396">
        <v>57</v>
      </c>
      <c r="P125" s="396">
        <v>0</v>
      </c>
      <c r="Q125" s="394">
        <v>40</v>
      </c>
      <c r="R125" s="396">
        <v>31</v>
      </c>
      <c r="S125" s="397">
        <v>1240</v>
      </c>
      <c r="T125" s="372">
        <v>0</v>
      </c>
      <c r="U125" s="396">
        <v>45</v>
      </c>
      <c r="V125" s="396">
        <v>0</v>
      </c>
      <c r="W125" s="396">
        <v>1345</v>
      </c>
      <c r="X125" s="404">
        <v>10073</v>
      </c>
    </row>
    <row r="126" spans="1:24" ht="13" x14ac:dyDescent="0.3">
      <c r="A126" s="394">
        <v>139986</v>
      </c>
      <c r="B126" s="372">
        <v>3733427</v>
      </c>
      <c r="C126" s="372">
        <v>373</v>
      </c>
      <c r="D126" t="s">
        <v>388</v>
      </c>
      <c r="E126" t="s">
        <v>232</v>
      </c>
      <c r="F126" t="s">
        <v>390</v>
      </c>
      <c r="G126" s="395">
        <v>1</v>
      </c>
      <c r="H126" s="394">
        <v>214</v>
      </c>
      <c r="I126" s="396">
        <v>36</v>
      </c>
      <c r="J126" s="397">
        <v>7704</v>
      </c>
      <c r="K126" s="394">
        <v>0</v>
      </c>
      <c r="L126" s="396">
        <v>50</v>
      </c>
      <c r="M126" s="397">
        <v>0</v>
      </c>
      <c r="N126" s="372">
        <v>0</v>
      </c>
      <c r="O126" s="396">
        <v>57</v>
      </c>
      <c r="P126" s="396">
        <v>0</v>
      </c>
      <c r="Q126" s="394">
        <v>81</v>
      </c>
      <c r="R126" s="396">
        <v>31</v>
      </c>
      <c r="S126" s="397">
        <v>2511</v>
      </c>
      <c r="T126" s="372">
        <v>0</v>
      </c>
      <c r="U126" s="396">
        <v>45</v>
      </c>
      <c r="V126" s="396">
        <v>0</v>
      </c>
      <c r="W126" s="396">
        <v>1345</v>
      </c>
      <c r="X126" s="404">
        <v>11560</v>
      </c>
    </row>
    <row r="127" spans="1:24" ht="13" x14ac:dyDescent="0.3">
      <c r="A127" s="394">
        <v>107107</v>
      </c>
      <c r="B127" s="372">
        <v>3733428</v>
      </c>
      <c r="C127" s="372">
        <v>373</v>
      </c>
      <c r="D127" t="s">
        <v>388</v>
      </c>
      <c r="E127" t="s">
        <v>159</v>
      </c>
      <c r="F127" t="s">
        <v>394</v>
      </c>
      <c r="G127" s="395">
        <v>1</v>
      </c>
      <c r="H127" s="394">
        <v>203</v>
      </c>
      <c r="I127" s="396">
        <v>36</v>
      </c>
      <c r="J127" s="397">
        <v>7308</v>
      </c>
      <c r="K127" s="394">
        <v>0</v>
      </c>
      <c r="L127" s="396">
        <v>50</v>
      </c>
      <c r="M127" s="397">
        <v>0</v>
      </c>
      <c r="N127" s="372">
        <v>0</v>
      </c>
      <c r="O127" s="396">
        <v>57</v>
      </c>
      <c r="P127" s="396">
        <v>0</v>
      </c>
      <c r="Q127" s="394">
        <v>52</v>
      </c>
      <c r="R127" s="396">
        <v>31</v>
      </c>
      <c r="S127" s="397">
        <v>1612</v>
      </c>
      <c r="T127" s="372">
        <v>0</v>
      </c>
      <c r="U127" s="396">
        <v>45</v>
      </c>
      <c r="V127" s="396">
        <v>0</v>
      </c>
      <c r="W127" s="396">
        <v>1345</v>
      </c>
      <c r="X127" s="404">
        <v>10265</v>
      </c>
    </row>
    <row r="128" spans="1:24" ht="13" x14ac:dyDescent="0.3">
      <c r="A128" s="394">
        <v>133994</v>
      </c>
      <c r="B128" s="372">
        <v>3733429</v>
      </c>
      <c r="C128" s="372">
        <v>373</v>
      </c>
      <c r="D128" t="s">
        <v>388</v>
      </c>
      <c r="E128" t="s">
        <v>141</v>
      </c>
      <c r="F128" t="s">
        <v>389</v>
      </c>
      <c r="G128" s="395">
        <v>1</v>
      </c>
      <c r="H128" s="394">
        <v>420</v>
      </c>
      <c r="I128" s="396">
        <v>36</v>
      </c>
      <c r="J128" s="397">
        <v>15120</v>
      </c>
      <c r="K128" s="394">
        <v>0</v>
      </c>
      <c r="L128" s="396">
        <v>50</v>
      </c>
      <c r="M128" s="397">
        <v>0</v>
      </c>
      <c r="N128" s="372">
        <v>0</v>
      </c>
      <c r="O128" s="396">
        <v>57</v>
      </c>
      <c r="P128" s="396">
        <v>0</v>
      </c>
      <c r="Q128" s="394">
        <v>259</v>
      </c>
      <c r="R128" s="396">
        <v>31</v>
      </c>
      <c r="S128" s="397">
        <v>8029</v>
      </c>
      <c r="T128" s="372">
        <v>0</v>
      </c>
      <c r="U128" s="396">
        <v>45</v>
      </c>
      <c r="V128" s="396">
        <v>0</v>
      </c>
      <c r="W128" s="396">
        <v>1345</v>
      </c>
      <c r="X128" s="404">
        <v>24494</v>
      </c>
    </row>
    <row r="129" spans="1:24" ht="13" x14ac:dyDescent="0.3">
      <c r="A129" s="394">
        <v>131082</v>
      </c>
      <c r="B129" s="372">
        <v>3733432</v>
      </c>
      <c r="C129" s="372">
        <v>373</v>
      </c>
      <c r="D129" t="s">
        <v>388</v>
      </c>
      <c r="E129" t="s">
        <v>164</v>
      </c>
      <c r="F129" t="s">
        <v>389</v>
      </c>
      <c r="G129" s="395">
        <v>1</v>
      </c>
      <c r="H129" s="394">
        <v>417</v>
      </c>
      <c r="I129" s="396">
        <v>36</v>
      </c>
      <c r="J129" s="397">
        <v>15012</v>
      </c>
      <c r="K129" s="394">
        <v>0</v>
      </c>
      <c r="L129" s="396">
        <v>50</v>
      </c>
      <c r="M129" s="397">
        <v>0</v>
      </c>
      <c r="N129" s="372">
        <v>0</v>
      </c>
      <c r="O129" s="396">
        <v>57</v>
      </c>
      <c r="P129" s="396">
        <v>0</v>
      </c>
      <c r="Q129" s="394">
        <v>228</v>
      </c>
      <c r="R129" s="396">
        <v>31</v>
      </c>
      <c r="S129" s="397">
        <v>7068</v>
      </c>
      <c r="T129" s="372">
        <v>0</v>
      </c>
      <c r="U129" s="396">
        <v>45</v>
      </c>
      <c r="V129" s="396">
        <v>0</v>
      </c>
      <c r="W129" s="396">
        <v>1345</v>
      </c>
      <c r="X129" s="404">
        <v>23425</v>
      </c>
    </row>
    <row r="130" spans="1:24" ht="13" x14ac:dyDescent="0.3">
      <c r="A130" s="394">
        <v>134751</v>
      </c>
      <c r="B130" s="372">
        <v>3733433</v>
      </c>
      <c r="C130" s="372">
        <v>373</v>
      </c>
      <c r="D130" t="s">
        <v>388</v>
      </c>
      <c r="E130" t="s">
        <v>28</v>
      </c>
      <c r="F130" t="s">
        <v>389</v>
      </c>
      <c r="G130" s="395">
        <v>1</v>
      </c>
      <c r="H130" s="394">
        <v>394</v>
      </c>
      <c r="I130" s="396">
        <v>36</v>
      </c>
      <c r="J130" s="397">
        <v>14184</v>
      </c>
      <c r="K130" s="394">
        <v>0</v>
      </c>
      <c r="L130" s="396">
        <v>50</v>
      </c>
      <c r="M130" s="397">
        <v>0</v>
      </c>
      <c r="N130" s="372">
        <v>0</v>
      </c>
      <c r="O130" s="396">
        <v>57</v>
      </c>
      <c r="P130" s="396">
        <v>0</v>
      </c>
      <c r="Q130" s="394">
        <v>239</v>
      </c>
      <c r="R130" s="396">
        <v>31</v>
      </c>
      <c r="S130" s="397">
        <v>7409</v>
      </c>
      <c r="T130" s="372">
        <v>0</v>
      </c>
      <c r="U130" s="396">
        <v>45</v>
      </c>
      <c r="V130" s="396">
        <v>0</v>
      </c>
      <c r="W130" s="396">
        <v>1345</v>
      </c>
      <c r="X130" s="404">
        <v>22938</v>
      </c>
    </row>
    <row r="131" spans="1:24" ht="13" x14ac:dyDescent="0.3">
      <c r="A131" s="394">
        <v>138414</v>
      </c>
      <c r="B131" s="372">
        <v>3734000</v>
      </c>
      <c r="C131" s="372">
        <v>373</v>
      </c>
      <c r="D131" t="s">
        <v>388</v>
      </c>
      <c r="E131" t="s">
        <v>253</v>
      </c>
      <c r="F131" t="s">
        <v>391</v>
      </c>
      <c r="G131" s="395">
        <v>1</v>
      </c>
      <c r="H131" s="394">
        <v>0</v>
      </c>
      <c r="I131" s="396">
        <v>36</v>
      </c>
      <c r="J131" s="397">
        <v>0</v>
      </c>
      <c r="K131" s="394">
        <v>509.5</v>
      </c>
      <c r="L131" s="396">
        <v>50</v>
      </c>
      <c r="M131" s="397">
        <v>25475</v>
      </c>
      <c r="N131" s="372">
        <v>331</v>
      </c>
      <c r="O131" s="396">
        <v>57</v>
      </c>
      <c r="P131" s="396">
        <v>18867</v>
      </c>
      <c r="Q131" s="394">
        <v>0</v>
      </c>
      <c r="R131" s="396">
        <v>31</v>
      </c>
      <c r="S131" s="397">
        <v>0</v>
      </c>
      <c r="T131" s="372">
        <v>501</v>
      </c>
      <c r="U131" s="396">
        <v>45</v>
      </c>
      <c r="V131" s="396">
        <v>22545</v>
      </c>
      <c r="W131" s="396">
        <v>1345</v>
      </c>
      <c r="X131" s="404">
        <v>68232</v>
      </c>
    </row>
    <row r="132" spans="1:24" ht="13" x14ac:dyDescent="0.3">
      <c r="A132" s="394">
        <v>139334</v>
      </c>
      <c r="B132" s="372">
        <v>3734003</v>
      </c>
      <c r="C132" s="372">
        <v>373</v>
      </c>
      <c r="D132" t="s">
        <v>388</v>
      </c>
      <c r="E132" t="s">
        <v>256</v>
      </c>
      <c r="F132" t="s">
        <v>391</v>
      </c>
      <c r="G132" s="395">
        <v>1</v>
      </c>
      <c r="H132" s="394">
        <v>0</v>
      </c>
      <c r="I132" s="396">
        <v>36</v>
      </c>
      <c r="J132" s="397">
        <v>0</v>
      </c>
      <c r="K132" s="394">
        <v>727</v>
      </c>
      <c r="L132" s="396">
        <v>50</v>
      </c>
      <c r="M132" s="397">
        <v>36350</v>
      </c>
      <c r="N132" s="372">
        <v>438.5</v>
      </c>
      <c r="O132" s="396">
        <v>57</v>
      </c>
      <c r="P132" s="396">
        <v>24994.5</v>
      </c>
      <c r="Q132" s="394">
        <v>0</v>
      </c>
      <c r="R132" s="396">
        <v>31</v>
      </c>
      <c r="S132" s="397">
        <v>0</v>
      </c>
      <c r="T132" s="372">
        <v>630.5</v>
      </c>
      <c r="U132" s="396">
        <v>45</v>
      </c>
      <c r="V132" s="396">
        <v>28372.5</v>
      </c>
      <c r="W132" s="396">
        <v>1345</v>
      </c>
      <c r="X132" s="404">
        <v>91062</v>
      </c>
    </row>
    <row r="133" spans="1:24" ht="13" x14ac:dyDescent="0.3">
      <c r="A133" s="394">
        <v>139695</v>
      </c>
      <c r="B133" s="372">
        <v>3734004</v>
      </c>
      <c r="C133" s="372">
        <v>373</v>
      </c>
      <c r="D133" t="s">
        <v>388</v>
      </c>
      <c r="E133" t="s">
        <v>303</v>
      </c>
      <c r="F133" t="s">
        <v>395</v>
      </c>
      <c r="G133" s="395">
        <v>1</v>
      </c>
      <c r="H133" s="394">
        <v>0</v>
      </c>
      <c r="I133" s="396">
        <v>36</v>
      </c>
      <c r="J133" s="397">
        <v>0</v>
      </c>
      <c r="K133" s="394">
        <v>104</v>
      </c>
      <c r="L133" s="396">
        <v>50</v>
      </c>
      <c r="M133" s="397">
        <v>5200</v>
      </c>
      <c r="N133" s="372">
        <v>208</v>
      </c>
      <c r="O133" s="396">
        <v>57</v>
      </c>
      <c r="P133" s="396">
        <v>11856</v>
      </c>
      <c r="Q133" s="394">
        <v>0</v>
      </c>
      <c r="R133" s="396">
        <v>31</v>
      </c>
      <c r="S133" s="397">
        <v>0</v>
      </c>
      <c r="T133" s="372">
        <v>81</v>
      </c>
      <c r="U133" s="396">
        <v>45</v>
      </c>
      <c r="V133" s="396">
        <v>3645</v>
      </c>
      <c r="W133" s="396">
        <v>1345</v>
      </c>
      <c r="X133" s="404">
        <v>22046</v>
      </c>
    </row>
    <row r="134" spans="1:24" ht="13" x14ac:dyDescent="0.3">
      <c r="A134" s="394">
        <v>140394</v>
      </c>
      <c r="B134" s="372">
        <v>3734005</v>
      </c>
      <c r="C134" s="372">
        <v>373</v>
      </c>
      <c r="D134" t="s">
        <v>388</v>
      </c>
      <c r="E134" t="s">
        <v>130</v>
      </c>
      <c r="F134" t="s">
        <v>391</v>
      </c>
      <c r="G134" s="395">
        <v>1</v>
      </c>
      <c r="H134" s="394">
        <v>413.5</v>
      </c>
      <c r="I134" s="396">
        <v>36</v>
      </c>
      <c r="J134" s="397">
        <v>14886</v>
      </c>
      <c r="K134" s="394">
        <v>405.5</v>
      </c>
      <c r="L134" s="396">
        <v>50</v>
      </c>
      <c r="M134" s="397">
        <v>20275</v>
      </c>
      <c r="N134" s="372">
        <v>241</v>
      </c>
      <c r="O134" s="396">
        <v>57</v>
      </c>
      <c r="P134" s="396">
        <v>13737</v>
      </c>
      <c r="Q134" s="394">
        <v>169.5</v>
      </c>
      <c r="R134" s="396">
        <v>31</v>
      </c>
      <c r="S134" s="397">
        <v>5254.5</v>
      </c>
      <c r="T134" s="372">
        <v>360</v>
      </c>
      <c r="U134" s="396">
        <v>45</v>
      </c>
      <c r="V134" s="396">
        <v>16200</v>
      </c>
      <c r="W134" s="396">
        <v>1345</v>
      </c>
      <c r="X134" s="404">
        <v>71698</v>
      </c>
    </row>
    <row r="135" spans="1:24" ht="13" x14ac:dyDescent="0.3">
      <c r="A135" s="394">
        <v>140415</v>
      </c>
      <c r="B135" s="372">
        <v>3734006</v>
      </c>
      <c r="C135" s="372">
        <v>373</v>
      </c>
      <c r="D135" t="s">
        <v>388</v>
      </c>
      <c r="E135" t="s">
        <v>264</v>
      </c>
      <c r="F135" t="s">
        <v>391</v>
      </c>
      <c r="G135" s="395">
        <v>1</v>
      </c>
      <c r="H135" s="394">
        <v>0</v>
      </c>
      <c r="I135" s="396">
        <v>36</v>
      </c>
      <c r="J135" s="397">
        <v>0</v>
      </c>
      <c r="K135" s="394">
        <v>686.5</v>
      </c>
      <c r="L135" s="396">
        <v>50</v>
      </c>
      <c r="M135" s="397">
        <v>34325</v>
      </c>
      <c r="N135" s="372">
        <v>438</v>
      </c>
      <c r="O135" s="396">
        <v>57</v>
      </c>
      <c r="P135" s="396">
        <v>24966</v>
      </c>
      <c r="Q135" s="394">
        <v>0</v>
      </c>
      <c r="R135" s="396">
        <v>31</v>
      </c>
      <c r="S135" s="397">
        <v>0</v>
      </c>
      <c r="T135" s="372">
        <v>487.5</v>
      </c>
      <c r="U135" s="396">
        <v>45</v>
      </c>
      <c r="V135" s="396">
        <v>21937.5</v>
      </c>
      <c r="W135" s="396">
        <v>1345</v>
      </c>
      <c r="X135" s="404">
        <v>82574</v>
      </c>
    </row>
    <row r="136" spans="1:24" ht="13" x14ac:dyDescent="0.3">
      <c r="A136" s="394">
        <v>140547</v>
      </c>
      <c r="B136" s="372">
        <v>3734007</v>
      </c>
      <c r="C136" s="372">
        <v>373</v>
      </c>
      <c r="D136" t="s">
        <v>388</v>
      </c>
      <c r="E136" t="s">
        <v>257</v>
      </c>
      <c r="F136" t="s">
        <v>391</v>
      </c>
      <c r="G136" s="395">
        <v>1</v>
      </c>
      <c r="H136" s="394">
        <v>0</v>
      </c>
      <c r="I136" s="396">
        <v>36</v>
      </c>
      <c r="J136" s="397">
        <v>0</v>
      </c>
      <c r="K136" s="394">
        <v>770</v>
      </c>
      <c r="L136" s="396">
        <v>50</v>
      </c>
      <c r="M136" s="397">
        <v>38500</v>
      </c>
      <c r="N136" s="372">
        <v>473</v>
      </c>
      <c r="O136" s="396">
        <v>57</v>
      </c>
      <c r="P136" s="396">
        <v>26961</v>
      </c>
      <c r="Q136" s="394">
        <v>0</v>
      </c>
      <c r="R136" s="396">
        <v>31</v>
      </c>
      <c r="S136" s="397">
        <v>0</v>
      </c>
      <c r="T136" s="372">
        <v>337</v>
      </c>
      <c r="U136" s="396">
        <v>45</v>
      </c>
      <c r="V136" s="396">
        <v>15165</v>
      </c>
      <c r="W136" s="396">
        <v>1345</v>
      </c>
      <c r="X136" s="404">
        <v>81971</v>
      </c>
    </row>
    <row r="137" spans="1:24" ht="13" x14ac:dyDescent="0.3">
      <c r="A137" s="394">
        <v>140821</v>
      </c>
      <c r="B137" s="372">
        <v>3734008</v>
      </c>
      <c r="C137" s="372">
        <v>373</v>
      </c>
      <c r="D137" t="s">
        <v>388</v>
      </c>
      <c r="E137" t="s">
        <v>262</v>
      </c>
      <c r="F137" t="s">
        <v>391</v>
      </c>
      <c r="G137" s="395">
        <v>1</v>
      </c>
      <c r="H137" s="394">
        <v>0</v>
      </c>
      <c r="I137" s="396">
        <v>36</v>
      </c>
      <c r="J137" s="397">
        <v>0</v>
      </c>
      <c r="K137" s="394">
        <v>646</v>
      </c>
      <c r="L137" s="396">
        <v>50</v>
      </c>
      <c r="M137" s="397">
        <v>32300</v>
      </c>
      <c r="N137" s="372">
        <v>406.5</v>
      </c>
      <c r="O137" s="396">
        <v>57</v>
      </c>
      <c r="P137" s="396">
        <v>23170.5</v>
      </c>
      <c r="Q137" s="394">
        <v>0</v>
      </c>
      <c r="R137" s="396">
        <v>31</v>
      </c>
      <c r="S137" s="397">
        <v>0</v>
      </c>
      <c r="T137" s="372">
        <v>411.5</v>
      </c>
      <c r="U137" s="396">
        <v>45</v>
      </c>
      <c r="V137" s="396">
        <v>18517.5</v>
      </c>
      <c r="W137" s="396">
        <v>1345</v>
      </c>
      <c r="X137" s="404">
        <v>75333</v>
      </c>
    </row>
    <row r="138" spans="1:24" ht="13" x14ac:dyDescent="0.3">
      <c r="A138" s="394">
        <v>142605</v>
      </c>
      <c r="B138" s="372">
        <v>3734010</v>
      </c>
      <c r="C138" s="372">
        <v>373</v>
      </c>
      <c r="D138" t="s">
        <v>388</v>
      </c>
      <c r="E138" t="s">
        <v>270</v>
      </c>
      <c r="F138" t="s">
        <v>395</v>
      </c>
      <c r="G138" s="395">
        <v>1</v>
      </c>
      <c r="H138" s="394">
        <v>0</v>
      </c>
      <c r="I138" s="396">
        <v>36</v>
      </c>
      <c r="J138" s="397">
        <v>0</v>
      </c>
      <c r="K138" s="394">
        <v>100</v>
      </c>
      <c r="L138" s="396">
        <v>50</v>
      </c>
      <c r="M138" s="397">
        <v>5000</v>
      </c>
      <c r="N138" s="372">
        <v>201</v>
      </c>
      <c r="O138" s="396">
        <v>57</v>
      </c>
      <c r="P138" s="396">
        <v>11457</v>
      </c>
      <c r="Q138" s="394">
        <v>0</v>
      </c>
      <c r="R138" s="396">
        <v>31</v>
      </c>
      <c r="S138" s="397">
        <v>0</v>
      </c>
      <c r="T138" s="372">
        <v>87</v>
      </c>
      <c r="U138" s="396">
        <v>45</v>
      </c>
      <c r="V138" s="396">
        <v>3915</v>
      </c>
      <c r="W138" s="396">
        <v>1345</v>
      </c>
      <c r="X138" s="404">
        <v>21717</v>
      </c>
    </row>
    <row r="139" spans="1:24" ht="13" x14ac:dyDescent="0.3">
      <c r="A139" s="394">
        <v>145191</v>
      </c>
      <c r="B139" s="372">
        <v>3734012</v>
      </c>
      <c r="C139" s="372">
        <v>373</v>
      </c>
      <c r="D139" t="s">
        <v>388</v>
      </c>
      <c r="E139" t="s">
        <v>254</v>
      </c>
      <c r="F139" t="s">
        <v>391</v>
      </c>
      <c r="G139" s="395">
        <v>1</v>
      </c>
      <c r="H139" s="394">
        <v>0</v>
      </c>
      <c r="I139" s="396">
        <v>36</v>
      </c>
      <c r="J139" s="397">
        <v>0</v>
      </c>
      <c r="K139" s="394">
        <v>1046</v>
      </c>
      <c r="L139" s="396">
        <v>50</v>
      </c>
      <c r="M139" s="397">
        <v>52300</v>
      </c>
      <c r="N139" s="372">
        <v>655</v>
      </c>
      <c r="O139" s="396">
        <v>57</v>
      </c>
      <c r="P139" s="396">
        <v>37335</v>
      </c>
      <c r="Q139" s="394">
        <v>0</v>
      </c>
      <c r="R139" s="396">
        <v>31</v>
      </c>
      <c r="S139" s="397">
        <v>0</v>
      </c>
      <c r="T139" s="372">
        <v>467</v>
      </c>
      <c r="U139" s="396">
        <v>45</v>
      </c>
      <c r="V139" s="396">
        <v>21015</v>
      </c>
      <c r="W139" s="396">
        <v>1345</v>
      </c>
      <c r="X139" s="404">
        <v>111995</v>
      </c>
    </row>
    <row r="140" spans="1:24" ht="13" x14ac:dyDescent="0.3">
      <c r="A140" s="394">
        <v>145562</v>
      </c>
      <c r="B140" s="372">
        <v>3734013</v>
      </c>
      <c r="C140" s="372">
        <v>373</v>
      </c>
      <c r="D140" t="s">
        <v>388</v>
      </c>
      <c r="E140" t="s">
        <v>271</v>
      </c>
      <c r="F140" t="s">
        <v>391</v>
      </c>
      <c r="G140" s="395">
        <v>1</v>
      </c>
      <c r="H140" s="394">
        <v>0</v>
      </c>
      <c r="I140" s="396">
        <v>36</v>
      </c>
      <c r="J140" s="397">
        <v>0</v>
      </c>
      <c r="K140" s="394">
        <v>770</v>
      </c>
      <c r="L140" s="396">
        <v>50</v>
      </c>
      <c r="M140" s="397">
        <v>38500</v>
      </c>
      <c r="N140" s="372">
        <v>474.5</v>
      </c>
      <c r="O140" s="396">
        <v>57</v>
      </c>
      <c r="P140" s="396">
        <v>27046.5</v>
      </c>
      <c r="Q140" s="394">
        <v>0</v>
      </c>
      <c r="R140" s="396">
        <v>31</v>
      </c>
      <c r="S140" s="397">
        <v>0</v>
      </c>
      <c r="T140" s="372">
        <v>323</v>
      </c>
      <c r="U140" s="396">
        <v>45</v>
      </c>
      <c r="V140" s="396">
        <v>14535</v>
      </c>
      <c r="W140" s="396">
        <v>1345</v>
      </c>
      <c r="X140" s="404">
        <v>81427</v>
      </c>
    </row>
    <row r="141" spans="1:24" ht="13" x14ac:dyDescent="0.3">
      <c r="A141" s="394">
        <v>145897</v>
      </c>
      <c r="B141" s="372">
        <v>3734015</v>
      </c>
      <c r="C141" s="372">
        <v>373</v>
      </c>
      <c r="D141" t="s">
        <v>388</v>
      </c>
      <c r="E141" t="s">
        <v>261</v>
      </c>
      <c r="F141" t="s">
        <v>396</v>
      </c>
      <c r="G141" s="395">
        <v>1</v>
      </c>
      <c r="H141" s="394">
        <v>0</v>
      </c>
      <c r="I141" s="396">
        <v>36</v>
      </c>
      <c r="J141" s="397">
        <v>0</v>
      </c>
      <c r="K141" s="394">
        <v>548</v>
      </c>
      <c r="L141" s="396">
        <v>50</v>
      </c>
      <c r="M141" s="397">
        <v>27400</v>
      </c>
      <c r="N141" s="372">
        <v>238</v>
      </c>
      <c r="O141" s="396">
        <v>57</v>
      </c>
      <c r="P141" s="396">
        <v>13566</v>
      </c>
      <c r="Q141" s="394">
        <v>0</v>
      </c>
      <c r="R141" s="396">
        <v>31</v>
      </c>
      <c r="S141" s="397">
        <v>0</v>
      </c>
      <c r="T141" s="372">
        <v>163</v>
      </c>
      <c r="U141" s="396">
        <v>45</v>
      </c>
      <c r="V141" s="396">
        <v>7335</v>
      </c>
      <c r="W141" s="396">
        <v>1345</v>
      </c>
      <c r="X141" s="404">
        <v>49646</v>
      </c>
    </row>
    <row r="142" spans="1:24" ht="13" x14ac:dyDescent="0.3">
      <c r="A142" s="394">
        <v>145943</v>
      </c>
      <c r="B142" s="372">
        <v>3734016</v>
      </c>
      <c r="C142" s="372">
        <v>373</v>
      </c>
      <c r="D142" t="s">
        <v>388</v>
      </c>
      <c r="E142" t="s">
        <v>272</v>
      </c>
      <c r="F142" t="s">
        <v>391</v>
      </c>
      <c r="G142" s="395">
        <v>1</v>
      </c>
      <c r="H142" s="394">
        <v>0</v>
      </c>
      <c r="I142" s="396">
        <v>36</v>
      </c>
      <c r="J142" s="397">
        <v>0</v>
      </c>
      <c r="K142" s="394">
        <v>578</v>
      </c>
      <c r="L142" s="396">
        <v>50</v>
      </c>
      <c r="M142" s="397">
        <v>28900</v>
      </c>
      <c r="N142" s="372">
        <v>322.5</v>
      </c>
      <c r="O142" s="396">
        <v>57</v>
      </c>
      <c r="P142" s="396">
        <v>18382.5</v>
      </c>
      <c r="Q142" s="394">
        <v>0</v>
      </c>
      <c r="R142" s="396">
        <v>31</v>
      </c>
      <c r="S142" s="397">
        <v>0</v>
      </c>
      <c r="T142" s="372">
        <v>380.5</v>
      </c>
      <c r="U142" s="396">
        <v>45</v>
      </c>
      <c r="V142" s="396">
        <v>17122.5</v>
      </c>
      <c r="W142" s="396">
        <v>1345</v>
      </c>
      <c r="X142" s="404">
        <v>65750</v>
      </c>
    </row>
    <row r="143" spans="1:24" ht="13" x14ac:dyDescent="0.3">
      <c r="A143" s="394">
        <v>147788</v>
      </c>
      <c r="B143" s="372">
        <v>3734017</v>
      </c>
      <c r="C143" s="372">
        <v>373</v>
      </c>
      <c r="D143" t="s">
        <v>388</v>
      </c>
      <c r="E143" t="s">
        <v>252</v>
      </c>
      <c r="F143" t="s">
        <v>390</v>
      </c>
      <c r="G143" s="395">
        <v>1</v>
      </c>
      <c r="H143" s="394">
        <v>0</v>
      </c>
      <c r="I143" s="396">
        <v>36</v>
      </c>
      <c r="J143" s="397">
        <v>0</v>
      </c>
      <c r="K143" s="394">
        <v>638</v>
      </c>
      <c r="L143" s="396">
        <v>50</v>
      </c>
      <c r="M143" s="397">
        <v>31900</v>
      </c>
      <c r="N143" s="372">
        <v>426.5</v>
      </c>
      <c r="O143" s="396">
        <v>57</v>
      </c>
      <c r="P143" s="396">
        <v>24310.5</v>
      </c>
      <c r="Q143" s="394">
        <v>0</v>
      </c>
      <c r="R143" s="396">
        <v>31</v>
      </c>
      <c r="S143" s="397">
        <v>0</v>
      </c>
      <c r="T143" s="372">
        <v>177</v>
      </c>
      <c r="U143" s="396">
        <v>45</v>
      </c>
      <c r="V143" s="396">
        <v>7965</v>
      </c>
      <c r="W143" s="396">
        <v>1345</v>
      </c>
      <c r="X143" s="404">
        <v>65521</v>
      </c>
    </row>
    <row r="144" spans="1:24" ht="13" x14ac:dyDescent="0.3">
      <c r="A144" s="394">
        <v>139856</v>
      </c>
      <c r="B144" s="372">
        <v>3734225</v>
      </c>
      <c r="C144" s="372">
        <v>373</v>
      </c>
      <c r="D144" t="s">
        <v>388</v>
      </c>
      <c r="E144" t="s">
        <v>335</v>
      </c>
      <c r="F144" t="s">
        <v>390</v>
      </c>
      <c r="G144" s="395">
        <v>1</v>
      </c>
      <c r="H144" s="394">
        <v>419</v>
      </c>
      <c r="I144" s="396">
        <v>36</v>
      </c>
      <c r="J144" s="397">
        <v>15084</v>
      </c>
      <c r="K144" s="394">
        <v>577.5</v>
      </c>
      <c r="L144" s="396">
        <v>50</v>
      </c>
      <c r="M144" s="397">
        <v>28875</v>
      </c>
      <c r="N144" s="372">
        <v>325</v>
      </c>
      <c r="O144" s="396">
        <v>57</v>
      </c>
      <c r="P144" s="396">
        <v>18525</v>
      </c>
      <c r="Q144" s="394">
        <v>185</v>
      </c>
      <c r="R144" s="396">
        <v>31</v>
      </c>
      <c r="S144" s="397">
        <v>5735</v>
      </c>
      <c r="T144" s="372">
        <v>458.5</v>
      </c>
      <c r="U144" s="396">
        <v>45</v>
      </c>
      <c r="V144" s="396">
        <v>20632.5</v>
      </c>
      <c r="W144" s="396">
        <v>1345</v>
      </c>
      <c r="X144" s="404">
        <v>90197</v>
      </c>
    </row>
    <row r="145" spans="1:24" ht="13" x14ac:dyDescent="0.3">
      <c r="A145" s="394">
        <v>139167</v>
      </c>
      <c r="B145" s="372">
        <v>3734229</v>
      </c>
      <c r="C145" s="372">
        <v>373</v>
      </c>
      <c r="D145" t="s">
        <v>388</v>
      </c>
      <c r="E145" t="s">
        <v>267</v>
      </c>
      <c r="F145" t="s">
        <v>390</v>
      </c>
      <c r="G145" s="395">
        <v>1</v>
      </c>
      <c r="H145" s="394">
        <v>0</v>
      </c>
      <c r="I145" s="396">
        <v>36</v>
      </c>
      <c r="J145" s="397">
        <v>0</v>
      </c>
      <c r="K145" s="394">
        <v>549.5</v>
      </c>
      <c r="L145" s="396">
        <v>50</v>
      </c>
      <c r="M145" s="397">
        <v>27475</v>
      </c>
      <c r="N145" s="372">
        <v>471</v>
      </c>
      <c r="O145" s="396">
        <v>57</v>
      </c>
      <c r="P145" s="396">
        <v>26847</v>
      </c>
      <c r="Q145" s="394">
        <v>0</v>
      </c>
      <c r="R145" s="396">
        <v>31</v>
      </c>
      <c r="S145" s="397">
        <v>0</v>
      </c>
      <c r="T145" s="372">
        <v>128</v>
      </c>
      <c r="U145" s="396">
        <v>45</v>
      </c>
      <c r="V145" s="396">
        <v>5760</v>
      </c>
      <c r="W145" s="396">
        <v>1345</v>
      </c>
      <c r="X145" s="404">
        <v>61427</v>
      </c>
    </row>
    <row r="146" spans="1:24" ht="13" x14ac:dyDescent="0.3">
      <c r="A146" s="394">
        <v>138841</v>
      </c>
      <c r="B146" s="372">
        <v>3734230</v>
      </c>
      <c r="C146" s="372">
        <v>373</v>
      </c>
      <c r="D146" t="s">
        <v>388</v>
      </c>
      <c r="E146" t="s">
        <v>66</v>
      </c>
      <c r="F146" t="s">
        <v>390</v>
      </c>
      <c r="G146" s="395">
        <v>1</v>
      </c>
      <c r="H146" s="394">
        <v>0</v>
      </c>
      <c r="I146" s="396">
        <v>36</v>
      </c>
      <c r="J146" s="397">
        <v>0</v>
      </c>
      <c r="K146" s="394">
        <v>623</v>
      </c>
      <c r="L146" s="396">
        <v>50</v>
      </c>
      <c r="M146" s="397">
        <v>31150</v>
      </c>
      <c r="N146" s="372">
        <v>406.5</v>
      </c>
      <c r="O146" s="396">
        <v>57</v>
      </c>
      <c r="P146" s="396">
        <v>23170.5</v>
      </c>
      <c r="Q146" s="394">
        <v>0</v>
      </c>
      <c r="R146" s="396">
        <v>31</v>
      </c>
      <c r="S146" s="397">
        <v>0</v>
      </c>
      <c r="T146" s="372">
        <v>204</v>
      </c>
      <c r="U146" s="396">
        <v>45</v>
      </c>
      <c r="V146" s="396">
        <v>9180</v>
      </c>
      <c r="W146" s="396">
        <v>1345</v>
      </c>
      <c r="X146" s="404">
        <v>64846</v>
      </c>
    </row>
    <row r="147" spans="1:24" ht="13" x14ac:dyDescent="0.3">
      <c r="A147" s="394">
        <v>138069</v>
      </c>
      <c r="B147" s="372">
        <v>3734234</v>
      </c>
      <c r="C147" s="372">
        <v>373</v>
      </c>
      <c r="D147" t="s">
        <v>388</v>
      </c>
      <c r="E147" t="s">
        <v>269</v>
      </c>
      <c r="F147" t="s">
        <v>390</v>
      </c>
      <c r="G147" s="395">
        <v>1</v>
      </c>
      <c r="H147" s="394">
        <v>0</v>
      </c>
      <c r="I147" s="396">
        <v>36</v>
      </c>
      <c r="J147" s="397">
        <v>0</v>
      </c>
      <c r="K147" s="394">
        <v>806</v>
      </c>
      <c r="L147" s="396">
        <v>50</v>
      </c>
      <c r="M147" s="397">
        <v>40300</v>
      </c>
      <c r="N147" s="372">
        <v>551</v>
      </c>
      <c r="O147" s="396">
        <v>57</v>
      </c>
      <c r="P147" s="396">
        <v>31407</v>
      </c>
      <c r="Q147" s="394">
        <v>0</v>
      </c>
      <c r="R147" s="396">
        <v>31</v>
      </c>
      <c r="S147" s="397">
        <v>0</v>
      </c>
      <c r="T147" s="372">
        <v>224</v>
      </c>
      <c r="U147" s="396">
        <v>45</v>
      </c>
      <c r="V147" s="396">
        <v>10080</v>
      </c>
      <c r="W147" s="396">
        <v>1345</v>
      </c>
      <c r="X147" s="404">
        <v>83132</v>
      </c>
    </row>
    <row r="148" spans="1:24" ht="13" x14ac:dyDescent="0.3">
      <c r="A148" s="394">
        <v>145455</v>
      </c>
      <c r="B148" s="372">
        <v>3734257</v>
      </c>
      <c r="C148" s="372">
        <v>373</v>
      </c>
      <c r="D148" t="s">
        <v>388</v>
      </c>
      <c r="E148" t="s">
        <v>259</v>
      </c>
      <c r="F148" t="s">
        <v>390</v>
      </c>
      <c r="G148" s="395">
        <v>1</v>
      </c>
      <c r="H148" s="394">
        <v>0</v>
      </c>
      <c r="I148" s="396">
        <v>36</v>
      </c>
      <c r="J148" s="397">
        <v>0</v>
      </c>
      <c r="K148" s="394">
        <v>730</v>
      </c>
      <c r="L148" s="396">
        <v>50</v>
      </c>
      <c r="M148" s="397">
        <v>36500</v>
      </c>
      <c r="N148" s="372">
        <v>483.5</v>
      </c>
      <c r="O148" s="396">
        <v>57</v>
      </c>
      <c r="P148" s="396">
        <v>27559.5</v>
      </c>
      <c r="Q148" s="394">
        <v>0</v>
      </c>
      <c r="R148" s="396">
        <v>31</v>
      </c>
      <c r="S148" s="397">
        <v>0</v>
      </c>
      <c r="T148" s="372">
        <v>99</v>
      </c>
      <c r="U148" s="396">
        <v>45</v>
      </c>
      <c r="V148" s="396">
        <v>4455</v>
      </c>
      <c r="W148" s="396">
        <v>1345</v>
      </c>
      <c r="X148" s="404">
        <v>69860</v>
      </c>
    </row>
    <row r="149" spans="1:24" ht="13" x14ac:dyDescent="0.3">
      <c r="A149" s="394">
        <v>107140</v>
      </c>
      <c r="B149" s="372">
        <v>3734259</v>
      </c>
      <c r="C149" s="372">
        <v>373</v>
      </c>
      <c r="D149" t="s">
        <v>388</v>
      </c>
      <c r="E149" t="s">
        <v>125</v>
      </c>
      <c r="F149" t="s">
        <v>389</v>
      </c>
      <c r="G149" s="395">
        <v>1</v>
      </c>
      <c r="H149" s="394">
        <v>0</v>
      </c>
      <c r="I149" s="396">
        <v>36</v>
      </c>
      <c r="J149" s="397">
        <v>0</v>
      </c>
      <c r="K149" s="394">
        <v>684</v>
      </c>
      <c r="L149" s="396">
        <v>50</v>
      </c>
      <c r="M149" s="397">
        <v>34200</v>
      </c>
      <c r="N149" s="372">
        <v>456.5</v>
      </c>
      <c r="O149" s="396">
        <v>57</v>
      </c>
      <c r="P149" s="396">
        <v>26020.5</v>
      </c>
      <c r="Q149" s="394">
        <v>0</v>
      </c>
      <c r="R149" s="396">
        <v>31</v>
      </c>
      <c r="S149" s="397">
        <v>0</v>
      </c>
      <c r="T149" s="372">
        <v>340</v>
      </c>
      <c r="U149" s="396">
        <v>45</v>
      </c>
      <c r="V149" s="396">
        <v>15300</v>
      </c>
      <c r="W149" s="396">
        <v>1345</v>
      </c>
      <c r="X149" s="404">
        <v>76866</v>
      </c>
    </row>
    <row r="150" spans="1:24" ht="13" x14ac:dyDescent="0.3">
      <c r="A150" s="394">
        <v>145274</v>
      </c>
      <c r="B150" s="372">
        <v>3734271</v>
      </c>
      <c r="C150" s="372">
        <v>373</v>
      </c>
      <c r="D150" t="s">
        <v>388</v>
      </c>
      <c r="E150" t="s">
        <v>268</v>
      </c>
      <c r="F150" t="s">
        <v>390</v>
      </c>
      <c r="G150" s="395">
        <v>1</v>
      </c>
      <c r="H150" s="394">
        <v>0</v>
      </c>
      <c r="I150" s="396">
        <v>36</v>
      </c>
      <c r="J150" s="397">
        <v>0</v>
      </c>
      <c r="K150" s="394">
        <v>456.5</v>
      </c>
      <c r="L150" s="396">
        <v>50</v>
      </c>
      <c r="M150" s="397">
        <v>22825</v>
      </c>
      <c r="N150" s="372">
        <v>336</v>
      </c>
      <c r="O150" s="396">
        <v>57</v>
      </c>
      <c r="P150" s="396">
        <v>19152</v>
      </c>
      <c r="Q150" s="394">
        <v>0</v>
      </c>
      <c r="R150" s="396">
        <v>31</v>
      </c>
      <c r="S150" s="397">
        <v>0</v>
      </c>
      <c r="T150" s="372">
        <v>238</v>
      </c>
      <c r="U150" s="396">
        <v>45</v>
      </c>
      <c r="V150" s="396">
        <v>10710</v>
      </c>
      <c r="W150" s="396">
        <v>1345</v>
      </c>
      <c r="X150" s="404">
        <v>54032</v>
      </c>
    </row>
    <row r="151" spans="1:24" ht="13" x14ac:dyDescent="0.3">
      <c r="A151" s="394">
        <v>143963</v>
      </c>
      <c r="B151" s="372">
        <v>3734276</v>
      </c>
      <c r="C151" s="372">
        <v>373</v>
      </c>
      <c r="D151" t="s">
        <v>388</v>
      </c>
      <c r="E151" t="s">
        <v>167</v>
      </c>
      <c r="F151" t="s">
        <v>390</v>
      </c>
      <c r="G151" s="395">
        <v>1</v>
      </c>
      <c r="H151" s="394">
        <v>0</v>
      </c>
      <c r="I151" s="396">
        <v>36</v>
      </c>
      <c r="J151" s="397">
        <v>0</v>
      </c>
      <c r="K151" s="394">
        <v>668.5</v>
      </c>
      <c r="L151" s="396">
        <v>50</v>
      </c>
      <c r="M151" s="397">
        <v>33425</v>
      </c>
      <c r="N151" s="372">
        <v>407</v>
      </c>
      <c r="O151" s="396">
        <v>57</v>
      </c>
      <c r="P151" s="396">
        <v>23199</v>
      </c>
      <c r="Q151" s="394">
        <v>0</v>
      </c>
      <c r="R151" s="396">
        <v>31</v>
      </c>
      <c r="S151" s="397">
        <v>0</v>
      </c>
      <c r="T151" s="372">
        <v>375</v>
      </c>
      <c r="U151" s="396">
        <v>45</v>
      </c>
      <c r="V151" s="396">
        <v>16875</v>
      </c>
      <c r="W151" s="396">
        <v>1345</v>
      </c>
      <c r="X151" s="404">
        <v>74844</v>
      </c>
    </row>
    <row r="152" spans="1:24" ht="13" x14ac:dyDescent="0.3">
      <c r="A152" s="394">
        <v>141495</v>
      </c>
      <c r="B152" s="372">
        <v>3734278</v>
      </c>
      <c r="C152" s="372">
        <v>373</v>
      </c>
      <c r="D152" t="s">
        <v>388</v>
      </c>
      <c r="E152" t="s">
        <v>258</v>
      </c>
      <c r="F152" t="s">
        <v>390</v>
      </c>
      <c r="G152" s="395">
        <v>1</v>
      </c>
      <c r="H152" s="394">
        <v>0</v>
      </c>
      <c r="I152" s="396">
        <v>36</v>
      </c>
      <c r="J152" s="397">
        <v>0</v>
      </c>
      <c r="K152" s="394">
        <v>614.5</v>
      </c>
      <c r="L152" s="396">
        <v>50</v>
      </c>
      <c r="M152" s="397">
        <v>30725</v>
      </c>
      <c r="N152" s="372">
        <v>399.5</v>
      </c>
      <c r="O152" s="396">
        <v>57</v>
      </c>
      <c r="P152" s="396">
        <v>22771.5</v>
      </c>
      <c r="Q152" s="394">
        <v>0</v>
      </c>
      <c r="R152" s="396">
        <v>31</v>
      </c>
      <c r="S152" s="397">
        <v>0</v>
      </c>
      <c r="T152" s="372">
        <v>328.5</v>
      </c>
      <c r="U152" s="396">
        <v>45</v>
      </c>
      <c r="V152" s="396">
        <v>14782.5</v>
      </c>
      <c r="W152" s="396">
        <v>1345</v>
      </c>
      <c r="X152" s="404">
        <v>69624</v>
      </c>
    </row>
    <row r="153" spans="1:24" ht="13" x14ac:dyDescent="0.3">
      <c r="A153" s="394">
        <v>138545</v>
      </c>
      <c r="B153" s="372">
        <v>3734279</v>
      </c>
      <c r="C153" s="372">
        <v>373</v>
      </c>
      <c r="D153" t="s">
        <v>388</v>
      </c>
      <c r="E153" t="s">
        <v>260</v>
      </c>
      <c r="F153" t="s">
        <v>390</v>
      </c>
      <c r="G153" s="395">
        <v>1</v>
      </c>
      <c r="H153" s="394">
        <v>0</v>
      </c>
      <c r="I153" s="396">
        <v>36</v>
      </c>
      <c r="J153" s="397">
        <v>0</v>
      </c>
      <c r="K153" s="394">
        <v>988.5</v>
      </c>
      <c r="L153" s="396">
        <v>50</v>
      </c>
      <c r="M153" s="397">
        <v>49425</v>
      </c>
      <c r="N153" s="372">
        <v>650.5</v>
      </c>
      <c r="O153" s="396">
        <v>57</v>
      </c>
      <c r="P153" s="396">
        <v>37078.5</v>
      </c>
      <c r="Q153" s="394">
        <v>0</v>
      </c>
      <c r="R153" s="396">
        <v>31</v>
      </c>
      <c r="S153" s="397">
        <v>0</v>
      </c>
      <c r="T153" s="372">
        <v>528.5</v>
      </c>
      <c r="U153" s="396">
        <v>45</v>
      </c>
      <c r="V153" s="396">
        <v>23782.5</v>
      </c>
      <c r="W153" s="396">
        <v>1345</v>
      </c>
      <c r="X153" s="404">
        <v>111631</v>
      </c>
    </row>
    <row r="154" spans="1:24" ht="13" x14ac:dyDescent="0.3">
      <c r="A154" s="394">
        <v>138925</v>
      </c>
      <c r="B154" s="372">
        <v>3734280</v>
      </c>
      <c r="C154" s="372">
        <v>373</v>
      </c>
      <c r="D154" t="s">
        <v>388</v>
      </c>
      <c r="E154" t="s">
        <v>255</v>
      </c>
      <c r="F154" t="s">
        <v>390</v>
      </c>
      <c r="G154" s="395">
        <v>1</v>
      </c>
      <c r="H154" s="394">
        <v>0</v>
      </c>
      <c r="I154" s="396">
        <v>36</v>
      </c>
      <c r="J154" s="397">
        <v>0</v>
      </c>
      <c r="K154" s="394">
        <v>623</v>
      </c>
      <c r="L154" s="396">
        <v>50</v>
      </c>
      <c r="M154" s="397">
        <v>31150</v>
      </c>
      <c r="N154" s="372">
        <v>401.5</v>
      </c>
      <c r="O154" s="396">
        <v>57</v>
      </c>
      <c r="P154" s="396">
        <v>22885.5</v>
      </c>
      <c r="Q154" s="394">
        <v>0</v>
      </c>
      <c r="R154" s="396">
        <v>31</v>
      </c>
      <c r="S154" s="397">
        <v>0</v>
      </c>
      <c r="T154" s="372">
        <v>700.5</v>
      </c>
      <c r="U154" s="396">
        <v>45</v>
      </c>
      <c r="V154" s="396">
        <v>31522.5</v>
      </c>
      <c r="W154" s="396">
        <v>1345</v>
      </c>
      <c r="X154" s="404">
        <v>86903</v>
      </c>
    </row>
    <row r="155" spans="1:24" ht="13" x14ac:dyDescent="0.3">
      <c r="A155" s="394">
        <v>107150</v>
      </c>
      <c r="B155" s="372">
        <v>3735200</v>
      </c>
      <c r="C155" s="372">
        <v>373</v>
      </c>
      <c r="D155" t="s">
        <v>388</v>
      </c>
      <c r="E155" t="s">
        <v>179</v>
      </c>
      <c r="F155" t="s">
        <v>394</v>
      </c>
      <c r="G155" s="395">
        <v>1</v>
      </c>
      <c r="H155" s="394">
        <v>184</v>
      </c>
      <c r="I155" s="396">
        <v>36</v>
      </c>
      <c r="J155" s="397">
        <v>6624</v>
      </c>
      <c r="K155" s="394">
        <v>0</v>
      </c>
      <c r="L155" s="396">
        <v>50</v>
      </c>
      <c r="M155" s="397">
        <v>0</v>
      </c>
      <c r="N155" s="372">
        <v>0</v>
      </c>
      <c r="O155" s="396">
        <v>57</v>
      </c>
      <c r="P155" s="396">
        <v>0</v>
      </c>
      <c r="Q155" s="394">
        <v>22</v>
      </c>
      <c r="R155" s="396">
        <v>31</v>
      </c>
      <c r="S155" s="397">
        <v>682</v>
      </c>
      <c r="T155" s="372">
        <v>0</v>
      </c>
      <c r="U155" s="396">
        <v>45</v>
      </c>
      <c r="V155" s="396">
        <v>0</v>
      </c>
      <c r="W155" s="396">
        <v>1345</v>
      </c>
      <c r="X155" s="404">
        <v>8651</v>
      </c>
    </row>
    <row r="156" spans="1:24" ht="13" x14ac:dyDescent="0.3">
      <c r="A156" s="394">
        <v>140441</v>
      </c>
      <c r="B156" s="372">
        <v>3735202</v>
      </c>
      <c r="C156" s="372">
        <v>373</v>
      </c>
      <c r="D156" t="s">
        <v>388</v>
      </c>
      <c r="E156" t="s">
        <v>236</v>
      </c>
      <c r="F156" t="s">
        <v>390</v>
      </c>
      <c r="G156" s="395">
        <v>1</v>
      </c>
      <c r="H156" s="394">
        <v>99</v>
      </c>
      <c r="I156" s="396">
        <v>36</v>
      </c>
      <c r="J156" s="397">
        <v>3564</v>
      </c>
      <c r="K156" s="394">
        <v>0</v>
      </c>
      <c r="L156" s="396">
        <v>50</v>
      </c>
      <c r="M156" s="397">
        <v>0</v>
      </c>
      <c r="N156" s="372">
        <v>0</v>
      </c>
      <c r="O156" s="396">
        <v>57</v>
      </c>
      <c r="P156" s="396">
        <v>0</v>
      </c>
      <c r="Q156" s="394">
        <v>14</v>
      </c>
      <c r="R156" s="396">
        <v>31</v>
      </c>
      <c r="S156" s="397">
        <v>434</v>
      </c>
      <c r="T156" s="372">
        <v>0</v>
      </c>
      <c r="U156" s="396">
        <v>45</v>
      </c>
      <c r="V156" s="396">
        <v>0</v>
      </c>
      <c r="W156" s="396">
        <v>1345</v>
      </c>
      <c r="X156" s="404">
        <v>5343</v>
      </c>
    </row>
    <row r="157" spans="1:24" ht="13" x14ac:dyDescent="0.3">
      <c r="A157" s="394">
        <v>139346</v>
      </c>
      <c r="B157" s="372">
        <v>3735203</v>
      </c>
      <c r="C157" s="372">
        <v>373</v>
      </c>
      <c r="D157" t="s">
        <v>388</v>
      </c>
      <c r="E157" t="s">
        <v>238</v>
      </c>
      <c r="F157" t="s">
        <v>390</v>
      </c>
      <c r="G157" s="395">
        <v>1</v>
      </c>
      <c r="H157" s="394">
        <v>207</v>
      </c>
      <c r="I157" s="396">
        <v>36</v>
      </c>
      <c r="J157" s="397">
        <v>7452</v>
      </c>
      <c r="K157" s="394">
        <v>0</v>
      </c>
      <c r="L157" s="396">
        <v>50</v>
      </c>
      <c r="M157" s="397">
        <v>0</v>
      </c>
      <c r="N157" s="372">
        <v>0</v>
      </c>
      <c r="O157" s="396">
        <v>57</v>
      </c>
      <c r="P157" s="396">
        <v>0</v>
      </c>
      <c r="Q157" s="394">
        <v>29</v>
      </c>
      <c r="R157" s="396">
        <v>31</v>
      </c>
      <c r="S157" s="397">
        <v>899</v>
      </c>
      <c r="T157" s="372">
        <v>0</v>
      </c>
      <c r="U157" s="396">
        <v>45</v>
      </c>
      <c r="V157" s="396">
        <v>0</v>
      </c>
      <c r="W157" s="396">
        <v>1345</v>
      </c>
      <c r="X157" s="404">
        <v>9696</v>
      </c>
    </row>
    <row r="158" spans="1:24" ht="13" x14ac:dyDescent="0.3">
      <c r="A158" s="394">
        <v>107154</v>
      </c>
      <c r="B158" s="372">
        <v>3735204</v>
      </c>
      <c r="C158" s="372">
        <v>373</v>
      </c>
      <c r="D158" t="s">
        <v>388</v>
      </c>
      <c r="E158" t="s">
        <v>78</v>
      </c>
      <c r="F158" t="s">
        <v>392</v>
      </c>
      <c r="G158" s="395">
        <v>1</v>
      </c>
      <c r="H158" s="394">
        <v>119</v>
      </c>
      <c r="I158" s="396">
        <v>36</v>
      </c>
      <c r="J158" s="397">
        <v>4284</v>
      </c>
      <c r="K158" s="394">
        <v>0</v>
      </c>
      <c r="L158" s="396">
        <v>50</v>
      </c>
      <c r="M158" s="397">
        <v>0</v>
      </c>
      <c r="N158" s="372">
        <v>0</v>
      </c>
      <c r="O158" s="396">
        <v>57</v>
      </c>
      <c r="P158" s="396">
        <v>0</v>
      </c>
      <c r="Q158" s="394">
        <v>12</v>
      </c>
      <c r="R158" s="396">
        <v>31</v>
      </c>
      <c r="S158" s="397">
        <v>372</v>
      </c>
      <c r="T158" s="372">
        <v>0</v>
      </c>
      <c r="U158" s="396">
        <v>45</v>
      </c>
      <c r="V158" s="396">
        <v>0</v>
      </c>
      <c r="W158" s="396">
        <v>1345</v>
      </c>
      <c r="X158" s="404">
        <v>6001</v>
      </c>
    </row>
    <row r="159" spans="1:24" ht="13" x14ac:dyDescent="0.3">
      <c r="A159" s="394">
        <v>147481</v>
      </c>
      <c r="B159" s="372">
        <v>3735206</v>
      </c>
      <c r="C159" s="372">
        <v>373</v>
      </c>
      <c r="D159" t="s">
        <v>388</v>
      </c>
      <c r="E159" t="s">
        <v>163</v>
      </c>
      <c r="F159" t="s">
        <v>390</v>
      </c>
      <c r="G159" s="395">
        <v>1</v>
      </c>
      <c r="H159" s="394">
        <v>211</v>
      </c>
      <c r="I159" s="396">
        <v>36</v>
      </c>
      <c r="J159" s="397">
        <v>7596</v>
      </c>
      <c r="K159" s="394">
        <v>0</v>
      </c>
      <c r="L159" s="396">
        <v>50</v>
      </c>
      <c r="M159" s="397">
        <v>0</v>
      </c>
      <c r="N159" s="372">
        <v>0</v>
      </c>
      <c r="O159" s="396">
        <v>57</v>
      </c>
      <c r="P159" s="396">
        <v>0</v>
      </c>
      <c r="Q159" s="394">
        <v>17</v>
      </c>
      <c r="R159" s="396">
        <v>31</v>
      </c>
      <c r="S159" s="397">
        <v>527</v>
      </c>
      <c r="T159" s="372">
        <v>0</v>
      </c>
      <c r="U159" s="396">
        <v>45</v>
      </c>
      <c r="V159" s="396">
        <v>0</v>
      </c>
      <c r="W159" s="396">
        <v>1345</v>
      </c>
      <c r="X159" s="404">
        <v>9468</v>
      </c>
    </row>
    <row r="160" spans="1:24" ht="13" x14ac:dyDescent="0.3">
      <c r="A160" s="394">
        <v>139347</v>
      </c>
      <c r="B160" s="372">
        <v>3735207</v>
      </c>
      <c r="C160" s="372">
        <v>373</v>
      </c>
      <c r="D160" t="s">
        <v>388</v>
      </c>
      <c r="E160" t="s">
        <v>242</v>
      </c>
      <c r="F160" t="s">
        <v>390</v>
      </c>
      <c r="G160" s="395">
        <v>1</v>
      </c>
      <c r="H160" s="394">
        <v>279</v>
      </c>
      <c r="I160" s="396">
        <v>36</v>
      </c>
      <c r="J160" s="397">
        <v>10044</v>
      </c>
      <c r="K160" s="394">
        <v>0</v>
      </c>
      <c r="L160" s="396">
        <v>50</v>
      </c>
      <c r="M160" s="397">
        <v>0</v>
      </c>
      <c r="N160" s="372">
        <v>0</v>
      </c>
      <c r="O160" s="396">
        <v>57</v>
      </c>
      <c r="P160" s="396">
        <v>0</v>
      </c>
      <c r="Q160" s="394">
        <v>85</v>
      </c>
      <c r="R160" s="396">
        <v>31</v>
      </c>
      <c r="S160" s="397">
        <v>2635</v>
      </c>
      <c r="T160" s="372">
        <v>0</v>
      </c>
      <c r="U160" s="396">
        <v>45</v>
      </c>
      <c r="V160" s="396">
        <v>0</v>
      </c>
      <c r="W160" s="396">
        <v>1345</v>
      </c>
      <c r="X160" s="404">
        <v>14024</v>
      </c>
    </row>
    <row r="161" spans="1:24" ht="13" x14ac:dyDescent="0.3">
      <c r="A161" s="394">
        <v>107158</v>
      </c>
      <c r="B161" s="372">
        <v>3735208</v>
      </c>
      <c r="C161" s="372">
        <v>373</v>
      </c>
      <c r="D161" t="s">
        <v>388</v>
      </c>
      <c r="E161" t="s">
        <v>34</v>
      </c>
      <c r="F161" t="s">
        <v>394</v>
      </c>
      <c r="G161" s="395">
        <v>1</v>
      </c>
      <c r="H161" s="394">
        <v>207</v>
      </c>
      <c r="I161" s="396">
        <v>36</v>
      </c>
      <c r="J161" s="397">
        <v>7452</v>
      </c>
      <c r="K161" s="394">
        <v>0</v>
      </c>
      <c r="L161" s="396">
        <v>50</v>
      </c>
      <c r="M161" s="397">
        <v>0</v>
      </c>
      <c r="N161" s="372">
        <v>0</v>
      </c>
      <c r="O161" s="396">
        <v>57</v>
      </c>
      <c r="P161" s="396">
        <v>0</v>
      </c>
      <c r="Q161" s="394">
        <v>60</v>
      </c>
      <c r="R161" s="396">
        <v>31</v>
      </c>
      <c r="S161" s="397">
        <v>1860</v>
      </c>
      <c r="T161" s="372">
        <v>0</v>
      </c>
      <c r="U161" s="396">
        <v>45</v>
      </c>
      <c r="V161" s="396">
        <v>0</v>
      </c>
      <c r="W161" s="396">
        <v>1345</v>
      </c>
      <c r="X161" s="404">
        <v>10657</v>
      </c>
    </row>
    <row r="162" spans="1:24" ht="13" x14ac:dyDescent="0.3">
      <c r="A162" s="394">
        <v>138361</v>
      </c>
      <c r="B162" s="372">
        <v>3735400</v>
      </c>
      <c r="C162" s="372">
        <v>373</v>
      </c>
      <c r="D162" t="s">
        <v>388</v>
      </c>
      <c r="E162" t="s">
        <v>263</v>
      </c>
      <c r="F162" t="s">
        <v>390</v>
      </c>
      <c r="G162" s="395">
        <v>1</v>
      </c>
      <c r="H162" s="394">
        <v>0</v>
      </c>
      <c r="I162" s="396">
        <v>36</v>
      </c>
      <c r="J162" s="397">
        <v>0</v>
      </c>
      <c r="K162" s="394">
        <v>640.5</v>
      </c>
      <c r="L162" s="396">
        <v>50</v>
      </c>
      <c r="M162" s="397">
        <v>32025</v>
      </c>
      <c r="N162" s="372">
        <v>425</v>
      </c>
      <c r="O162" s="396">
        <v>57</v>
      </c>
      <c r="P162" s="396">
        <v>24225</v>
      </c>
      <c r="Q162" s="394">
        <v>0</v>
      </c>
      <c r="R162" s="396">
        <v>31</v>
      </c>
      <c r="S162" s="397">
        <v>0</v>
      </c>
      <c r="T162" s="372">
        <v>159</v>
      </c>
      <c r="U162" s="396">
        <v>45</v>
      </c>
      <c r="V162" s="396">
        <v>7155</v>
      </c>
      <c r="W162" s="396">
        <v>1345</v>
      </c>
      <c r="X162" s="404">
        <v>64750</v>
      </c>
    </row>
    <row r="163" spans="1:24" ht="13" x14ac:dyDescent="0.3">
      <c r="A163" s="394">
        <v>138337</v>
      </c>
      <c r="B163" s="372">
        <v>3735401</v>
      </c>
      <c r="C163" s="372">
        <v>373</v>
      </c>
      <c r="D163" t="s">
        <v>388</v>
      </c>
      <c r="E163" t="s">
        <v>251</v>
      </c>
      <c r="F163" t="s">
        <v>390</v>
      </c>
      <c r="G163" s="395">
        <v>1</v>
      </c>
      <c r="H163" s="394">
        <v>0</v>
      </c>
      <c r="I163" s="396">
        <v>36</v>
      </c>
      <c r="J163" s="397">
        <v>0</v>
      </c>
      <c r="K163" s="394">
        <v>620.5</v>
      </c>
      <c r="L163" s="396">
        <v>50</v>
      </c>
      <c r="M163" s="397">
        <v>31025</v>
      </c>
      <c r="N163" s="372">
        <v>411.5</v>
      </c>
      <c r="O163" s="396">
        <v>57</v>
      </c>
      <c r="P163" s="396">
        <v>23455.5</v>
      </c>
      <c r="Q163" s="394">
        <v>0</v>
      </c>
      <c r="R163" s="396">
        <v>31</v>
      </c>
      <c r="S163" s="397">
        <v>0</v>
      </c>
      <c r="T163" s="372">
        <v>263</v>
      </c>
      <c r="U163" s="396">
        <v>45</v>
      </c>
      <c r="V163" s="396">
        <v>11835</v>
      </c>
      <c r="W163" s="396">
        <v>1345</v>
      </c>
      <c r="X163" s="404">
        <v>67661</v>
      </c>
    </row>
    <row r="164" spans="1:24" ht="13" x14ac:dyDescent="0.3">
      <c r="A164" s="394">
        <v>131895</v>
      </c>
      <c r="B164" s="372">
        <v>3736905</v>
      </c>
      <c r="C164" s="372">
        <v>373</v>
      </c>
      <c r="D164" t="s">
        <v>388</v>
      </c>
      <c r="E164" t="s">
        <v>265</v>
      </c>
      <c r="F164" t="s">
        <v>391</v>
      </c>
      <c r="G164" s="395">
        <v>1</v>
      </c>
      <c r="H164" s="394">
        <v>0</v>
      </c>
      <c r="I164" s="396">
        <v>36</v>
      </c>
      <c r="J164" s="397">
        <v>0</v>
      </c>
      <c r="K164" s="394">
        <v>615.5</v>
      </c>
      <c r="L164" s="396">
        <v>50</v>
      </c>
      <c r="M164" s="397">
        <v>30775</v>
      </c>
      <c r="N164" s="372">
        <v>411.5</v>
      </c>
      <c r="O164" s="396">
        <v>57</v>
      </c>
      <c r="P164" s="396">
        <v>23455.5</v>
      </c>
      <c r="Q164" s="394">
        <v>0</v>
      </c>
      <c r="R164" s="396">
        <v>31</v>
      </c>
      <c r="S164" s="397">
        <v>0</v>
      </c>
      <c r="T164" s="372">
        <v>573</v>
      </c>
      <c r="U164" s="396">
        <v>45</v>
      </c>
      <c r="V164" s="396">
        <v>25785</v>
      </c>
      <c r="W164" s="396">
        <v>1345</v>
      </c>
      <c r="X164" s="404">
        <v>81361</v>
      </c>
    </row>
    <row r="165" spans="1:24" ht="13" x14ac:dyDescent="0.3">
      <c r="A165" s="394">
        <v>131896</v>
      </c>
      <c r="B165" s="372">
        <v>3736906</v>
      </c>
      <c r="C165" s="372">
        <v>373</v>
      </c>
      <c r="D165" t="s">
        <v>388</v>
      </c>
      <c r="E165" t="s">
        <v>266</v>
      </c>
      <c r="F165" t="s">
        <v>391</v>
      </c>
      <c r="G165" s="395">
        <v>1</v>
      </c>
      <c r="H165" s="394">
        <v>0</v>
      </c>
      <c r="I165" s="396">
        <v>36</v>
      </c>
      <c r="J165" s="397">
        <v>0</v>
      </c>
      <c r="K165" s="394">
        <v>609</v>
      </c>
      <c r="L165" s="396">
        <v>50</v>
      </c>
      <c r="M165" s="397">
        <v>30450</v>
      </c>
      <c r="N165" s="372">
        <v>371.5</v>
      </c>
      <c r="O165" s="396">
        <v>57</v>
      </c>
      <c r="P165" s="396">
        <v>21175.5</v>
      </c>
      <c r="Q165" s="394">
        <v>0</v>
      </c>
      <c r="R165" s="396">
        <v>31</v>
      </c>
      <c r="S165" s="397">
        <v>0</v>
      </c>
      <c r="T165" s="372">
        <v>609.5</v>
      </c>
      <c r="U165" s="396">
        <v>45</v>
      </c>
      <c r="V165" s="396">
        <v>27427.5</v>
      </c>
      <c r="W165" s="396">
        <v>1345</v>
      </c>
      <c r="X165" s="404">
        <v>80398</v>
      </c>
    </row>
    <row r="166" spans="1:24" ht="13" x14ac:dyDescent="0.3">
      <c r="A166" s="394">
        <v>135934</v>
      </c>
      <c r="B166" s="372">
        <v>3736907</v>
      </c>
      <c r="C166" s="372">
        <v>373</v>
      </c>
      <c r="D166" t="s">
        <v>388</v>
      </c>
      <c r="E166" t="s">
        <v>312</v>
      </c>
      <c r="F166" t="s">
        <v>391</v>
      </c>
      <c r="G166" s="395">
        <v>1</v>
      </c>
      <c r="H166" s="394">
        <v>0</v>
      </c>
      <c r="I166" s="396">
        <v>36</v>
      </c>
      <c r="J166" s="397">
        <v>0</v>
      </c>
      <c r="K166" s="394">
        <v>517</v>
      </c>
      <c r="L166" s="396">
        <v>50</v>
      </c>
      <c r="M166" s="397">
        <v>25850</v>
      </c>
      <c r="N166" s="372">
        <v>275</v>
      </c>
      <c r="O166" s="396">
        <v>57</v>
      </c>
      <c r="P166" s="396">
        <v>15675</v>
      </c>
      <c r="Q166" s="394">
        <v>0</v>
      </c>
      <c r="R166" s="396">
        <v>31</v>
      </c>
      <c r="S166" s="397">
        <v>0</v>
      </c>
      <c r="T166" s="372">
        <v>400.5</v>
      </c>
      <c r="U166" s="396">
        <v>45</v>
      </c>
      <c r="V166" s="396">
        <v>18022.5</v>
      </c>
      <c r="W166" s="396">
        <v>1345</v>
      </c>
      <c r="X166" s="404">
        <v>60893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9FB41-2782-48E7-850B-3BDAD61E2EB7}">
  <dimension ref="A1:AA166"/>
  <sheetViews>
    <sheetView workbookViewId="0">
      <selection activeCell="I1" sqref="I1:J2"/>
    </sheetView>
  </sheetViews>
  <sheetFormatPr defaultRowHeight="12.5" x14ac:dyDescent="0.25"/>
  <cols>
    <col min="5" max="5" width="55.453125" bestFit="1" customWidth="1"/>
    <col min="6" max="6" width="22.453125" hidden="1" customWidth="1"/>
    <col min="7" max="7" width="4.453125" hidden="1" customWidth="1"/>
    <col min="8" max="8" width="7.54296875" hidden="1" customWidth="1"/>
    <col min="9" max="9" width="8.6328125" hidden="1" customWidth="1"/>
    <col min="10" max="10" width="11.1796875" hidden="1" customWidth="1"/>
    <col min="11" max="11" width="6.7265625" hidden="1" customWidth="1"/>
    <col min="12" max="12" width="8.6328125" hidden="1" customWidth="1"/>
    <col min="13" max="13" width="12.1796875" hidden="1" customWidth="1"/>
    <col min="14" max="14" width="6.7265625" hidden="1" customWidth="1"/>
    <col min="15" max="15" width="8.6328125" hidden="1" customWidth="1"/>
    <col min="16" max="16" width="12.1796875" hidden="1" customWidth="1"/>
    <col min="17" max="17" width="11.81640625" hidden="1" customWidth="1"/>
    <col min="18" max="18" width="8.6328125" hidden="1" customWidth="1"/>
    <col min="19" max="19" width="11.1796875" hidden="1" customWidth="1"/>
    <col min="20" max="20" width="8.453125" hidden="1" customWidth="1"/>
    <col min="21" max="21" width="8.6328125" hidden="1" customWidth="1"/>
    <col min="22" max="22" width="12.1796875" hidden="1" customWidth="1"/>
    <col min="23" max="23" width="10.1796875" hidden="1" customWidth="1"/>
    <col min="24" max="24" width="14.81640625" bestFit="1" customWidth="1"/>
    <col min="25" max="25" width="12.1796875" bestFit="1" customWidth="1"/>
    <col min="26" max="26" width="2.1796875" customWidth="1"/>
    <col min="27" max="27" width="14.81640625" bestFit="1" customWidth="1"/>
  </cols>
  <sheetData>
    <row r="1" spans="1:27" ht="18" x14ac:dyDescent="0.3">
      <c r="A1" s="358" t="s">
        <v>364</v>
      </c>
      <c r="B1" s="359"/>
      <c r="C1" s="359"/>
      <c r="D1" s="360"/>
      <c r="E1" s="361"/>
      <c r="F1" s="361"/>
      <c r="G1" s="361"/>
      <c r="H1" s="362"/>
      <c r="I1" s="361"/>
      <c r="J1" s="361"/>
      <c r="K1" s="362"/>
      <c r="L1" s="361"/>
      <c r="M1" s="361"/>
      <c r="N1" s="362"/>
      <c r="O1" s="361"/>
      <c r="P1" s="361"/>
      <c r="Q1" s="362"/>
      <c r="R1" s="361"/>
      <c r="S1" s="361"/>
      <c r="T1" s="362"/>
      <c r="U1" s="361"/>
      <c r="V1" s="361"/>
      <c r="W1" s="361"/>
      <c r="X1" s="363"/>
      <c r="Y1" s="361"/>
      <c r="AA1" s="361"/>
    </row>
    <row r="2" spans="1:27" ht="50" x14ac:dyDescent="0.25">
      <c r="A2" s="364" t="s">
        <v>127</v>
      </c>
      <c r="B2" s="382" t="s">
        <v>138</v>
      </c>
      <c r="C2" s="382" t="s">
        <v>365</v>
      </c>
      <c r="D2" s="382" t="s">
        <v>366</v>
      </c>
      <c r="E2" s="382" t="s">
        <v>367</v>
      </c>
      <c r="F2" s="365" t="s">
        <v>368</v>
      </c>
      <c r="G2" s="366" t="s">
        <v>369</v>
      </c>
      <c r="H2" s="367" t="s">
        <v>370</v>
      </c>
      <c r="I2" s="368" t="s">
        <v>371</v>
      </c>
      <c r="J2" s="369" t="s">
        <v>372</v>
      </c>
      <c r="K2" s="367" t="s">
        <v>373</v>
      </c>
      <c r="L2" s="368" t="s">
        <v>374</v>
      </c>
      <c r="M2" s="369" t="s">
        <v>375</v>
      </c>
      <c r="N2" s="368" t="s">
        <v>376</v>
      </c>
      <c r="O2" s="368" t="s">
        <v>377</v>
      </c>
      <c r="P2" s="368" t="s">
        <v>378</v>
      </c>
      <c r="Q2" s="367" t="s">
        <v>379</v>
      </c>
      <c r="R2" s="368" t="s">
        <v>380</v>
      </c>
      <c r="S2" s="369" t="s">
        <v>381</v>
      </c>
      <c r="T2" s="368" t="s">
        <v>382</v>
      </c>
      <c r="U2" s="368" t="s">
        <v>383</v>
      </c>
      <c r="V2" s="368" t="s">
        <v>384</v>
      </c>
      <c r="W2" s="365" t="s">
        <v>385</v>
      </c>
      <c r="X2" s="381" t="s">
        <v>386</v>
      </c>
      <c r="Y2" s="370" t="s">
        <v>387</v>
      </c>
      <c r="AA2" s="410" t="s">
        <v>413</v>
      </c>
    </row>
    <row r="3" spans="1:27" ht="13" x14ac:dyDescent="0.3">
      <c r="A3" s="371">
        <v>106982</v>
      </c>
      <c r="B3" s="372">
        <v>3732001</v>
      </c>
      <c r="C3" s="372">
        <v>373</v>
      </c>
      <c r="D3" t="s">
        <v>388</v>
      </c>
      <c r="E3" t="s">
        <v>76</v>
      </c>
      <c r="F3" s="373" t="s">
        <v>389</v>
      </c>
      <c r="G3" s="374">
        <v>1</v>
      </c>
      <c r="H3" s="371">
        <v>546</v>
      </c>
      <c r="I3" s="375">
        <v>119</v>
      </c>
      <c r="J3" s="376">
        <v>64974</v>
      </c>
      <c r="K3" s="371">
        <v>0</v>
      </c>
      <c r="L3" s="375">
        <v>168</v>
      </c>
      <c r="M3" s="376">
        <v>0</v>
      </c>
      <c r="N3" s="372">
        <v>0</v>
      </c>
      <c r="O3" s="375">
        <v>190</v>
      </c>
      <c r="P3" s="377">
        <v>0</v>
      </c>
      <c r="Q3" s="371">
        <v>79</v>
      </c>
      <c r="R3" s="375">
        <v>104</v>
      </c>
      <c r="S3" s="376">
        <v>8216</v>
      </c>
      <c r="T3" s="372">
        <v>0</v>
      </c>
      <c r="U3" s="375">
        <v>152</v>
      </c>
      <c r="V3" s="377">
        <v>0</v>
      </c>
      <c r="W3" s="378">
        <v>4510</v>
      </c>
      <c r="X3" s="380">
        <v>77700</v>
      </c>
      <c r="Y3" s="379">
        <v>32375</v>
      </c>
      <c r="AA3" s="409">
        <f>-VLOOKUP(B3,[16]MFG!$A:$M,11,FALSE)</f>
        <v>78012</v>
      </c>
    </row>
    <row r="4" spans="1:27" ht="13" x14ac:dyDescent="0.3">
      <c r="A4" s="371">
        <v>142274</v>
      </c>
      <c r="B4" s="372">
        <v>3732002</v>
      </c>
      <c r="C4" s="372">
        <v>373</v>
      </c>
      <c r="D4" t="s">
        <v>388</v>
      </c>
      <c r="E4" t="s">
        <v>227</v>
      </c>
      <c r="F4" s="373" t="s">
        <v>390</v>
      </c>
      <c r="G4" s="374">
        <v>1</v>
      </c>
      <c r="H4" s="371">
        <v>419</v>
      </c>
      <c r="I4" s="375">
        <v>119</v>
      </c>
      <c r="J4" s="376">
        <v>49861</v>
      </c>
      <c r="K4" s="371">
        <v>0</v>
      </c>
      <c r="L4" s="375">
        <v>168</v>
      </c>
      <c r="M4" s="376">
        <v>0</v>
      </c>
      <c r="N4" s="372">
        <v>0</v>
      </c>
      <c r="O4" s="375">
        <v>190</v>
      </c>
      <c r="P4" s="377">
        <v>0</v>
      </c>
      <c r="Q4" s="371">
        <v>108</v>
      </c>
      <c r="R4" s="375">
        <v>104</v>
      </c>
      <c r="S4" s="376">
        <v>11232</v>
      </c>
      <c r="T4" s="372">
        <v>0</v>
      </c>
      <c r="U4" s="375">
        <v>152</v>
      </c>
      <c r="V4" s="377">
        <v>0</v>
      </c>
      <c r="W4" s="378">
        <v>4510</v>
      </c>
      <c r="X4" s="380">
        <v>65603</v>
      </c>
      <c r="Y4" s="379">
        <v>27335</v>
      </c>
      <c r="AA4" s="409">
        <f>-VLOOKUP(B4,[16]MFG!$A:$M,11,FALSE)</f>
        <v>65811</v>
      </c>
    </row>
    <row r="5" spans="1:27" ht="13" x14ac:dyDescent="0.3">
      <c r="A5" s="371">
        <v>139133</v>
      </c>
      <c r="B5" s="372">
        <v>3732009</v>
      </c>
      <c r="C5" s="372">
        <v>373</v>
      </c>
      <c r="D5" t="s">
        <v>388</v>
      </c>
      <c r="E5" t="s">
        <v>235</v>
      </c>
      <c r="F5" s="373" t="s">
        <v>391</v>
      </c>
      <c r="G5" s="374">
        <v>1</v>
      </c>
      <c r="H5" s="371">
        <v>611</v>
      </c>
      <c r="I5" s="375">
        <v>119</v>
      </c>
      <c r="J5" s="376">
        <v>72709</v>
      </c>
      <c r="K5" s="371">
        <v>0</v>
      </c>
      <c r="L5" s="375">
        <v>168</v>
      </c>
      <c r="M5" s="376">
        <v>0</v>
      </c>
      <c r="N5" s="372">
        <v>0</v>
      </c>
      <c r="O5" s="375">
        <v>190</v>
      </c>
      <c r="P5" s="377">
        <v>0</v>
      </c>
      <c r="Q5" s="371">
        <v>347</v>
      </c>
      <c r="R5" s="375">
        <v>104</v>
      </c>
      <c r="S5" s="376">
        <v>36088</v>
      </c>
      <c r="T5" s="372">
        <v>0</v>
      </c>
      <c r="U5" s="375">
        <v>152</v>
      </c>
      <c r="V5" s="377">
        <v>0</v>
      </c>
      <c r="W5" s="378">
        <v>4510</v>
      </c>
      <c r="X5" s="380">
        <v>113307</v>
      </c>
      <c r="Y5" s="379">
        <v>47211</v>
      </c>
      <c r="AA5" s="409">
        <f>-VLOOKUP(B5,[16]MFG!$A:$M,11,FALSE)</f>
        <v>113515</v>
      </c>
    </row>
    <row r="6" spans="1:27" ht="13" x14ac:dyDescent="0.3">
      <c r="A6" s="371">
        <v>139134</v>
      </c>
      <c r="B6" s="372">
        <v>3732010</v>
      </c>
      <c r="C6" s="372">
        <v>373</v>
      </c>
      <c r="D6" t="s">
        <v>388</v>
      </c>
      <c r="E6" t="s">
        <v>149</v>
      </c>
      <c r="F6" s="373" t="s">
        <v>391</v>
      </c>
      <c r="G6" s="374">
        <v>1</v>
      </c>
      <c r="H6" s="371">
        <v>274</v>
      </c>
      <c r="I6" s="375">
        <v>119</v>
      </c>
      <c r="J6" s="376">
        <v>32606</v>
      </c>
      <c r="K6" s="371">
        <v>0</v>
      </c>
      <c r="L6" s="375">
        <v>168</v>
      </c>
      <c r="M6" s="376">
        <v>0</v>
      </c>
      <c r="N6" s="372">
        <v>0</v>
      </c>
      <c r="O6" s="375">
        <v>190</v>
      </c>
      <c r="P6" s="377">
        <v>0</v>
      </c>
      <c r="Q6" s="371">
        <v>149</v>
      </c>
      <c r="R6" s="375">
        <v>104</v>
      </c>
      <c r="S6" s="376">
        <v>15496</v>
      </c>
      <c r="T6" s="372">
        <v>0</v>
      </c>
      <c r="U6" s="375">
        <v>152</v>
      </c>
      <c r="V6" s="377">
        <v>0</v>
      </c>
      <c r="W6" s="378">
        <v>4510</v>
      </c>
      <c r="X6" s="380">
        <v>52612</v>
      </c>
      <c r="Y6" s="379">
        <v>21922</v>
      </c>
      <c r="AA6" s="409">
        <f>-VLOOKUP(B6,[16]MFG!$A:$M,11,FALSE)</f>
        <v>52716</v>
      </c>
    </row>
    <row r="7" spans="1:27" ht="13" x14ac:dyDescent="0.3">
      <c r="A7" s="371">
        <v>139137</v>
      </c>
      <c r="B7" s="372">
        <v>3732012</v>
      </c>
      <c r="C7" s="372">
        <v>373</v>
      </c>
      <c r="D7" t="s">
        <v>388</v>
      </c>
      <c r="E7" t="s">
        <v>224</v>
      </c>
      <c r="F7" s="373" t="s">
        <v>391</v>
      </c>
      <c r="G7" s="374">
        <v>1</v>
      </c>
      <c r="H7" s="371">
        <v>399</v>
      </c>
      <c r="I7" s="375">
        <v>119</v>
      </c>
      <c r="J7" s="376">
        <v>47481</v>
      </c>
      <c r="K7" s="371">
        <v>0</v>
      </c>
      <c r="L7" s="375">
        <v>168</v>
      </c>
      <c r="M7" s="376">
        <v>0</v>
      </c>
      <c r="N7" s="372">
        <v>0</v>
      </c>
      <c r="O7" s="375">
        <v>190</v>
      </c>
      <c r="P7" s="377">
        <v>0</v>
      </c>
      <c r="Q7" s="371">
        <v>219</v>
      </c>
      <c r="R7" s="375">
        <v>104</v>
      </c>
      <c r="S7" s="376">
        <v>22776</v>
      </c>
      <c r="T7" s="372">
        <v>0</v>
      </c>
      <c r="U7" s="375">
        <v>152</v>
      </c>
      <c r="V7" s="377">
        <v>0</v>
      </c>
      <c r="W7" s="378">
        <v>4510</v>
      </c>
      <c r="X7" s="380">
        <v>74767</v>
      </c>
      <c r="Y7" s="379">
        <v>31153</v>
      </c>
      <c r="AA7" s="409">
        <f>-VLOOKUP(B7,[16]MFG!$A:$M,11,FALSE)</f>
        <v>75183</v>
      </c>
    </row>
    <row r="8" spans="1:27" ht="13" x14ac:dyDescent="0.3">
      <c r="A8" s="371">
        <v>139336</v>
      </c>
      <c r="B8" s="372">
        <v>3732013</v>
      </c>
      <c r="C8" s="372">
        <v>373</v>
      </c>
      <c r="D8" t="s">
        <v>388</v>
      </c>
      <c r="E8" t="s">
        <v>225</v>
      </c>
      <c r="F8" s="373" t="s">
        <v>391</v>
      </c>
      <c r="G8" s="374">
        <v>1</v>
      </c>
      <c r="H8" s="371">
        <v>368</v>
      </c>
      <c r="I8" s="375">
        <v>119</v>
      </c>
      <c r="J8" s="376">
        <v>43792</v>
      </c>
      <c r="K8" s="371">
        <v>0</v>
      </c>
      <c r="L8" s="375">
        <v>168</v>
      </c>
      <c r="M8" s="376">
        <v>0</v>
      </c>
      <c r="N8" s="372">
        <v>0</v>
      </c>
      <c r="O8" s="375">
        <v>190</v>
      </c>
      <c r="P8" s="377">
        <v>0</v>
      </c>
      <c r="Q8" s="371">
        <v>260</v>
      </c>
      <c r="R8" s="375">
        <v>104</v>
      </c>
      <c r="S8" s="376">
        <v>27040</v>
      </c>
      <c r="T8" s="372">
        <v>0</v>
      </c>
      <c r="U8" s="375">
        <v>152</v>
      </c>
      <c r="V8" s="377">
        <v>0</v>
      </c>
      <c r="W8" s="378">
        <v>4510</v>
      </c>
      <c r="X8" s="380">
        <v>75342</v>
      </c>
      <c r="Y8" s="379">
        <v>31393</v>
      </c>
      <c r="AA8" s="409">
        <f>-VLOOKUP(B8,[16]MFG!$A:$M,11,FALSE)</f>
        <v>76174</v>
      </c>
    </row>
    <row r="9" spans="1:27" ht="13" x14ac:dyDescent="0.3">
      <c r="A9" s="371">
        <v>106987</v>
      </c>
      <c r="B9" s="372">
        <v>3732014</v>
      </c>
      <c r="C9" s="372">
        <v>373</v>
      </c>
      <c r="D9" t="s">
        <v>388</v>
      </c>
      <c r="E9" t="s">
        <v>22</v>
      </c>
      <c r="F9" s="373" t="s">
        <v>389</v>
      </c>
      <c r="G9" s="374">
        <v>1</v>
      </c>
      <c r="H9" s="371">
        <v>173</v>
      </c>
      <c r="I9" s="375">
        <v>119</v>
      </c>
      <c r="J9" s="376">
        <v>20587</v>
      </c>
      <c r="K9" s="371">
        <v>0</v>
      </c>
      <c r="L9" s="375">
        <v>168</v>
      </c>
      <c r="M9" s="376">
        <v>0</v>
      </c>
      <c r="N9" s="372">
        <v>0</v>
      </c>
      <c r="O9" s="375">
        <v>190</v>
      </c>
      <c r="P9" s="377">
        <v>0</v>
      </c>
      <c r="Q9" s="371">
        <v>59</v>
      </c>
      <c r="R9" s="375">
        <v>104</v>
      </c>
      <c r="S9" s="376">
        <v>6136</v>
      </c>
      <c r="T9" s="372">
        <v>0</v>
      </c>
      <c r="U9" s="375">
        <v>152</v>
      </c>
      <c r="V9" s="377">
        <v>0</v>
      </c>
      <c r="W9" s="378">
        <v>4510</v>
      </c>
      <c r="X9" s="380">
        <v>31233</v>
      </c>
      <c r="Y9" s="379">
        <v>13014</v>
      </c>
      <c r="AA9" s="409">
        <f>-VLOOKUP(B9,[16]MFG!$A:$M,11,FALSE)</f>
        <v>31441</v>
      </c>
    </row>
    <row r="10" spans="1:27" ht="13" x14ac:dyDescent="0.3">
      <c r="A10" s="371">
        <v>139932</v>
      </c>
      <c r="B10" s="372">
        <v>3732016</v>
      </c>
      <c r="C10" s="372">
        <v>373</v>
      </c>
      <c r="D10" t="s">
        <v>388</v>
      </c>
      <c r="E10" t="s">
        <v>302</v>
      </c>
      <c r="F10" s="373" t="s">
        <v>391</v>
      </c>
      <c r="G10" s="374">
        <v>1</v>
      </c>
      <c r="H10" s="371">
        <v>365</v>
      </c>
      <c r="I10" s="375">
        <v>119</v>
      </c>
      <c r="J10" s="376">
        <v>43435</v>
      </c>
      <c r="K10" s="371">
        <v>0</v>
      </c>
      <c r="L10" s="375">
        <v>168</v>
      </c>
      <c r="M10" s="376">
        <v>0</v>
      </c>
      <c r="N10" s="372">
        <v>0</v>
      </c>
      <c r="O10" s="375">
        <v>190</v>
      </c>
      <c r="P10" s="377">
        <v>0</v>
      </c>
      <c r="Q10" s="371">
        <v>208</v>
      </c>
      <c r="R10" s="375">
        <v>104</v>
      </c>
      <c r="S10" s="376">
        <v>21632</v>
      </c>
      <c r="T10" s="372">
        <v>0</v>
      </c>
      <c r="U10" s="375">
        <v>152</v>
      </c>
      <c r="V10" s="377">
        <v>0</v>
      </c>
      <c r="W10" s="378">
        <v>4510</v>
      </c>
      <c r="X10" s="380">
        <v>69577</v>
      </c>
      <c r="Y10" s="379">
        <v>28990</v>
      </c>
      <c r="AA10" s="409">
        <f>-VLOOKUP(B10,[16]MFG!$A:$M,11,FALSE)</f>
        <v>70721</v>
      </c>
    </row>
    <row r="11" spans="1:27" ht="13" x14ac:dyDescent="0.3">
      <c r="A11" s="371">
        <v>140025</v>
      </c>
      <c r="B11" s="372">
        <v>3732017</v>
      </c>
      <c r="C11" s="372">
        <v>373</v>
      </c>
      <c r="D11" t="s">
        <v>388</v>
      </c>
      <c r="E11" t="s">
        <v>237</v>
      </c>
      <c r="F11" s="373" t="s">
        <v>391</v>
      </c>
      <c r="G11" s="374">
        <v>1</v>
      </c>
      <c r="H11" s="371">
        <v>208</v>
      </c>
      <c r="I11" s="375">
        <v>119</v>
      </c>
      <c r="J11" s="376">
        <v>24752</v>
      </c>
      <c r="K11" s="371">
        <v>0</v>
      </c>
      <c r="L11" s="375">
        <v>168</v>
      </c>
      <c r="M11" s="376">
        <v>0</v>
      </c>
      <c r="N11" s="372">
        <v>0</v>
      </c>
      <c r="O11" s="375">
        <v>190</v>
      </c>
      <c r="P11" s="377">
        <v>0</v>
      </c>
      <c r="Q11" s="371">
        <v>33</v>
      </c>
      <c r="R11" s="375">
        <v>104</v>
      </c>
      <c r="S11" s="376">
        <v>3432</v>
      </c>
      <c r="T11" s="372">
        <v>0</v>
      </c>
      <c r="U11" s="375">
        <v>152</v>
      </c>
      <c r="V11" s="377">
        <v>0</v>
      </c>
      <c r="W11" s="378">
        <v>4510</v>
      </c>
      <c r="X11" s="380">
        <v>32694</v>
      </c>
      <c r="Y11" s="379">
        <v>13623</v>
      </c>
      <c r="AA11" s="409">
        <f>-VLOOKUP(B11,[16]MFG!$A:$M,11,FALSE)</f>
        <v>32902</v>
      </c>
    </row>
    <row r="12" spans="1:27" ht="13" x14ac:dyDescent="0.3">
      <c r="A12" s="371">
        <v>140218</v>
      </c>
      <c r="B12" s="372">
        <v>3732018</v>
      </c>
      <c r="C12" s="372">
        <v>373</v>
      </c>
      <c r="D12" t="s">
        <v>388</v>
      </c>
      <c r="E12" t="s">
        <v>229</v>
      </c>
      <c r="F12" s="373" t="s">
        <v>391</v>
      </c>
      <c r="G12" s="374">
        <v>1</v>
      </c>
      <c r="H12" s="371">
        <v>406.5</v>
      </c>
      <c r="I12" s="375">
        <v>119</v>
      </c>
      <c r="J12" s="376">
        <v>48373.5</v>
      </c>
      <c r="K12" s="371">
        <v>0</v>
      </c>
      <c r="L12" s="375">
        <v>168</v>
      </c>
      <c r="M12" s="376">
        <v>0</v>
      </c>
      <c r="N12" s="372">
        <v>0</v>
      </c>
      <c r="O12" s="375">
        <v>190</v>
      </c>
      <c r="P12" s="377">
        <v>0</v>
      </c>
      <c r="Q12" s="371">
        <v>317.5</v>
      </c>
      <c r="R12" s="375">
        <v>104</v>
      </c>
      <c r="S12" s="376">
        <v>33020</v>
      </c>
      <c r="T12" s="372">
        <v>0</v>
      </c>
      <c r="U12" s="375">
        <v>152</v>
      </c>
      <c r="V12" s="377">
        <v>0</v>
      </c>
      <c r="W12" s="378">
        <v>4510</v>
      </c>
      <c r="X12" s="380">
        <v>85904</v>
      </c>
      <c r="Y12" s="379">
        <v>35793</v>
      </c>
      <c r="AA12" s="409">
        <f>-VLOOKUP(B12,[16]MFG!$A:$M,11,FALSE)</f>
        <v>86015</v>
      </c>
    </row>
    <row r="13" spans="1:27" ht="13" x14ac:dyDescent="0.3">
      <c r="A13" s="371">
        <v>140219</v>
      </c>
      <c r="B13" s="372">
        <v>3732019</v>
      </c>
      <c r="C13" s="372">
        <v>373</v>
      </c>
      <c r="D13" t="s">
        <v>388</v>
      </c>
      <c r="E13" t="s">
        <v>230</v>
      </c>
      <c r="F13" s="373" t="s">
        <v>391</v>
      </c>
      <c r="G13" s="374">
        <v>1</v>
      </c>
      <c r="H13" s="371">
        <v>380</v>
      </c>
      <c r="I13" s="375">
        <v>119</v>
      </c>
      <c r="J13" s="376">
        <v>45220</v>
      </c>
      <c r="K13" s="371">
        <v>0</v>
      </c>
      <c r="L13" s="375">
        <v>168</v>
      </c>
      <c r="M13" s="376">
        <v>0</v>
      </c>
      <c r="N13" s="372">
        <v>0</v>
      </c>
      <c r="O13" s="375">
        <v>190</v>
      </c>
      <c r="P13" s="377">
        <v>0</v>
      </c>
      <c r="Q13" s="371">
        <v>195</v>
      </c>
      <c r="R13" s="375">
        <v>104</v>
      </c>
      <c r="S13" s="376">
        <v>20280</v>
      </c>
      <c r="T13" s="372">
        <v>0</v>
      </c>
      <c r="U13" s="375">
        <v>152</v>
      </c>
      <c r="V13" s="377">
        <v>0</v>
      </c>
      <c r="W13" s="378">
        <v>4510</v>
      </c>
      <c r="X13" s="380">
        <v>70010</v>
      </c>
      <c r="Y13" s="379">
        <v>29171</v>
      </c>
      <c r="AA13" s="409">
        <f>-VLOOKUP(B13,[16]MFG!$A:$M,11,FALSE)</f>
        <v>70010</v>
      </c>
    </row>
    <row r="14" spans="1:27" ht="13" x14ac:dyDescent="0.3">
      <c r="A14" s="371">
        <v>140341</v>
      </c>
      <c r="B14" s="372">
        <v>3732020</v>
      </c>
      <c r="C14" s="372">
        <v>373</v>
      </c>
      <c r="D14" t="s">
        <v>388</v>
      </c>
      <c r="E14" t="s">
        <v>240</v>
      </c>
      <c r="F14" s="373" t="s">
        <v>391</v>
      </c>
      <c r="G14" s="374">
        <v>1</v>
      </c>
      <c r="H14" s="371">
        <v>204</v>
      </c>
      <c r="I14" s="375">
        <v>119</v>
      </c>
      <c r="J14" s="376">
        <v>24276</v>
      </c>
      <c r="K14" s="371">
        <v>0</v>
      </c>
      <c r="L14" s="375">
        <v>168</v>
      </c>
      <c r="M14" s="376">
        <v>0</v>
      </c>
      <c r="N14" s="372">
        <v>0</v>
      </c>
      <c r="O14" s="375">
        <v>190</v>
      </c>
      <c r="P14" s="377">
        <v>0</v>
      </c>
      <c r="Q14" s="371">
        <v>65</v>
      </c>
      <c r="R14" s="375">
        <v>104</v>
      </c>
      <c r="S14" s="376">
        <v>6760</v>
      </c>
      <c r="T14" s="372">
        <v>0</v>
      </c>
      <c r="U14" s="375">
        <v>152</v>
      </c>
      <c r="V14" s="377">
        <v>0</v>
      </c>
      <c r="W14" s="378">
        <v>4510</v>
      </c>
      <c r="X14" s="380">
        <v>35546</v>
      </c>
      <c r="Y14" s="379">
        <v>14811</v>
      </c>
      <c r="AA14" s="409">
        <f>-VLOOKUP(B14,[16]MFG!$A:$M,11,FALSE)</f>
        <v>35650</v>
      </c>
    </row>
    <row r="15" spans="1:27" ht="13" x14ac:dyDescent="0.3">
      <c r="A15" s="371">
        <v>106988</v>
      </c>
      <c r="B15" s="372">
        <v>3732023</v>
      </c>
      <c r="C15" s="372">
        <v>373</v>
      </c>
      <c r="D15" t="s">
        <v>388</v>
      </c>
      <c r="E15" t="s">
        <v>146</v>
      </c>
      <c r="F15" s="373" t="s">
        <v>389</v>
      </c>
      <c r="G15" s="374">
        <v>1</v>
      </c>
      <c r="H15" s="371">
        <v>236</v>
      </c>
      <c r="I15" s="375">
        <v>119</v>
      </c>
      <c r="J15" s="376">
        <v>28084</v>
      </c>
      <c r="K15" s="371">
        <v>0</v>
      </c>
      <c r="L15" s="375">
        <v>168</v>
      </c>
      <c r="M15" s="376">
        <v>0</v>
      </c>
      <c r="N15" s="372">
        <v>0</v>
      </c>
      <c r="O15" s="375">
        <v>190</v>
      </c>
      <c r="P15" s="377">
        <v>0</v>
      </c>
      <c r="Q15" s="371">
        <v>32</v>
      </c>
      <c r="R15" s="375">
        <v>104</v>
      </c>
      <c r="S15" s="376">
        <v>3328</v>
      </c>
      <c r="T15" s="372">
        <v>0</v>
      </c>
      <c r="U15" s="375">
        <v>152</v>
      </c>
      <c r="V15" s="377">
        <v>0</v>
      </c>
      <c r="W15" s="378">
        <v>4510</v>
      </c>
      <c r="X15" s="380">
        <v>35922</v>
      </c>
      <c r="Y15" s="379">
        <v>14968</v>
      </c>
      <c r="AA15" s="409">
        <f>-VLOOKUP(B15,[16]MFG!$A:$M,11,FALSE)</f>
        <v>35922</v>
      </c>
    </row>
    <row r="16" spans="1:27" ht="13" x14ac:dyDescent="0.3">
      <c r="A16" s="371">
        <v>140546</v>
      </c>
      <c r="B16" s="372">
        <v>3732024</v>
      </c>
      <c r="C16" s="372">
        <v>373</v>
      </c>
      <c r="D16" t="s">
        <v>388</v>
      </c>
      <c r="E16" t="s">
        <v>208</v>
      </c>
      <c r="F16" s="373" t="s">
        <v>391</v>
      </c>
      <c r="G16" s="374">
        <v>1</v>
      </c>
      <c r="H16" s="371">
        <v>173</v>
      </c>
      <c r="I16" s="375">
        <v>119</v>
      </c>
      <c r="J16" s="376">
        <v>20587</v>
      </c>
      <c r="K16" s="371">
        <v>0</v>
      </c>
      <c r="L16" s="375">
        <v>168</v>
      </c>
      <c r="M16" s="376">
        <v>0</v>
      </c>
      <c r="N16" s="372">
        <v>0</v>
      </c>
      <c r="O16" s="375">
        <v>190</v>
      </c>
      <c r="P16" s="377">
        <v>0</v>
      </c>
      <c r="Q16" s="371">
        <v>69</v>
      </c>
      <c r="R16" s="375">
        <v>104</v>
      </c>
      <c r="S16" s="376">
        <v>7176</v>
      </c>
      <c r="T16" s="372">
        <v>0</v>
      </c>
      <c r="U16" s="375">
        <v>152</v>
      </c>
      <c r="V16" s="377">
        <v>0</v>
      </c>
      <c r="W16" s="378">
        <v>4510</v>
      </c>
      <c r="X16" s="380">
        <v>32273</v>
      </c>
      <c r="Y16" s="379">
        <v>13447</v>
      </c>
      <c r="AA16" s="409">
        <f>-VLOOKUP(B16,[16]MFG!$A:$M,11,FALSE)</f>
        <v>32377</v>
      </c>
    </row>
    <row r="17" spans="1:27" ht="13" x14ac:dyDescent="0.3">
      <c r="A17" s="371">
        <v>140609</v>
      </c>
      <c r="B17" s="372">
        <v>3732026</v>
      </c>
      <c r="C17" s="372">
        <v>373</v>
      </c>
      <c r="D17" t="s">
        <v>388</v>
      </c>
      <c r="E17" t="s">
        <v>332</v>
      </c>
      <c r="F17" s="373" t="s">
        <v>391</v>
      </c>
      <c r="G17" s="374">
        <v>1</v>
      </c>
      <c r="H17" s="371">
        <v>197.5</v>
      </c>
      <c r="I17" s="375">
        <v>119</v>
      </c>
      <c r="J17" s="376">
        <v>23502.5</v>
      </c>
      <c r="K17" s="371">
        <v>0</v>
      </c>
      <c r="L17" s="375">
        <v>168</v>
      </c>
      <c r="M17" s="376">
        <v>0</v>
      </c>
      <c r="N17" s="372">
        <v>0</v>
      </c>
      <c r="O17" s="375">
        <v>190</v>
      </c>
      <c r="P17" s="377">
        <v>0</v>
      </c>
      <c r="Q17" s="371">
        <v>97.5</v>
      </c>
      <c r="R17" s="375">
        <v>104</v>
      </c>
      <c r="S17" s="376">
        <v>10140</v>
      </c>
      <c r="T17" s="372">
        <v>0</v>
      </c>
      <c r="U17" s="375">
        <v>152</v>
      </c>
      <c r="V17" s="377">
        <v>0</v>
      </c>
      <c r="W17" s="378">
        <v>4510</v>
      </c>
      <c r="X17" s="380">
        <v>38153</v>
      </c>
      <c r="Y17" s="379">
        <v>15897</v>
      </c>
      <c r="AA17" s="409">
        <f>-VLOOKUP(B17,[16]MFG!$A:$M,11,FALSE)</f>
        <v>38264</v>
      </c>
    </row>
    <row r="18" spans="1:27" ht="13" x14ac:dyDescent="0.3">
      <c r="A18" s="371">
        <v>140610</v>
      </c>
      <c r="B18" s="372">
        <v>3732027</v>
      </c>
      <c r="C18" s="372">
        <v>373</v>
      </c>
      <c r="D18" t="s">
        <v>388</v>
      </c>
      <c r="E18" t="s">
        <v>333</v>
      </c>
      <c r="F18" s="373" t="s">
        <v>391</v>
      </c>
      <c r="G18" s="374">
        <v>1</v>
      </c>
      <c r="H18" s="371">
        <v>137</v>
      </c>
      <c r="I18" s="375">
        <v>119</v>
      </c>
      <c r="J18" s="376">
        <v>16303</v>
      </c>
      <c r="K18" s="371">
        <v>0</v>
      </c>
      <c r="L18" s="375">
        <v>168</v>
      </c>
      <c r="M18" s="376">
        <v>0</v>
      </c>
      <c r="N18" s="372">
        <v>0</v>
      </c>
      <c r="O18" s="375">
        <v>190</v>
      </c>
      <c r="P18" s="377">
        <v>0</v>
      </c>
      <c r="Q18" s="371">
        <v>72</v>
      </c>
      <c r="R18" s="375">
        <v>104</v>
      </c>
      <c r="S18" s="376">
        <v>7488</v>
      </c>
      <c r="T18" s="372">
        <v>0</v>
      </c>
      <c r="U18" s="375">
        <v>152</v>
      </c>
      <c r="V18" s="377">
        <v>0</v>
      </c>
      <c r="W18" s="378">
        <v>4510</v>
      </c>
      <c r="X18" s="380">
        <v>28301</v>
      </c>
      <c r="Y18" s="379">
        <v>11792</v>
      </c>
      <c r="AA18" s="409">
        <f>-VLOOKUP(B18,[16]MFG!$A:$M,11,FALSE)</f>
        <v>28301</v>
      </c>
    </row>
    <row r="19" spans="1:27" ht="13" x14ac:dyDescent="0.3">
      <c r="A19" s="371">
        <v>140826</v>
      </c>
      <c r="B19" s="372">
        <v>3732028</v>
      </c>
      <c r="C19" s="372">
        <v>373</v>
      </c>
      <c r="D19" t="s">
        <v>388</v>
      </c>
      <c r="E19" t="s">
        <v>209</v>
      </c>
      <c r="F19" s="373" t="s">
        <v>391</v>
      </c>
      <c r="G19" s="374">
        <v>1</v>
      </c>
      <c r="H19" s="371">
        <v>293</v>
      </c>
      <c r="I19" s="375">
        <v>119</v>
      </c>
      <c r="J19" s="376">
        <v>34867</v>
      </c>
      <c r="K19" s="371">
        <v>0</v>
      </c>
      <c r="L19" s="375">
        <v>168</v>
      </c>
      <c r="M19" s="376">
        <v>0</v>
      </c>
      <c r="N19" s="372">
        <v>0</v>
      </c>
      <c r="O19" s="375">
        <v>190</v>
      </c>
      <c r="P19" s="377">
        <v>0</v>
      </c>
      <c r="Q19" s="371">
        <v>136</v>
      </c>
      <c r="R19" s="375">
        <v>104</v>
      </c>
      <c r="S19" s="376">
        <v>14144</v>
      </c>
      <c r="T19" s="372">
        <v>0</v>
      </c>
      <c r="U19" s="375">
        <v>152</v>
      </c>
      <c r="V19" s="377">
        <v>0</v>
      </c>
      <c r="W19" s="378">
        <v>4510</v>
      </c>
      <c r="X19" s="380">
        <v>53521</v>
      </c>
      <c r="Y19" s="379">
        <v>22300</v>
      </c>
      <c r="AA19" s="409">
        <f>-VLOOKUP(B19,[16]MFG!$A:$M,11,FALSE)</f>
        <v>53833</v>
      </c>
    </row>
    <row r="20" spans="1:27" ht="13" x14ac:dyDescent="0.3">
      <c r="A20" s="371">
        <v>141102</v>
      </c>
      <c r="B20" s="372">
        <v>3732029</v>
      </c>
      <c r="C20" s="372">
        <v>373</v>
      </c>
      <c r="D20" t="s">
        <v>388</v>
      </c>
      <c r="E20" t="s">
        <v>221</v>
      </c>
      <c r="F20" s="373" t="s">
        <v>391</v>
      </c>
      <c r="G20" s="374">
        <v>1</v>
      </c>
      <c r="H20" s="371">
        <v>299</v>
      </c>
      <c r="I20" s="375">
        <v>119</v>
      </c>
      <c r="J20" s="376">
        <v>35581</v>
      </c>
      <c r="K20" s="371">
        <v>0</v>
      </c>
      <c r="L20" s="375">
        <v>168</v>
      </c>
      <c r="M20" s="376">
        <v>0</v>
      </c>
      <c r="N20" s="372">
        <v>0</v>
      </c>
      <c r="O20" s="375">
        <v>190</v>
      </c>
      <c r="P20" s="377">
        <v>0</v>
      </c>
      <c r="Q20" s="371">
        <v>204</v>
      </c>
      <c r="R20" s="375">
        <v>104</v>
      </c>
      <c r="S20" s="376">
        <v>21216</v>
      </c>
      <c r="T20" s="372">
        <v>0</v>
      </c>
      <c r="U20" s="375">
        <v>152</v>
      </c>
      <c r="V20" s="377">
        <v>0</v>
      </c>
      <c r="W20" s="378">
        <v>4510</v>
      </c>
      <c r="X20" s="380">
        <v>61307</v>
      </c>
      <c r="Y20" s="379">
        <v>25545</v>
      </c>
      <c r="AA20" s="409">
        <f>-VLOOKUP(B20,[16]MFG!$A:$M,11,FALSE)</f>
        <v>62035</v>
      </c>
    </row>
    <row r="21" spans="1:27" ht="13" x14ac:dyDescent="0.3">
      <c r="A21" s="371">
        <v>141339</v>
      </c>
      <c r="B21" s="372">
        <v>3732034</v>
      </c>
      <c r="C21" s="372">
        <v>373</v>
      </c>
      <c r="D21" t="s">
        <v>388</v>
      </c>
      <c r="E21" t="s">
        <v>311</v>
      </c>
      <c r="F21" s="373" t="s">
        <v>391</v>
      </c>
      <c r="G21" s="374">
        <v>1</v>
      </c>
      <c r="H21" s="371">
        <v>395</v>
      </c>
      <c r="I21" s="375">
        <v>119</v>
      </c>
      <c r="J21" s="376">
        <v>47005</v>
      </c>
      <c r="K21" s="371">
        <v>0</v>
      </c>
      <c r="L21" s="375">
        <v>168</v>
      </c>
      <c r="M21" s="376">
        <v>0</v>
      </c>
      <c r="N21" s="372">
        <v>0</v>
      </c>
      <c r="O21" s="375">
        <v>190</v>
      </c>
      <c r="P21" s="377">
        <v>0</v>
      </c>
      <c r="Q21" s="371">
        <v>265</v>
      </c>
      <c r="R21" s="375">
        <v>104</v>
      </c>
      <c r="S21" s="376">
        <v>27560</v>
      </c>
      <c r="T21" s="372">
        <v>0</v>
      </c>
      <c r="U21" s="375">
        <v>152</v>
      </c>
      <c r="V21" s="377">
        <v>0</v>
      </c>
      <c r="W21" s="378">
        <v>4510</v>
      </c>
      <c r="X21" s="380">
        <v>79075</v>
      </c>
      <c r="Y21" s="379">
        <v>32948</v>
      </c>
      <c r="AA21" s="409">
        <f>-VLOOKUP(B21,[16]MFG!$A:$M,11,FALSE)</f>
        <v>79387</v>
      </c>
    </row>
    <row r="22" spans="1:27" ht="13" x14ac:dyDescent="0.3">
      <c r="A22" s="371">
        <v>106991</v>
      </c>
      <c r="B22" s="372">
        <v>3732036</v>
      </c>
      <c r="C22" s="372">
        <v>373</v>
      </c>
      <c r="D22" t="s">
        <v>388</v>
      </c>
      <c r="E22" t="s">
        <v>24</v>
      </c>
      <c r="F22" s="373" t="s">
        <v>389</v>
      </c>
      <c r="G22" s="374">
        <v>1</v>
      </c>
      <c r="H22" s="371">
        <v>398</v>
      </c>
      <c r="I22" s="375">
        <v>119</v>
      </c>
      <c r="J22" s="376">
        <v>47362</v>
      </c>
      <c r="K22" s="371">
        <v>0</v>
      </c>
      <c r="L22" s="375">
        <v>168</v>
      </c>
      <c r="M22" s="376">
        <v>0</v>
      </c>
      <c r="N22" s="372">
        <v>0</v>
      </c>
      <c r="O22" s="375">
        <v>190</v>
      </c>
      <c r="P22" s="377">
        <v>0</v>
      </c>
      <c r="Q22" s="371">
        <v>120</v>
      </c>
      <c r="R22" s="375">
        <v>104</v>
      </c>
      <c r="S22" s="376">
        <v>12480</v>
      </c>
      <c r="T22" s="372">
        <v>0</v>
      </c>
      <c r="U22" s="375">
        <v>152</v>
      </c>
      <c r="V22" s="377">
        <v>0</v>
      </c>
      <c r="W22" s="378">
        <v>4510</v>
      </c>
      <c r="X22" s="380">
        <v>64352</v>
      </c>
      <c r="Y22" s="379">
        <v>26813</v>
      </c>
      <c r="AA22" s="409">
        <f>-VLOOKUP(B22,[16]MFG!$A:$M,11,FALSE)</f>
        <v>64768</v>
      </c>
    </row>
    <row r="23" spans="1:27" ht="13" x14ac:dyDescent="0.3">
      <c r="A23" s="371">
        <v>141403</v>
      </c>
      <c r="B23" s="372">
        <v>3732039</v>
      </c>
      <c r="C23" s="372">
        <v>373</v>
      </c>
      <c r="D23" t="s">
        <v>388</v>
      </c>
      <c r="E23" t="s">
        <v>216</v>
      </c>
      <c r="F23" s="373" t="s">
        <v>391</v>
      </c>
      <c r="G23" s="374">
        <v>1</v>
      </c>
      <c r="H23" s="371">
        <v>248</v>
      </c>
      <c r="I23" s="375">
        <v>119</v>
      </c>
      <c r="J23" s="376">
        <v>29512</v>
      </c>
      <c r="K23" s="371">
        <v>0</v>
      </c>
      <c r="L23" s="375">
        <v>168</v>
      </c>
      <c r="M23" s="376">
        <v>0</v>
      </c>
      <c r="N23" s="372">
        <v>0</v>
      </c>
      <c r="O23" s="375">
        <v>190</v>
      </c>
      <c r="P23" s="377">
        <v>0</v>
      </c>
      <c r="Q23" s="371">
        <v>120</v>
      </c>
      <c r="R23" s="375">
        <v>104</v>
      </c>
      <c r="S23" s="376">
        <v>12480</v>
      </c>
      <c r="T23" s="372">
        <v>0</v>
      </c>
      <c r="U23" s="375">
        <v>152</v>
      </c>
      <c r="V23" s="377">
        <v>0</v>
      </c>
      <c r="W23" s="378">
        <v>4510</v>
      </c>
      <c r="X23" s="380">
        <v>46502</v>
      </c>
      <c r="Y23" s="379">
        <v>19376</v>
      </c>
      <c r="AA23" s="409">
        <f>-VLOOKUP(B23,[16]MFG!$A:$M,11,FALSE)</f>
        <v>46502</v>
      </c>
    </row>
    <row r="24" spans="1:27" ht="13" x14ac:dyDescent="0.3">
      <c r="A24" s="371">
        <v>147621</v>
      </c>
      <c r="B24" s="372">
        <v>3732040</v>
      </c>
      <c r="C24" s="372">
        <v>373</v>
      </c>
      <c r="D24" t="s">
        <v>388</v>
      </c>
      <c r="E24" t="s">
        <v>99</v>
      </c>
      <c r="F24" s="373" t="s">
        <v>390</v>
      </c>
      <c r="G24" s="374">
        <v>1</v>
      </c>
      <c r="H24" s="371">
        <v>406</v>
      </c>
      <c r="I24" s="375">
        <v>119</v>
      </c>
      <c r="J24" s="376">
        <v>48314</v>
      </c>
      <c r="K24" s="371">
        <v>0</v>
      </c>
      <c r="L24" s="375">
        <v>168</v>
      </c>
      <c r="M24" s="376">
        <v>0</v>
      </c>
      <c r="N24" s="372">
        <v>0</v>
      </c>
      <c r="O24" s="375">
        <v>190</v>
      </c>
      <c r="P24" s="377">
        <v>0</v>
      </c>
      <c r="Q24" s="371">
        <v>226</v>
      </c>
      <c r="R24" s="375">
        <v>104</v>
      </c>
      <c r="S24" s="376">
        <v>23504</v>
      </c>
      <c r="T24" s="372">
        <v>0</v>
      </c>
      <c r="U24" s="375">
        <v>152</v>
      </c>
      <c r="V24" s="377">
        <v>0</v>
      </c>
      <c r="W24" s="378">
        <v>4510</v>
      </c>
      <c r="X24" s="380">
        <v>76328</v>
      </c>
      <c r="Y24" s="379">
        <v>31803</v>
      </c>
      <c r="AA24" s="409">
        <f>-VLOOKUP(B24,[16]MFG!$A:$M,11,FALSE)</f>
        <v>76536</v>
      </c>
    </row>
    <row r="25" spans="1:27" ht="13" x14ac:dyDescent="0.3">
      <c r="A25" s="371">
        <v>141404</v>
      </c>
      <c r="B25" s="372">
        <v>3732042</v>
      </c>
      <c r="C25" s="372">
        <v>373</v>
      </c>
      <c r="D25" t="s">
        <v>388</v>
      </c>
      <c r="E25" t="s">
        <v>215</v>
      </c>
      <c r="F25" s="373" t="s">
        <v>391</v>
      </c>
      <c r="G25" s="374">
        <v>1</v>
      </c>
      <c r="H25" s="371">
        <v>356</v>
      </c>
      <c r="I25" s="375">
        <v>119</v>
      </c>
      <c r="J25" s="376">
        <v>42364</v>
      </c>
      <c r="K25" s="371">
        <v>0</v>
      </c>
      <c r="L25" s="375">
        <v>168</v>
      </c>
      <c r="M25" s="376">
        <v>0</v>
      </c>
      <c r="N25" s="372">
        <v>0</v>
      </c>
      <c r="O25" s="375">
        <v>190</v>
      </c>
      <c r="P25" s="377">
        <v>0</v>
      </c>
      <c r="Q25" s="371">
        <v>161</v>
      </c>
      <c r="R25" s="375">
        <v>104</v>
      </c>
      <c r="S25" s="376">
        <v>16744</v>
      </c>
      <c r="T25" s="372">
        <v>0</v>
      </c>
      <c r="U25" s="375">
        <v>152</v>
      </c>
      <c r="V25" s="377">
        <v>0</v>
      </c>
      <c r="W25" s="378">
        <v>4510</v>
      </c>
      <c r="X25" s="380">
        <v>63618</v>
      </c>
      <c r="Y25" s="379">
        <v>26508</v>
      </c>
      <c r="AA25" s="409">
        <f>-VLOOKUP(B25,[16]MFG!$A:$M,11,FALSE)</f>
        <v>63722</v>
      </c>
    </row>
    <row r="26" spans="1:27" ht="13" x14ac:dyDescent="0.3">
      <c r="A26" s="371">
        <v>142074</v>
      </c>
      <c r="B26" s="372">
        <v>3732043</v>
      </c>
      <c r="C26" s="372">
        <v>373</v>
      </c>
      <c r="D26" t="s">
        <v>388</v>
      </c>
      <c r="E26" t="s">
        <v>249</v>
      </c>
      <c r="F26" s="373" t="s">
        <v>391</v>
      </c>
      <c r="G26" s="374">
        <v>1</v>
      </c>
      <c r="H26" s="371">
        <v>156</v>
      </c>
      <c r="I26" s="375">
        <v>119</v>
      </c>
      <c r="J26" s="376">
        <v>18564</v>
      </c>
      <c r="K26" s="371">
        <v>0</v>
      </c>
      <c r="L26" s="375">
        <v>168</v>
      </c>
      <c r="M26" s="376">
        <v>0</v>
      </c>
      <c r="N26" s="372">
        <v>0</v>
      </c>
      <c r="O26" s="375">
        <v>190</v>
      </c>
      <c r="P26" s="377">
        <v>0</v>
      </c>
      <c r="Q26" s="371">
        <v>89</v>
      </c>
      <c r="R26" s="375">
        <v>104</v>
      </c>
      <c r="S26" s="376">
        <v>9256</v>
      </c>
      <c r="T26" s="372">
        <v>0</v>
      </c>
      <c r="U26" s="375">
        <v>152</v>
      </c>
      <c r="V26" s="377">
        <v>0</v>
      </c>
      <c r="W26" s="378">
        <v>4510</v>
      </c>
      <c r="X26" s="380">
        <v>32330</v>
      </c>
      <c r="Y26" s="379">
        <v>13471</v>
      </c>
      <c r="AA26" s="409">
        <f>-VLOOKUP(B26,[16]MFG!$A:$M,11,FALSE)</f>
        <v>32330</v>
      </c>
    </row>
    <row r="27" spans="1:27" ht="13" x14ac:dyDescent="0.3">
      <c r="A27" s="371">
        <v>142937</v>
      </c>
      <c r="B27" s="372">
        <v>3732045</v>
      </c>
      <c r="C27" s="372">
        <v>373</v>
      </c>
      <c r="D27" t="s">
        <v>388</v>
      </c>
      <c r="E27" t="s">
        <v>222</v>
      </c>
      <c r="F27" s="373" t="s">
        <v>391</v>
      </c>
      <c r="G27" s="374">
        <v>1</v>
      </c>
      <c r="H27" s="371">
        <v>259</v>
      </c>
      <c r="I27" s="375">
        <v>119</v>
      </c>
      <c r="J27" s="376">
        <v>30821</v>
      </c>
      <c r="K27" s="371">
        <v>0</v>
      </c>
      <c r="L27" s="375">
        <v>168</v>
      </c>
      <c r="M27" s="376">
        <v>0</v>
      </c>
      <c r="N27" s="372">
        <v>0</v>
      </c>
      <c r="O27" s="375">
        <v>190</v>
      </c>
      <c r="P27" s="377">
        <v>0</v>
      </c>
      <c r="Q27" s="371">
        <v>184</v>
      </c>
      <c r="R27" s="375">
        <v>104</v>
      </c>
      <c r="S27" s="376">
        <v>19136</v>
      </c>
      <c r="T27" s="372">
        <v>0</v>
      </c>
      <c r="U27" s="375">
        <v>152</v>
      </c>
      <c r="V27" s="377">
        <v>0</v>
      </c>
      <c r="W27" s="378">
        <v>4510</v>
      </c>
      <c r="X27" s="380">
        <v>54467</v>
      </c>
      <c r="Y27" s="379">
        <v>22695</v>
      </c>
      <c r="AA27" s="409">
        <f>-VLOOKUP(B27,[16]MFG!$A:$M,11,FALSE)</f>
        <v>54779</v>
      </c>
    </row>
    <row r="28" spans="1:27" ht="13" x14ac:dyDescent="0.3">
      <c r="A28" s="371">
        <v>143052</v>
      </c>
      <c r="B28" s="372">
        <v>3732046</v>
      </c>
      <c r="C28" s="372">
        <v>373</v>
      </c>
      <c r="D28" t="s">
        <v>388</v>
      </c>
      <c r="E28" t="s">
        <v>201</v>
      </c>
      <c r="F28" s="373" t="s">
        <v>391</v>
      </c>
      <c r="G28" s="374">
        <v>1</v>
      </c>
      <c r="H28" s="371">
        <v>372</v>
      </c>
      <c r="I28" s="375">
        <v>119</v>
      </c>
      <c r="J28" s="376">
        <v>44268</v>
      </c>
      <c r="K28" s="371">
        <v>0</v>
      </c>
      <c r="L28" s="375">
        <v>168</v>
      </c>
      <c r="M28" s="376">
        <v>0</v>
      </c>
      <c r="N28" s="372">
        <v>0</v>
      </c>
      <c r="O28" s="375">
        <v>190</v>
      </c>
      <c r="P28" s="377">
        <v>0</v>
      </c>
      <c r="Q28" s="371">
        <v>169</v>
      </c>
      <c r="R28" s="375">
        <v>104</v>
      </c>
      <c r="S28" s="376">
        <v>17576</v>
      </c>
      <c r="T28" s="372">
        <v>0</v>
      </c>
      <c r="U28" s="375">
        <v>152</v>
      </c>
      <c r="V28" s="377">
        <v>0</v>
      </c>
      <c r="W28" s="378">
        <v>4510</v>
      </c>
      <c r="X28" s="380">
        <v>66354</v>
      </c>
      <c r="Y28" s="379">
        <v>27648</v>
      </c>
      <c r="AA28" s="409">
        <f>-VLOOKUP(B28,[16]MFG!$A:$M,11,FALSE)</f>
        <v>66562</v>
      </c>
    </row>
    <row r="29" spans="1:27" ht="13" x14ac:dyDescent="0.3">
      <c r="A29" s="371">
        <v>143546</v>
      </c>
      <c r="B29" s="372">
        <v>3732048</v>
      </c>
      <c r="C29" s="372">
        <v>373</v>
      </c>
      <c r="D29" t="s">
        <v>388</v>
      </c>
      <c r="E29" t="s">
        <v>202</v>
      </c>
      <c r="F29" s="373" t="s">
        <v>391</v>
      </c>
      <c r="G29" s="374">
        <v>1</v>
      </c>
      <c r="H29" s="371">
        <v>205</v>
      </c>
      <c r="I29" s="375">
        <v>119</v>
      </c>
      <c r="J29" s="376">
        <v>24395</v>
      </c>
      <c r="K29" s="371">
        <v>0</v>
      </c>
      <c r="L29" s="375">
        <v>168</v>
      </c>
      <c r="M29" s="376">
        <v>0</v>
      </c>
      <c r="N29" s="372">
        <v>0</v>
      </c>
      <c r="O29" s="375">
        <v>190</v>
      </c>
      <c r="P29" s="377">
        <v>0</v>
      </c>
      <c r="Q29" s="371">
        <v>102</v>
      </c>
      <c r="R29" s="375">
        <v>104</v>
      </c>
      <c r="S29" s="376">
        <v>10608</v>
      </c>
      <c r="T29" s="372">
        <v>0</v>
      </c>
      <c r="U29" s="375">
        <v>152</v>
      </c>
      <c r="V29" s="377">
        <v>0</v>
      </c>
      <c r="W29" s="378">
        <v>4510</v>
      </c>
      <c r="X29" s="380">
        <v>39513</v>
      </c>
      <c r="Y29" s="379">
        <v>16464</v>
      </c>
      <c r="AA29" s="409">
        <f>-VLOOKUP(B29,[16]MFG!$A:$M,11,FALSE)</f>
        <v>39513</v>
      </c>
    </row>
    <row r="30" spans="1:27" ht="13" x14ac:dyDescent="0.3">
      <c r="A30" s="371">
        <v>144481</v>
      </c>
      <c r="B30" s="372">
        <v>3732049</v>
      </c>
      <c r="C30" s="372">
        <v>373</v>
      </c>
      <c r="D30" t="s">
        <v>388</v>
      </c>
      <c r="E30" t="s">
        <v>214</v>
      </c>
      <c r="F30" s="373" t="s">
        <v>390</v>
      </c>
      <c r="G30" s="374">
        <v>1</v>
      </c>
      <c r="H30" s="371">
        <v>374</v>
      </c>
      <c r="I30" s="375">
        <v>119</v>
      </c>
      <c r="J30" s="376">
        <v>44506</v>
      </c>
      <c r="K30" s="371">
        <v>0</v>
      </c>
      <c r="L30" s="375">
        <v>168</v>
      </c>
      <c r="M30" s="376">
        <v>0</v>
      </c>
      <c r="N30" s="372">
        <v>0</v>
      </c>
      <c r="O30" s="375">
        <v>190</v>
      </c>
      <c r="P30" s="377">
        <v>0</v>
      </c>
      <c r="Q30" s="371">
        <v>221</v>
      </c>
      <c r="R30" s="375">
        <v>104</v>
      </c>
      <c r="S30" s="376">
        <v>22984</v>
      </c>
      <c r="T30" s="372">
        <v>0</v>
      </c>
      <c r="U30" s="375">
        <v>152</v>
      </c>
      <c r="V30" s="377">
        <v>0</v>
      </c>
      <c r="W30" s="378">
        <v>4510</v>
      </c>
      <c r="X30" s="380">
        <v>72000</v>
      </c>
      <c r="Y30" s="379">
        <v>30000</v>
      </c>
      <c r="AA30" s="409">
        <f>-VLOOKUP(B30,[16]MFG!$A:$M,11,FALSE)</f>
        <v>72624</v>
      </c>
    </row>
    <row r="31" spans="1:27" ht="13" x14ac:dyDescent="0.3">
      <c r="A31" s="371">
        <v>144482</v>
      </c>
      <c r="B31" s="372">
        <v>3732050</v>
      </c>
      <c r="C31" s="372">
        <v>373</v>
      </c>
      <c r="D31" t="s">
        <v>388</v>
      </c>
      <c r="E31" t="s">
        <v>213</v>
      </c>
      <c r="F31" s="373" t="s">
        <v>391</v>
      </c>
      <c r="G31" s="374">
        <v>1</v>
      </c>
      <c r="H31" s="371">
        <v>570</v>
      </c>
      <c r="I31" s="375">
        <v>119</v>
      </c>
      <c r="J31" s="376">
        <v>67830</v>
      </c>
      <c r="K31" s="371">
        <v>0</v>
      </c>
      <c r="L31" s="375">
        <v>168</v>
      </c>
      <c r="M31" s="376">
        <v>0</v>
      </c>
      <c r="N31" s="372">
        <v>0</v>
      </c>
      <c r="O31" s="375">
        <v>190</v>
      </c>
      <c r="P31" s="377">
        <v>0</v>
      </c>
      <c r="Q31" s="371">
        <v>322</v>
      </c>
      <c r="R31" s="375">
        <v>104</v>
      </c>
      <c r="S31" s="376">
        <v>33488</v>
      </c>
      <c r="T31" s="372">
        <v>0</v>
      </c>
      <c r="U31" s="375">
        <v>152</v>
      </c>
      <c r="V31" s="377">
        <v>0</v>
      </c>
      <c r="W31" s="378">
        <v>4510</v>
      </c>
      <c r="X31" s="380">
        <v>105828</v>
      </c>
      <c r="Y31" s="379">
        <v>44095</v>
      </c>
      <c r="AA31" s="409">
        <f>-VLOOKUP(B31,[16]MFG!$A:$M,11,FALSE)</f>
        <v>107284</v>
      </c>
    </row>
    <row r="32" spans="1:27" ht="13" x14ac:dyDescent="0.3">
      <c r="A32" s="371">
        <v>145413</v>
      </c>
      <c r="B32" s="372">
        <v>3732051</v>
      </c>
      <c r="C32" s="372">
        <v>373</v>
      </c>
      <c r="D32" t="s">
        <v>388</v>
      </c>
      <c r="E32" t="s">
        <v>228</v>
      </c>
      <c r="F32" s="373" t="s">
        <v>391</v>
      </c>
      <c r="G32" s="374">
        <v>1</v>
      </c>
      <c r="H32" s="371">
        <v>384</v>
      </c>
      <c r="I32" s="375">
        <v>119</v>
      </c>
      <c r="J32" s="376">
        <v>45696</v>
      </c>
      <c r="K32" s="371">
        <v>0</v>
      </c>
      <c r="L32" s="375">
        <v>168</v>
      </c>
      <c r="M32" s="376">
        <v>0</v>
      </c>
      <c r="N32" s="372">
        <v>0</v>
      </c>
      <c r="O32" s="375">
        <v>190</v>
      </c>
      <c r="P32" s="377">
        <v>0</v>
      </c>
      <c r="Q32" s="371">
        <v>223</v>
      </c>
      <c r="R32" s="375">
        <v>104</v>
      </c>
      <c r="S32" s="376">
        <v>23192</v>
      </c>
      <c r="T32" s="372">
        <v>0</v>
      </c>
      <c r="U32" s="375">
        <v>152</v>
      </c>
      <c r="V32" s="377">
        <v>0</v>
      </c>
      <c r="W32" s="378">
        <v>4510</v>
      </c>
      <c r="X32" s="380">
        <v>73398</v>
      </c>
      <c r="Y32" s="379">
        <v>30583</v>
      </c>
      <c r="AA32" s="409">
        <f>-VLOOKUP(B32,[16]MFG!$A:$M,11,FALSE)</f>
        <v>73502</v>
      </c>
    </row>
    <row r="33" spans="1:27" ht="13" x14ac:dyDescent="0.3">
      <c r="A33" s="371">
        <v>106994</v>
      </c>
      <c r="B33" s="372">
        <v>3732058</v>
      </c>
      <c r="C33" s="372">
        <v>373</v>
      </c>
      <c r="D33" t="s">
        <v>388</v>
      </c>
      <c r="E33" t="s">
        <v>153</v>
      </c>
      <c r="F33" s="373" t="s">
        <v>389</v>
      </c>
      <c r="G33" s="374">
        <v>1</v>
      </c>
      <c r="H33" s="371">
        <v>362</v>
      </c>
      <c r="I33" s="375">
        <v>119</v>
      </c>
      <c r="J33" s="376">
        <v>43078</v>
      </c>
      <c r="K33" s="371">
        <v>0</v>
      </c>
      <c r="L33" s="375">
        <v>168</v>
      </c>
      <c r="M33" s="376">
        <v>0</v>
      </c>
      <c r="N33" s="372">
        <v>0</v>
      </c>
      <c r="O33" s="375">
        <v>190</v>
      </c>
      <c r="P33" s="377">
        <v>0</v>
      </c>
      <c r="Q33" s="371">
        <v>52</v>
      </c>
      <c r="R33" s="375">
        <v>104</v>
      </c>
      <c r="S33" s="376">
        <v>5408</v>
      </c>
      <c r="T33" s="372">
        <v>0</v>
      </c>
      <c r="U33" s="375">
        <v>152</v>
      </c>
      <c r="V33" s="377">
        <v>0</v>
      </c>
      <c r="W33" s="378">
        <v>4510</v>
      </c>
      <c r="X33" s="380">
        <v>52996</v>
      </c>
      <c r="Y33" s="379">
        <v>22082</v>
      </c>
      <c r="AA33" s="409">
        <f>-VLOOKUP(B33,[16]MFG!$A:$M,11,FALSE)</f>
        <v>52996</v>
      </c>
    </row>
    <row r="34" spans="1:27" ht="13" x14ac:dyDescent="0.3">
      <c r="A34" s="371">
        <v>106995</v>
      </c>
      <c r="B34" s="372">
        <v>3732060</v>
      </c>
      <c r="C34" s="372">
        <v>373</v>
      </c>
      <c r="D34" t="s">
        <v>388</v>
      </c>
      <c r="E34" t="s">
        <v>85</v>
      </c>
      <c r="F34" s="373" t="s">
        <v>389</v>
      </c>
      <c r="G34" s="374">
        <v>1</v>
      </c>
      <c r="H34" s="371">
        <v>269</v>
      </c>
      <c r="I34" s="375">
        <v>119</v>
      </c>
      <c r="J34" s="376">
        <v>32011</v>
      </c>
      <c r="K34" s="371">
        <v>0</v>
      </c>
      <c r="L34" s="375">
        <v>168</v>
      </c>
      <c r="M34" s="376">
        <v>0</v>
      </c>
      <c r="N34" s="372">
        <v>0</v>
      </c>
      <c r="O34" s="375">
        <v>190</v>
      </c>
      <c r="P34" s="377">
        <v>0</v>
      </c>
      <c r="Q34" s="371">
        <v>19</v>
      </c>
      <c r="R34" s="375">
        <v>104</v>
      </c>
      <c r="S34" s="376">
        <v>1976</v>
      </c>
      <c r="T34" s="372">
        <v>0</v>
      </c>
      <c r="U34" s="375">
        <v>152</v>
      </c>
      <c r="V34" s="377">
        <v>0</v>
      </c>
      <c r="W34" s="378">
        <v>4510</v>
      </c>
      <c r="X34" s="380">
        <v>38497</v>
      </c>
      <c r="Y34" s="379">
        <v>16040</v>
      </c>
      <c r="AA34" s="409">
        <f>-VLOOKUP(B34,[16]MFG!$A:$M,11,FALSE)</f>
        <v>38497</v>
      </c>
    </row>
    <row r="35" spans="1:27" ht="13" x14ac:dyDescent="0.3">
      <c r="A35" s="371">
        <v>106996</v>
      </c>
      <c r="B35" s="372">
        <v>3732063</v>
      </c>
      <c r="C35" s="372">
        <v>373</v>
      </c>
      <c r="D35" t="s">
        <v>388</v>
      </c>
      <c r="E35" t="s">
        <v>86</v>
      </c>
      <c r="F35" s="373" t="s">
        <v>392</v>
      </c>
      <c r="G35" s="374">
        <v>1</v>
      </c>
      <c r="H35" s="371">
        <v>413</v>
      </c>
      <c r="I35" s="375">
        <v>119</v>
      </c>
      <c r="J35" s="376">
        <v>49147</v>
      </c>
      <c r="K35" s="371">
        <v>0</v>
      </c>
      <c r="L35" s="375">
        <v>168</v>
      </c>
      <c r="M35" s="376">
        <v>0</v>
      </c>
      <c r="N35" s="372">
        <v>0</v>
      </c>
      <c r="O35" s="375">
        <v>190</v>
      </c>
      <c r="P35" s="377">
        <v>0</v>
      </c>
      <c r="Q35" s="371">
        <v>112</v>
      </c>
      <c r="R35" s="375">
        <v>104</v>
      </c>
      <c r="S35" s="376">
        <v>11648</v>
      </c>
      <c r="T35" s="372">
        <v>0</v>
      </c>
      <c r="U35" s="375">
        <v>152</v>
      </c>
      <c r="V35" s="377">
        <v>0</v>
      </c>
      <c r="W35" s="378">
        <v>4510</v>
      </c>
      <c r="X35" s="380">
        <v>65305</v>
      </c>
      <c r="Y35" s="379">
        <v>27210</v>
      </c>
      <c r="AA35" s="409">
        <f>-VLOOKUP(B35,[16]MFG!$A:$M,11,FALSE)</f>
        <v>65617</v>
      </c>
    </row>
    <row r="36" spans="1:27" ht="13" x14ac:dyDescent="0.3">
      <c r="A36" s="371">
        <v>106997</v>
      </c>
      <c r="B36" s="372">
        <v>3732070</v>
      </c>
      <c r="C36" s="372">
        <v>373</v>
      </c>
      <c r="D36" t="s">
        <v>388</v>
      </c>
      <c r="E36" t="s">
        <v>154</v>
      </c>
      <c r="F36" s="373" t="s">
        <v>389</v>
      </c>
      <c r="G36" s="374">
        <v>1</v>
      </c>
      <c r="H36" s="371">
        <v>379</v>
      </c>
      <c r="I36" s="375">
        <v>119</v>
      </c>
      <c r="J36" s="376">
        <v>45101</v>
      </c>
      <c r="K36" s="371">
        <v>0</v>
      </c>
      <c r="L36" s="375">
        <v>168</v>
      </c>
      <c r="M36" s="376">
        <v>0</v>
      </c>
      <c r="N36" s="372">
        <v>0</v>
      </c>
      <c r="O36" s="375">
        <v>190</v>
      </c>
      <c r="P36" s="377">
        <v>0</v>
      </c>
      <c r="Q36" s="371">
        <v>165</v>
      </c>
      <c r="R36" s="375">
        <v>104</v>
      </c>
      <c r="S36" s="376">
        <v>17160</v>
      </c>
      <c r="T36" s="372">
        <v>0</v>
      </c>
      <c r="U36" s="375">
        <v>152</v>
      </c>
      <c r="V36" s="377">
        <v>0</v>
      </c>
      <c r="W36" s="378">
        <v>4510</v>
      </c>
      <c r="X36" s="380">
        <v>66771</v>
      </c>
      <c r="Y36" s="379">
        <v>27821</v>
      </c>
      <c r="AA36" s="409">
        <f>-VLOOKUP(B36,[16]MFG!$A:$M,11,FALSE)</f>
        <v>66771</v>
      </c>
    </row>
    <row r="37" spans="1:27" ht="13" x14ac:dyDescent="0.3">
      <c r="A37" s="371">
        <v>106998</v>
      </c>
      <c r="B37" s="372">
        <v>3732071</v>
      </c>
      <c r="C37" s="372">
        <v>373</v>
      </c>
      <c r="D37" t="s">
        <v>388</v>
      </c>
      <c r="E37" t="s">
        <v>90</v>
      </c>
      <c r="F37" s="373" t="s">
        <v>389</v>
      </c>
      <c r="G37" s="374">
        <v>1</v>
      </c>
      <c r="H37" s="371">
        <v>479</v>
      </c>
      <c r="I37" s="375">
        <v>119</v>
      </c>
      <c r="J37" s="376">
        <v>57001</v>
      </c>
      <c r="K37" s="371">
        <v>0</v>
      </c>
      <c r="L37" s="375">
        <v>168</v>
      </c>
      <c r="M37" s="376">
        <v>0</v>
      </c>
      <c r="N37" s="372">
        <v>0</v>
      </c>
      <c r="O37" s="375">
        <v>190</v>
      </c>
      <c r="P37" s="377">
        <v>0</v>
      </c>
      <c r="Q37" s="371">
        <v>58</v>
      </c>
      <c r="R37" s="375">
        <v>104</v>
      </c>
      <c r="S37" s="376">
        <v>6032</v>
      </c>
      <c r="T37" s="372">
        <v>0</v>
      </c>
      <c r="U37" s="375">
        <v>152</v>
      </c>
      <c r="V37" s="377">
        <v>0</v>
      </c>
      <c r="W37" s="378">
        <v>4510</v>
      </c>
      <c r="X37" s="380">
        <v>67543</v>
      </c>
      <c r="Y37" s="379">
        <v>28143</v>
      </c>
      <c r="AA37" s="409">
        <f>-VLOOKUP(B37,[16]MFG!$A:$M,11,FALSE)</f>
        <v>67751</v>
      </c>
    </row>
    <row r="38" spans="1:27" ht="13" x14ac:dyDescent="0.3">
      <c r="A38" s="371">
        <v>106999</v>
      </c>
      <c r="B38" s="372">
        <v>3732072</v>
      </c>
      <c r="C38" s="372">
        <v>373</v>
      </c>
      <c r="D38" t="s">
        <v>388</v>
      </c>
      <c r="E38" t="s">
        <v>89</v>
      </c>
      <c r="F38" s="373" t="s">
        <v>389</v>
      </c>
      <c r="G38" s="374">
        <v>1</v>
      </c>
      <c r="H38" s="371">
        <v>344</v>
      </c>
      <c r="I38" s="375">
        <v>119</v>
      </c>
      <c r="J38" s="376">
        <v>40936</v>
      </c>
      <c r="K38" s="371">
        <v>0</v>
      </c>
      <c r="L38" s="375">
        <v>168</v>
      </c>
      <c r="M38" s="376">
        <v>0</v>
      </c>
      <c r="N38" s="372">
        <v>0</v>
      </c>
      <c r="O38" s="375">
        <v>190</v>
      </c>
      <c r="P38" s="377">
        <v>0</v>
      </c>
      <c r="Q38" s="371">
        <v>26</v>
      </c>
      <c r="R38" s="375">
        <v>104</v>
      </c>
      <c r="S38" s="376">
        <v>2704</v>
      </c>
      <c r="T38" s="372">
        <v>0</v>
      </c>
      <c r="U38" s="375">
        <v>152</v>
      </c>
      <c r="V38" s="377">
        <v>0</v>
      </c>
      <c r="W38" s="378">
        <v>4510</v>
      </c>
      <c r="X38" s="380">
        <v>48150</v>
      </c>
      <c r="Y38" s="379">
        <v>20063</v>
      </c>
      <c r="AA38" s="409">
        <f>-VLOOKUP(B38,[16]MFG!$A:$M,11,FALSE)</f>
        <v>48150</v>
      </c>
    </row>
    <row r="39" spans="1:27" ht="13" x14ac:dyDescent="0.3">
      <c r="A39" s="371">
        <v>107000</v>
      </c>
      <c r="B39" s="372">
        <v>3732079</v>
      </c>
      <c r="C39" s="372">
        <v>373</v>
      </c>
      <c r="D39" t="s">
        <v>388</v>
      </c>
      <c r="E39" t="s">
        <v>155</v>
      </c>
      <c r="F39" s="373" t="s">
        <v>389</v>
      </c>
      <c r="G39" s="374">
        <v>1</v>
      </c>
      <c r="H39" s="371">
        <v>501</v>
      </c>
      <c r="I39" s="375">
        <v>119</v>
      </c>
      <c r="J39" s="376">
        <v>59619</v>
      </c>
      <c r="K39" s="371">
        <v>0</v>
      </c>
      <c r="L39" s="375">
        <v>168</v>
      </c>
      <c r="M39" s="376">
        <v>0</v>
      </c>
      <c r="N39" s="372">
        <v>0</v>
      </c>
      <c r="O39" s="375">
        <v>190</v>
      </c>
      <c r="P39" s="377">
        <v>0</v>
      </c>
      <c r="Q39" s="371">
        <v>80</v>
      </c>
      <c r="R39" s="375">
        <v>104</v>
      </c>
      <c r="S39" s="376">
        <v>8320</v>
      </c>
      <c r="T39" s="372">
        <v>0</v>
      </c>
      <c r="U39" s="375">
        <v>152</v>
      </c>
      <c r="V39" s="377">
        <v>0</v>
      </c>
      <c r="W39" s="378">
        <v>4510</v>
      </c>
      <c r="X39" s="380">
        <v>72449</v>
      </c>
      <c r="Y39" s="379">
        <v>30187</v>
      </c>
      <c r="AA39" s="409">
        <f>-VLOOKUP(B39,[16]MFG!$A:$M,11,FALSE)</f>
        <v>72657</v>
      </c>
    </row>
    <row r="40" spans="1:27" ht="13" x14ac:dyDescent="0.3">
      <c r="A40" s="371">
        <v>107001</v>
      </c>
      <c r="B40" s="372">
        <v>3732080</v>
      </c>
      <c r="C40" s="372">
        <v>373</v>
      </c>
      <c r="D40" t="s">
        <v>388</v>
      </c>
      <c r="E40" t="s">
        <v>82</v>
      </c>
      <c r="F40" s="373" t="s">
        <v>389</v>
      </c>
      <c r="G40" s="374">
        <v>1</v>
      </c>
      <c r="H40" s="371">
        <v>395</v>
      </c>
      <c r="I40" s="375">
        <v>119</v>
      </c>
      <c r="J40" s="376">
        <v>47005</v>
      </c>
      <c r="K40" s="371">
        <v>0</v>
      </c>
      <c r="L40" s="375">
        <v>168</v>
      </c>
      <c r="M40" s="376">
        <v>0</v>
      </c>
      <c r="N40" s="372">
        <v>0</v>
      </c>
      <c r="O40" s="375">
        <v>190</v>
      </c>
      <c r="P40" s="377">
        <v>0</v>
      </c>
      <c r="Q40" s="371">
        <v>117</v>
      </c>
      <c r="R40" s="375">
        <v>104</v>
      </c>
      <c r="S40" s="376">
        <v>12168</v>
      </c>
      <c r="T40" s="372">
        <v>0</v>
      </c>
      <c r="U40" s="375">
        <v>152</v>
      </c>
      <c r="V40" s="377">
        <v>0</v>
      </c>
      <c r="W40" s="378">
        <v>4510</v>
      </c>
      <c r="X40" s="380">
        <v>63683</v>
      </c>
      <c r="Y40" s="379">
        <v>26535</v>
      </c>
      <c r="AA40" s="409">
        <f>-VLOOKUP(B40,[16]MFG!$A:$M,11,FALSE)</f>
        <v>63891</v>
      </c>
    </row>
    <row r="41" spans="1:27" ht="13" x14ac:dyDescent="0.3">
      <c r="A41" s="371">
        <v>107002</v>
      </c>
      <c r="B41" s="372">
        <v>3732081</v>
      </c>
      <c r="C41" s="372">
        <v>373</v>
      </c>
      <c r="D41" t="s">
        <v>388</v>
      </c>
      <c r="E41" t="s">
        <v>26</v>
      </c>
      <c r="F41" s="373" t="s">
        <v>389</v>
      </c>
      <c r="G41" s="374">
        <v>1</v>
      </c>
      <c r="H41" s="371">
        <v>207</v>
      </c>
      <c r="I41" s="375">
        <v>119</v>
      </c>
      <c r="J41" s="376">
        <v>24633</v>
      </c>
      <c r="K41" s="371">
        <v>0</v>
      </c>
      <c r="L41" s="375">
        <v>168</v>
      </c>
      <c r="M41" s="376">
        <v>0</v>
      </c>
      <c r="N41" s="372">
        <v>0</v>
      </c>
      <c r="O41" s="375">
        <v>190</v>
      </c>
      <c r="P41" s="377">
        <v>0</v>
      </c>
      <c r="Q41" s="371">
        <v>21</v>
      </c>
      <c r="R41" s="375">
        <v>104</v>
      </c>
      <c r="S41" s="376">
        <v>2184</v>
      </c>
      <c r="T41" s="372">
        <v>0</v>
      </c>
      <c r="U41" s="375">
        <v>152</v>
      </c>
      <c r="V41" s="377">
        <v>0</v>
      </c>
      <c r="W41" s="378">
        <v>4510</v>
      </c>
      <c r="X41" s="380">
        <v>31327</v>
      </c>
      <c r="Y41" s="379">
        <v>13053</v>
      </c>
      <c r="AA41" s="409">
        <f>-VLOOKUP(B41,[16]MFG!$A:$M,11,FALSE)</f>
        <v>31535</v>
      </c>
    </row>
    <row r="42" spans="1:27" ht="13" x14ac:dyDescent="0.3">
      <c r="A42" s="371">
        <v>107004</v>
      </c>
      <c r="B42" s="372">
        <v>3732087</v>
      </c>
      <c r="C42" s="372">
        <v>373</v>
      </c>
      <c r="D42" t="s">
        <v>388</v>
      </c>
      <c r="E42" t="s">
        <v>94</v>
      </c>
      <c r="F42" s="373" t="s">
        <v>389</v>
      </c>
      <c r="G42" s="374">
        <v>1</v>
      </c>
      <c r="H42" s="371">
        <v>377</v>
      </c>
      <c r="I42" s="375">
        <v>119</v>
      </c>
      <c r="J42" s="376">
        <v>44863</v>
      </c>
      <c r="K42" s="371">
        <v>0</v>
      </c>
      <c r="L42" s="375">
        <v>168</v>
      </c>
      <c r="M42" s="376">
        <v>0</v>
      </c>
      <c r="N42" s="372">
        <v>0</v>
      </c>
      <c r="O42" s="375">
        <v>190</v>
      </c>
      <c r="P42" s="377">
        <v>0</v>
      </c>
      <c r="Q42" s="371">
        <v>41</v>
      </c>
      <c r="R42" s="375">
        <v>104</v>
      </c>
      <c r="S42" s="376">
        <v>4264</v>
      </c>
      <c r="T42" s="372">
        <v>0</v>
      </c>
      <c r="U42" s="375">
        <v>152</v>
      </c>
      <c r="V42" s="377">
        <v>0</v>
      </c>
      <c r="W42" s="378">
        <v>4510</v>
      </c>
      <c r="X42" s="380">
        <v>53637</v>
      </c>
      <c r="Y42" s="379">
        <v>22349</v>
      </c>
      <c r="AA42" s="409">
        <f>-VLOOKUP(B42,[16]MFG!$A:$M,11,FALSE)</f>
        <v>53637</v>
      </c>
    </row>
    <row r="43" spans="1:27" ht="13" x14ac:dyDescent="0.3">
      <c r="A43" s="371">
        <v>107006</v>
      </c>
      <c r="B43" s="372">
        <v>3732092</v>
      </c>
      <c r="C43" s="372">
        <v>373</v>
      </c>
      <c r="D43" t="s">
        <v>388</v>
      </c>
      <c r="E43" t="s">
        <v>92</v>
      </c>
      <c r="F43" s="373" t="s">
        <v>389</v>
      </c>
      <c r="G43" s="374">
        <v>1</v>
      </c>
      <c r="H43" s="371">
        <v>416</v>
      </c>
      <c r="I43" s="375">
        <v>119</v>
      </c>
      <c r="J43" s="376">
        <v>49504</v>
      </c>
      <c r="K43" s="371">
        <v>0</v>
      </c>
      <c r="L43" s="375">
        <v>168</v>
      </c>
      <c r="M43" s="376">
        <v>0</v>
      </c>
      <c r="N43" s="372">
        <v>0</v>
      </c>
      <c r="O43" s="375">
        <v>190</v>
      </c>
      <c r="P43" s="377">
        <v>0</v>
      </c>
      <c r="Q43" s="371">
        <v>54</v>
      </c>
      <c r="R43" s="375">
        <v>104</v>
      </c>
      <c r="S43" s="376">
        <v>5616</v>
      </c>
      <c r="T43" s="372">
        <v>0</v>
      </c>
      <c r="U43" s="375">
        <v>152</v>
      </c>
      <c r="V43" s="377">
        <v>0</v>
      </c>
      <c r="W43" s="378">
        <v>4510</v>
      </c>
      <c r="X43" s="380">
        <v>59630</v>
      </c>
      <c r="Y43" s="379">
        <v>24846</v>
      </c>
      <c r="AA43" s="409">
        <f>-VLOOKUP(B43,[16]MFG!$A:$M,11,FALSE)</f>
        <v>59942</v>
      </c>
    </row>
    <row r="44" spans="1:27" ht="13" x14ac:dyDescent="0.3">
      <c r="A44" s="371">
        <v>147622</v>
      </c>
      <c r="B44" s="372">
        <v>3732093</v>
      </c>
      <c r="C44" s="372">
        <v>373</v>
      </c>
      <c r="D44" t="s">
        <v>388</v>
      </c>
      <c r="E44" t="s">
        <v>158</v>
      </c>
      <c r="F44" s="373" t="s">
        <v>390</v>
      </c>
      <c r="G44" s="374">
        <v>1</v>
      </c>
      <c r="H44" s="371">
        <v>400</v>
      </c>
      <c r="I44" s="375">
        <v>119</v>
      </c>
      <c r="J44" s="376">
        <v>47600</v>
      </c>
      <c r="K44" s="371">
        <v>0</v>
      </c>
      <c r="L44" s="375">
        <v>168</v>
      </c>
      <c r="M44" s="376">
        <v>0</v>
      </c>
      <c r="N44" s="372">
        <v>0</v>
      </c>
      <c r="O44" s="375">
        <v>190</v>
      </c>
      <c r="P44" s="377">
        <v>0</v>
      </c>
      <c r="Q44" s="371">
        <v>243</v>
      </c>
      <c r="R44" s="375">
        <v>104</v>
      </c>
      <c r="S44" s="376">
        <v>25272</v>
      </c>
      <c r="T44" s="372">
        <v>0</v>
      </c>
      <c r="U44" s="375">
        <v>152</v>
      </c>
      <c r="V44" s="377">
        <v>0</v>
      </c>
      <c r="W44" s="378">
        <v>4510</v>
      </c>
      <c r="X44" s="380">
        <v>77382</v>
      </c>
      <c r="Y44" s="379">
        <v>32243</v>
      </c>
      <c r="AA44" s="409">
        <f>-VLOOKUP(B44,[16]MFG!$A:$M,11,FALSE)</f>
        <v>77382</v>
      </c>
    </row>
    <row r="45" spans="1:27" ht="13" x14ac:dyDescent="0.3">
      <c r="A45" s="371">
        <v>143061</v>
      </c>
      <c r="B45" s="372">
        <v>3732095</v>
      </c>
      <c r="C45" s="372">
        <v>373</v>
      </c>
      <c r="D45" t="s">
        <v>388</v>
      </c>
      <c r="E45" t="s">
        <v>206</v>
      </c>
      <c r="F45" s="373" t="s">
        <v>390</v>
      </c>
      <c r="G45" s="374">
        <v>1</v>
      </c>
      <c r="H45" s="371">
        <v>395</v>
      </c>
      <c r="I45" s="375">
        <v>119</v>
      </c>
      <c r="J45" s="376">
        <v>47005</v>
      </c>
      <c r="K45" s="371">
        <v>0</v>
      </c>
      <c r="L45" s="375">
        <v>168</v>
      </c>
      <c r="M45" s="376">
        <v>0</v>
      </c>
      <c r="N45" s="372">
        <v>0</v>
      </c>
      <c r="O45" s="375">
        <v>190</v>
      </c>
      <c r="P45" s="377">
        <v>0</v>
      </c>
      <c r="Q45" s="371">
        <v>186</v>
      </c>
      <c r="R45" s="375">
        <v>104</v>
      </c>
      <c r="S45" s="376">
        <v>19344</v>
      </c>
      <c r="T45" s="372">
        <v>0</v>
      </c>
      <c r="U45" s="375">
        <v>152</v>
      </c>
      <c r="V45" s="377">
        <v>0</v>
      </c>
      <c r="W45" s="378">
        <v>4510</v>
      </c>
      <c r="X45" s="380">
        <v>70859</v>
      </c>
      <c r="Y45" s="379">
        <v>29525</v>
      </c>
      <c r="AA45" s="409">
        <f>-VLOOKUP(B45,[16]MFG!$A:$M,11,FALSE)</f>
        <v>71275</v>
      </c>
    </row>
    <row r="46" spans="1:27" ht="13" x14ac:dyDescent="0.3">
      <c r="A46" s="371">
        <v>147921</v>
      </c>
      <c r="B46" s="372">
        <v>3732139</v>
      </c>
      <c r="C46" s="372">
        <v>373</v>
      </c>
      <c r="D46" t="s">
        <v>388</v>
      </c>
      <c r="E46" t="s">
        <v>40</v>
      </c>
      <c r="F46" s="373" t="s">
        <v>390</v>
      </c>
      <c r="G46" s="374">
        <v>1</v>
      </c>
      <c r="H46" s="371">
        <v>359.5</v>
      </c>
      <c r="I46" s="375">
        <v>119</v>
      </c>
      <c r="J46" s="376">
        <v>42780.5</v>
      </c>
      <c r="K46" s="371">
        <v>0</v>
      </c>
      <c r="L46" s="375">
        <v>168</v>
      </c>
      <c r="M46" s="376">
        <v>0</v>
      </c>
      <c r="N46" s="372">
        <v>0</v>
      </c>
      <c r="O46" s="375">
        <v>190</v>
      </c>
      <c r="P46" s="377">
        <v>0</v>
      </c>
      <c r="Q46" s="371">
        <v>185.5</v>
      </c>
      <c r="R46" s="375">
        <v>104</v>
      </c>
      <c r="S46" s="376">
        <v>19292</v>
      </c>
      <c r="T46" s="372">
        <v>0</v>
      </c>
      <c r="U46" s="375">
        <v>152</v>
      </c>
      <c r="V46" s="377">
        <v>0</v>
      </c>
      <c r="W46" s="378">
        <v>4510</v>
      </c>
      <c r="X46" s="380">
        <v>66583</v>
      </c>
      <c r="Y46" s="379">
        <v>27743</v>
      </c>
      <c r="AA46" s="409">
        <f>-VLOOKUP(B46,[16]MFG!$A:$M,11,FALSE)</f>
        <v>66902</v>
      </c>
    </row>
    <row r="47" spans="1:27" ht="13" x14ac:dyDescent="0.3">
      <c r="A47" s="371">
        <v>140596</v>
      </c>
      <c r="B47" s="372">
        <v>3732203</v>
      </c>
      <c r="C47" s="372">
        <v>373</v>
      </c>
      <c r="D47" t="s">
        <v>388</v>
      </c>
      <c r="E47" t="s">
        <v>247</v>
      </c>
      <c r="F47" s="373" t="s">
        <v>390</v>
      </c>
      <c r="G47" s="374">
        <v>1</v>
      </c>
      <c r="H47" s="371">
        <v>423</v>
      </c>
      <c r="I47" s="375">
        <v>119</v>
      </c>
      <c r="J47" s="376">
        <v>50337</v>
      </c>
      <c r="K47" s="371">
        <v>0</v>
      </c>
      <c r="L47" s="375">
        <v>168</v>
      </c>
      <c r="M47" s="376">
        <v>0</v>
      </c>
      <c r="N47" s="372">
        <v>0</v>
      </c>
      <c r="O47" s="375">
        <v>190</v>
      </c>
      <c r="P47" s="377">
        <v>0</v>
      </c>
      <c r="Q47" s="371">
        <v>42</v>
      </c>
      <c r="R47" s="375">
        <v>104</v>
      </c>
      <c r="S47" s="376">
        <v>4368</v>
      </c>
      <c r="T47" s="372">
        <v>0</v>
      </c>
      <c r="U47" s="375">
        <v>152</v>
      </c>
      <c r="V47" s="377">
        <v>0</v>
      </c>
      <c r="W47" s="378">
        <v>4510</v>
      </c>
      <c r="X47" s="380">
        <v>59215</v>
      </c>
      <c r="Y47" s="379">
        <v>24673</v>
      </c>
      <c r="AA47" s="409">
        <f>-VLOOKUP(B47,[16]MFG!$A:$M,11,FALSE)</f>
        <v>59423</v>
      </c>
    </row>
    <row r="48" spans="1:27" ht="13" x14ac:dyDescent="0.3">
      <c r="A48" s="371">
        <v>107025</v>
      </c>
      <c r="B48" s="372">
        <v>3732206</v>
      </c>
      <c r="C48" s="372">
        <v>373</v>
      </c>
      <c r="D48" t="s">
        <v>388</v>
      </c>
      <c r="E48" t="s">
        <v>278</v>
      </c>
      <c r="F48" s="373" t="s">
        <v>389</v>
      </c>
      <c r="G48" s="374">
        <v>1</v>
      </c>
      <c r="H48" s="371">
        <v>620</v>
      </c>
      <c r="I48" s="375">
        <v>119</v>
      </c>
      <c r="J48" s="376">
        <v>73780</v>
      </c>
      <c r="K48" s="371">
        <v>0</v>
      </c>
      <c r="L48" s="375">
        <v>168</v>
      </c>
      <c r="M48" s="376">
        <v>0</v>
      </c>
      <c r="N48" s="372">
        <v>0</v>
      </c>
      <c r="O48" s="375">
        <v>190</v>
      </c>
      <c r="P48" s="377">
        <v>0</v>
      </c>
      <c r="Q48" s="371">
        <v>30</v>
      </c>
      <c r="R48" s="375">
        <v>104</v>
      </c>
      <c r="S48" s="376">
        <v>3120</v>
      </c>
      <c r="T48" s="372">
        <v>0</v>
      </c>
      <c r="U48" s="375">
        <v>152</v>
      </c>
      <c r="V48" s="377">
        <v>0</v>
      </c>
      <c r="W48" s="378">
        <v>4510</v>
      </c>
      <c r="X48" s="380">
        <v>81410</v>
      </c>
      <c r="Y48" s="379">
        <v>33921</v>
      </c>
      <c r="AA48" s="409">
        <f>-VLOOKUP(B48,[16]MFG!$A:$M,11,FALSE)</f>
        <v>81618</v>
      </c>
    </row>
    <row r="49" spans="1:27" ht="13" x14ac:dyDescent="0.3">
      <c r="A49" s="371">
        <v>107026</v>
      </c>
      <c r="B49" s="372">
        <v>3732213</v>
      </c>
      <c r="C49" s="372">
        <v>373</v>
      </c>
      <c r="D49" t="s">
        <v>388</v>
      </c>
      <c r="E49" t="s">
        <v>152</v>
      </c>
      <c r="F49" s="373" t="s">
        <v>389</v>
      </c>
      <c r="G49" s="374">
        <v>1</v>
      </c>
      <c r="H49" s="371">
        <v>179</v>
      </c>
      <c r="I49" s="375">
        <v>119</v>
      </c>
      <c r="J49" s="376">
        <v>21301</v>
      </c>
      <c r="K49" s="371">
        <v>0</v>
      </c>
      <c r="L49" s="375">
        <v>168</v>
      </c>
      <c r="M49" s="376">
        <v>0</v>
      </c>
      <c r="N49" s="372">
        <v>0</v>
      </c>
      <c r="O49" s="375">
        <v>190</v>
      </c>
      <c r="P49" s="377">
        <v>0</v>
      </c>
      <c r="Q49" s="371">
        <v>25</v>
      </c>
      <c r="R49" s="375">
        <v>104</v>
      </c>
      <c r="S49" s="376">
        <v>2600</v>
      </c>
      <c r="T49" s="372">
        <v>0</v>
      </c>
      <c r="U49" s="375">
        <v>152</v>
      </c>
      <c r="V49" s="377">
        <v>0</v>
      </c>
      <c r="W49" s="378">
        <v>4510</v>
      </c>
      <c r="X49" s="380">
        <v>28411</v>
      </c>
      <c r="Y49" s="379">
        <v>11838</v>
      </c>
      <c r="AA49" s="409">
        <f>-VLOOKUP(B49,[16]MFG!$A:$M,11,FALSE)</f>
        <v>28515</v>
      </c>
    </row>
    <row r="50" spans="1:27" ht="13" x14ac:dyDescent="0.3">
      <c r="A50" s="371">
        <v>107029</v>
      </c>
      <c r="B50" s="372">
        <v>3732221</v>
      </c>
      <c r="C50" s="372">
        <v>373</v>
      </c>
      <c r="D50" t="s">
        <v>388</v>
      </c>
      <c r="E50" t="s">
        <v>93</v>
      </c>
      <c r="F50" s="373" t="s">
        <v>389</v>
      </c>
      <c r="G50" s="374">
        <v>1</v>
      </c>
      <c r="H50" s="371">
        <v>223</v>
      </c>
      <c r="I50" s="375">
        <v>119</v>
      </c>
      <c r="J50" s="376">
        <v>26537</v>
      </c>
      <c r="K50" s="371">
        <v>0</v>
      </c>
      <c r="L50" s="375">
        <v>168</v>
      </c>
      <c r="M50" s="376">
        <v>0</v>
      </c>
      <c r="N50" s="372">
        <v>0</v>
      </c>
      <c r="O50" s="375">
        <v>190</v>
      </c>
      <c r="P50" s="377">
        <v>0</v>
      </c>
      <c r="Q50" s="371">
        <v>12</v>
      </c>
      <c r="R50" s="375">
        <v>104</v>
      </c>
      <c r="S50" s="376">
        <v>1248</v>
      </c>
      <c r="T50" s="372">
        <v>0</v>
      </c>
      <c r="U50" s="375">
        <v>152</v>
      </c>
      <c r="V50" s="377">
        <v>0</v>
      </c>
      <c r="W50" s="378">
        <v>4510</v>
      </c>
      <c r="X50" s="380">
        <v>32295</v>
      </c>
      <c r="Y50" s="379">
        <v>13456</v>
      </c>
      <c r="AA50" s="409">
        <f>-VLOOKUP(B50,[16]MFG!$A:$M,11,FALSE)</f>
        <v>32295</v>
      </c>
    </row>
    <row r="51" spans="1:27" ht="13" x14ac:dyDescent="0.3">
      <c r="A51" s="371">
        <v>142749</v>
      </c>
      <c r="B51" s="372">
        <v>3732230</v>
      </c>
      <c r="C51" s="372">
        <v>373</v>
      </c>
      <c r="D51" t="s">
        <v>388</v>
      </c>
      <c r="E51" t="s">
        <v>246</v>
      </c>
      <c r="F51" s="373" t="s">
        <v>390</v>
      </c>
      <c r="G51" s="374">
        <v>1</v>
      </c>
      <c r="H51" s="371">
        <v>545</v>
      </c>
      <c r="I51" s="375">
        <v>119</v>
      </c>
      <c r="J51" s="376">
        <v>64855</v>
      </c>
      <c r="K51" s="371">
        <v>0</v>
      </c>
      <c r="L51" s="375">
        <v>168</v>
      </c>
      <c r="M51" s="376">
        <v>0</v>
      </c>
      <c r="N51" s="372">
        <v>0</v>
      </c>
      <c r="O51" s="375">
        <v>190</v>
      </c>
      <c r="P51" s="377">
        <v>0</v>
      </c>
      <c r="Q51" s="371">
        <v>242</v>
      </c>
      <c r="R51" s="375">
        <v>104</v>
      </c>
      <c r="S51" s="376">
        <v>25168</v>
      </c>
      <c r="T51" s="372">
        <v>0</v>
      </c>
      <c r="U51" s="375">
        <v>152</v>
      </c>
      <c r="V51" s="377">
        <v>0</v>
      </c>
      <c r="W51" s="378">
        <v>4510</v>
      </c>
      <c r="X51" s="380">
        <v>94533</v>
      </c>
      <c r="Y51" s="379">
        <v>39389</v>
      </c>
      <c r="AA51" s="409">
        <f>-VLOOKUP(B51,[16]MFG!$A:$M,11,FALSE)</f>
        <v>94533</v>
      </c>
    </row>
    <row r="52" spans="1:27" ht="13" x14ac:dyDescent="0.3">
      <c r="A52" s="371">
        <v>107033</v>
      </c>
      <c r="B52" s="372">
        <v>3732233</v>
      </c>
      <c r="C52" s="372">
        <v>373</v>
      </c>
      <c r="D52" t="s">
        <v>388</v>
      </c>
      <c r="E52" t="s">
        <v>144</v>
      </c>
      <c r="F52" s="373" t="s">
        <v>389</v>
      </c>
      <c r="G52" s="374">
        <v>1</v>
      </c>
      <c r="H52" s="371">
        <v>414</v>
      </c>
      <c r="I52" s="375">
        <v>119</v>
      </c>
      <c r="J52" s="376">
        <v>49266</v>
      </c>
      <c r="K52" s="371">
        <v>0</v>
      </c>
      <c r="L52" s="375">
        <v>168</v>
      </c>
      <c r="M52" s="376">
        <v>0</v>
      </c>
      <c r="N52" s="372">
        <v>0</v>
      </c>
      <c r="O52" s="375">
        <v>190</v>
      </c>
      <c r="P52" s="377">
        <v>0</v>
      </c>
      <c r="Q52" s="371">
        <v>67</v>
      </c>
      <c r="R52" s="375">
        <v>104</v>
      </c>
      <c r="S52" s="376">
        <v>6968</v>
      </c>
      <c r="T52" s="372">
        <v>0</v>
      </c>
      <c r="U52" s="375">
        <v>152</v>
      </c>
      <c r="V52" s="377">
        <v>0</v>
      </c>
      <c r="W52" s="378">
        <v>4510</v>
      </c>
      <c r="X52" s="380">
        <v>60744</v>
      </c>
      <c r="Y52" s="379">
        <v>25310</v>
      </c>
      <c r="AA52" s="409">
        <f>-VLOOKUP(B52,[16]MFG!$A:$M,11,FALSE)</f>
        <v>60952</v>
      </c>
    </row>
    <row r="53" spans="1:27" ht="13" x14ac:dyDescent="0.3">
      <c r="A53" s="371">
        <v>107035</v>
      </c>
      <c r="B53" s="372">
        <v>3732239</v>
      </c>
      <c r="C53" s="372">
        <v>373</v>
      </c>
      <c r="D53" t="s">
        <v>388</v>
      </c>
      <c r="E53" t="s">
        <v>80</v>
      </c>
      <c r="F53" s="373" t="s">
        <v>389</v>
      </c>
      <c r="G53" s="374">
        <v>1</v>
      </c>
      <c r="H53" s="371">
        <v>382</v>
      </c>
      <c r="I53" s="375">
        <v>119</v>
      </c>
      <c r="J53" s="376">
        <v>45458</v>
      </c>
      <c r="K53" s="371">
        <v>0</v>
      </c>
      <c r="L53" s="375">
        <v>168</v>
      </c>
      <c r="M53" s="376">
        <v>0</v>
      </c>
      <c r="N53" s="372">
        <v>0</v>
      </c>
      <c r="O53" s="375">
        <v>190</v>
      </c>
      <c r="P53" s="377">
        <v>0</v>
      </c>
      <c r="Q53" s="371">
        <v>18</v>
      </c>
      <c r="R53" s="375">
        <v>104</v>
      </c>
      <c r="S53" s="376">
        <v>1872</v>
      </c>
      <c r="T53" s="372">
        <v>0</v>
      </c>
      <c r="U53" s="375">
        <v>152</v>
      </c>
      <c r="V53" s="377">
        <v>0</v>
      </c>
      <c r="W53" s="378">
        <v>4510</v>
      </c>
      <c r="X53" s="380">
        <v>51840</v>
      </c>
      <c r="Y53" s="379">
        <v>21600</v>
      </c>
      <c r="AA53" s="409">
        <f>-VLOOKUP(B53,[16]MFG!$A:$M,11,FALSE)</f>
        <v>52152</v>
      </c>
    </row>
    <row r="54" spans="1:27" ht="13" x14ac:dyDescent="0.3">
      <c r="A54" s="371">
        <v>107036</v>
      </c>
      <c r="B54" s="372">
        <v>3732241</v>
      </c>
      <c r="C54" s="372">
        <v>373</v>
      </c>
      <c r="D54" t="s">
        <v>388</v>
      </c>
      <c r="E54" t="s">
        <v>133</v>
      </c>
      <c r="F54" s="373" t="s">
        <v>389</v>
      </c>
      <c r="G54" s="374">
        <v>1</v>
      </c>
      <c r="H54" s="371">
        <v>242</v>
      </c>
      <c r="I54" s="375">
        <v>119</v>
      </c>
      <c r="J54" s="376">
        <v>28798</v>
      </c>
      <c r="K54" s="371">
        <v>0</v>
      </c>
      <c r="L54" s="375">
        <v>168</v>
      </c>
      <c r="M54" s="376">
        <v>0</v>
      </c>
      <c r="N54" s="372">
        <v>0</v>
      </c>
      <c r="O54" s="375">
        <v>190</v>
      </c>
      <c r="P54" s="377">
        <v>0</v>
      </c>
      <c r="Q54" s="371">
        <v>43</v>
      </c>
      <c r="R54" s="375">
        <v>104</v>
      </c>
      <c r="S54" s="376">
        <v>4472</v>
      </c>
      <c r="T54" s="372">
        <v>0</v>
      </c>
      <c r="U54" s="375">
        <v>152</v>
      </c>
      <c r="V54" s="377">
        <v>0</v>
      </c>
      <c r="W54" s="378">
        <v>4510</v>
      </c>
      <c r="X54" s="380">
        <v>37780</v>
      </c>
      <c r="Y54" s="379">
        <v>15742</v>
      </c>
      <c r="AA54" s="409">
        <f>-VLOOKUP(B54,[16]MFG!$A:$M,11,FALSE)</f>
        <v>37884</v>
      </c>
    </row>
    <row r="55" spans="1:27" ht="13" x14ac:dyDescent="0.3">
      <c r="A55" s="371">
        <v>148100</v>
      </c>
      <c r="B55" s="372">
        <v>3732246</v>
      </c>
      <c r="C55" s="372">
        <v>373</v>
      </c>
      <c r="D55" t="s">
        <v>388</v>
      </c>
      <c r="E55" t="s">
        <v>301</v>
      </c>
      <c r="F55" s="373" t="s">
        <v>390</v>
      </c>
      <c r="G55" s="374">
        <v>1</v>
      </c>
      <c r="H55" s="371">
        <v>340</v>
      </c>
      <c r="I55" s="375">
        <v>119</v>
      </c>
      <c r="J55" s="376">
        <v>40460</v>
      </c>
      <c r="K55" s="371">
        <v>0</v>
      </c>
      <c r="L55" s="375">
        <v>168</v>
      </c>
      <c r="M55" s="376">
        <v>0</v>
      </c>
      <c r="N55" s="372">
        <v>0</v>
      </c>
      <c r="O55" s="375">
        <v>190</v>
      </c>
      <c r="P55" s="377">
        <v>0</v>
      </c>
      <c r="Q55" s="371">
        <v>63</v>
      </c>
      <c r="R55" s="375">
        <v>104</v>
      </c>
      <c r="S55" s="376">
        <v>6552</v>
      </c>
      <c r="T55" s="372">
        <v>0</v>
      </c>
      <c r="U55" s="375">
        <v>152</v>
      </c>
      <c r="V55" s="377">
        <v>0</v>
      </c>
      <c r="W55" s="378">
        <v>4510</v>
      </c>
      <c r="X55" s="380">
        <v>51522</v>
      </c>
      <c r="Y55" s="379">
        <v>21468</v>
      </c>
      <c r="AA55" s="409">
        <f>-VLOOKUP(B55,[16]MFG!$A:$M,11,FALSE)</f>
        <v>51522</v>
      </c>
    </row>
    <row r="56" spans="1:27" ht="13" x14ac:dyDescent="0.3">
      <c r="A56" s="371">
        <v>107038</v>
      </c>
      <c r="B56" s="372">
        <v>3732252</v>
      </c>
      <c r="C56" s="372">
        <v>373</v>
      </c>
      <c r="D56" t="s">
        <v>388</v>
      </c>
      <c r="E56" t="s">
        <v>25</v>
      </c>
      <c r="F56" s="373" t="s">
        <v>389</v>
      </c>
      <c r="G56" s="374">
        <v>1</v>
      </c>
      <c r="H56" s="371">
        <v>157</v>
      </c>
      <c r="I56" s="375">
        <v>119</v>
      </c>
      <c r="J56" s="376">
        <v>18683</v>
      </c>
      <c r="K56" s="371">
        <v>0</v>
      </c>
      <c r="L56" s="375">
        <v>168</v>
      </c>
      <c r="M56" s="376">
        <v>0</v>
      </c>
      <c r="N56" s="372">
        <v>0</v>
      </c>
      <c r="O56" s="375">
        <v>190</v>
      </c>
      <c r="P56" s="377">
        <v>0</v>
      </c>
      <c r="Q56" s="371">
        <v>50</v>
      </c>
      <c r="R56" s="375">
        <v>104</v>
      </c>
      <c r="S56" s="376">
        <v>5200</v>
      </c>
      <c r="T56" s="372">
        <v>0</v>
      </c>
      <c r="U56" s="375">
        <v>152</v>
      </c>
      <c r="V56" s="377">
        <v>0</v>
      </c>
      <c r="W56" s="378">
        <v>4510</v>
      </c>
      <c r="X56" s="380">
        <v>28393</v>
      </c>
      <c r="Y56" s="379">
        <v>11830</v>
      </c>
      <c r="AA56" s="409">
        <f>-VLOOKUP(B56,[16]MFG!$A:$M,11,FALSE)</f>
        <v>28393</v>
      </c>
    </row>
    <row r="57" spans="1:27" ht="13" x14ac:dyDescent="0.3">
      <c r="A57" s="371">
        <v>107039</v>
      </c>
      <c r="B57" s="372">
        <v>3732257</v>
      </c>
      <c r="C57" s="372">
        <v>373</v>
      </c>
      <c r="D57" t="s">
        <v>388</v>
      </c>
      <c r="E57" t="s">
        <v>91</v>
      </c>
      <c r="F57" s="373" t="s">
        <v>389</v>
      </c>
      <c r="G57" s="374">
        <v>1</v>
      </c>
      <c r="H57" s="371">
        <v>418</v>
      </c>
      <c r="I57" s="375">
        <v>119</v>
      </c>
      <c r="J57" s="376">
        <v>49742</v>
      </c>
      <c r="K57" s="371">
        <v>0</v>
      </c>
      <c r="L57" s="375">
        <v>168</v>
      </c>
      <c r="M57" s="376">
        <v>0</v>
      </c>
      <c r="N57" s="372">
        <v>0</v>
      </c>
      <c r="O57" s="375">
        <v>190</v>
      </c>
      <c r="P57" s="377">
        <v>0</v>
      </c>
      <c r="Q57" s="371">
        <v>64</v>
      </c>
      <c r="R57" s="375">
        <v>104</v>
      </c>
      <c r="S57" s="376">
        <v>6656</v>
      </c>
      <c r="T57" s="372">
        <v>0</v>
      </c>
      <c r="U57" s="375">
        <v>152</v>
      </c>
      <c r="V57" s="377">
        <v>0</v>
      </c>
      <c r="W57" s="378">
        <v>4510</v>
      </c>
      <c r="X57" s="380">
        <v>60908</v>
      </c>
      <c r="Y57" s="379">
        <v>25378</v>
      </c>
      <c r="AA57" s="409">
        <f>-VLOOKUP(B57,[16]MFG!$A:$M,11,FALSE)</f>
        <v>61012</v>
      </c>
    </row>
    <row r="58" spans="1:27" ht="13" x14ac:dyDescent="0.3">
      <c r="A58" s="371">
        <v>107040</v>
      </c>
      <c r="B58" s="372">
        <v>3732261</v>
      </c>
      <c r="C58" s="372">
        <v>373</v>
      </c>
      <c r="D58" t="s">
        <v>388</v>
      </c>
      <c r="E58" t="s">
        <v>87</v>
      </c>
      <c r="F58" s="373" t="s">
        <v>389</v>
      </c>
      <c r="G58" s="374">
        <v>1</v>
      </c>
      <c r="H58" s="371">
        <v>225</v>
      </c>
      <c r="I58" s="375">
        <v>119</v>
      </c>
      <c r="J58" s="376">
        <v>26775</v>
      </c>
      <c r="K58" s="371">
        <v>0</v>
      </c>
      <c r="L58" s="375">
        <v>168</v>
      </c>
      <c r="M58" s="376">
        <v>0</v>
      </c>
      <c r="N58" s="372">
        <v>0</v>
      </c>
      <c r="O58" s="375">
        <v>190</v>
      </c>
      <c r="P58" s="377">
        <v>0</v>
      </c>
      <c r="Q58" s="371">
        <v>78</v>
      </c>
      <c r="R58" s="375">
        <v>104</v>
      </c>
      <c r="S58" s="376">
        <v>8112</v>
      </c>
      <c r="T58" s="372">
        <v>0</v>
      </c>
      <c r="U58" s="375">
        <v>152</v>
      </c>
      <c r="V58" s="377">
        <v>0</v>
      </c>
      <c r="W58" s="378">
        <v>4510</v>
      </c>
      <c r="X58" s="380">
        <v>39397</v>
      </c>
      <c r="Y58" s="379">
        <v>16415</v>
      </c>
      <c r="AA58" s="409">
        <f>-VLOOKUP(B58,[16]MFG!$A:$M,11,FALSE)</f>
        <v>39397</v>
      </c>
    </row>
    <row r="59" spans="1:27" ht="13" x14ac:dyDescent="0.3">
      <c r="A59" s="371">
        <v>107043</v>
      </c>
      <c r="B59" s="372">
        <v>3732272</v>
      </c>
      <c r="C59" s="372">
        <v>373</v>
      </c>
      <c r="D59" t="s">
        <v>388</v>
      </c>
      <c r="E59" t="s">
        <v>27</v>
      </c>
      <c r="F59" s="373" t="s">
        <v>389</v>
      </c>
      <c r="G59" s="374">
        <v>1</v>
      </c>
      <c r="H59" s="371">
        <v>217</v>
      </c>
      <c r="I59" s="375">
        <v>119</v>
      </c>
      <c r="J59" s="376">
        <v>25823</v>
      </c>
      <c r="K59" s="371">
        <v>0</v>
      </c>
      <c r="L59" s="375">
        <v>168</v>
      </c>
      <c r="M59" s="376">
        <v>0</v>
      </c>
      <c r="N59" s="372">
        <v>0</v>
      </c>
      <c r="O59" s="375">
        <v>190</v>
      </c>
      <c r="P59" s="377">
        <v>0</v>
      </c>
      <c r="Q59" s="371">
        <v>108</v>
      </c>
      <c r="R59" s="375">
        <v>104</v>
      </c>
      <c r="S59" s="376">
        <v>11232</v>
      </c>
      <c r="T59" s="372">
        <v>0</v>
      </c>
      <c r="U59" s="375">
        <v>152</v>
      </c>
      <c r="V59" s="377">
        <v>0</v>
      </c>
      <c r="W59" s="378">
        <v>4510</v>
      </c>
      <c r="X59" s="380">
        <v>41565</v>
      </c>
      <c r="Y59" s="379">
        <v>17319</v>
      </c>
      <c r="AA59" s="409">
        <f>-VLOOKUP(B59,[16]MFG!$A:$M,11,FALSE)</f>
        <v>41877</v>
      </c>
    </row>
    <row r="60" spans="1:27" ht="13" x14ac:dyDescent="0.3">
      <c r="A60" s="371">
        <v>142542</v>
      </c>
      <c r="B60" s="372">
        <v>3732274</v>
      </c>
      <c r="C60" s="372">
        <v>373</v>
      </c>
      <c r="D60" t="s">
        <v>388</v>
      </c>
      <c r="E60" t="s">
        <v>203</v>
      </c>
      <c r="F60" s="373" t="s">
        <v>390</v>
      </c>
      <c r="G60" s="374">
        <v>1</v>
      </c>
      <c r="H60" s="371">
        <v>614.5</v>
      </c>
      <c r="I60" s="375">
        <v>119</v>
      </c>
      <c r="J60" s="376">
        <v>73125.5</v>
      </c>
      <c r="K60" s="371">
        <v>0</v>
      </c>
      <c r="L60" s="375">
        <v>168</v>
      </c>
      <c r="M60" s="376">
        <v>0</v>
      </c>
      <c r="N60" s="372">
        <v>0</v>
      </c>
      <c r="O60" s="375">
        <v>190</v>
      </c>
      <c r="P60" s="377">
        <v>0</v>
      </c>
      <c r="Q60" s="371">
        <v>335.5</v>
      </c>
      <c r="R60" s="375">
        <v>104</v>
      </c>
      <c r="S60" s="376">
        <v>34892</v>
      </c>
      <c r="T60" s="372">
        <v>0</v>
      </c>
      <c r="U60" s="375">
        <v>152</v>
      </c>
      <c r="V60" s="377">
        <v>0</v>
      </c>
      <c r="W60" s="378">
        <v>4510</v>
      </c>
      <c r="X60" s="380">
        <v>112528</v>
      </c>
      <c r="Y60" s="379">
        <v>46887</v>
      </c>
      <c r="AA60" s="409">
        <f>-VLOOKUP(B60,[16]MFG!$A:$M,11,FALSE)</f>
        <v>113159</v>
      </c>
    </row>
    <row r="61" spans="1:27" ht="13" x14ac:dyDescent="0.3">
      <c r="A61" s="371">
        <v>107046</v>
      </c>
      <c r="B61" s="372">
        <v>3732279</v>
      </c>
      <c r="C61" s="372">
        <v>373</v>
      </c>
      <c r="D61" t="s">
        <v>388</v>
      </c>
      <c r="E61" t="s">
        <v>83</v>
      </c>
      <c r="F61" s="373" t="s">
        <v>389</v>
      </c>
      <c r="G61" s="374">
        <v>1</v>
      </c>
      <c r="H61" s="371">
        <v>206</v>
      </c>
      <c r="I61" s="375">
        <v>119</v>
      </c>
      <c r="J61" s="376">
        <v>24514</v>
      </c>
      <c r="K61" s="371">
        <v>0</v>
      </c>
      <c r="L61" s="375">
        <v>168</v>
      </c>
      <c r="M61" s="376">
        <v>0</v>
      </c>
      <c r="N61" s="372">
        <v>0</v>
      </c>
      <c r="O61" s="375">
        <v>190</v>
      </c>
      <c r="P61" s="377">
        <v>0</v>
      </c>
      <c r="Q61" s="371">
        <v>61</v>
      </c>
      <c r="R61" s="375">
        <v>104</v>
      </c>
      <c r="S61" s="376">
        <v>6344</v>
      </c>
      <c r="T61" s="372">
        <v>0</v>
      </c>
      <c r="U61" s="375">
        <v>152</v>
      </c>
      <c r="V61" s="377">
        <v>0</v>
      </c>
      <c r="W61" s="378">
        <v>4510</v>
      </c>
      <c r="X61" s="380">
        <v>35368</v>
      </c>
      <c r="Y61" s="379">
        <v>14737</v>
      </c>
      <c r="AA61" s="409">
        <f>-VLOOKUP(B61,[16]MFG!$A:$M,11,FALSE)</f>
        <v>35472</v>
      </c>
    </row>
    <row r="62" spans="1:27" ht="13" x14ac:dyDescent="0.3">
      <c r="A62" s="371">
        <v>107047</v>
      </c>
      <c r="B62" s="372">
        <v>3732281</v>
      </c>
      <c r="C62" s="372">
        <v>373</v>
      </c>
      <c r="D62" t="s">
        <v>388</v>
      </c>
      <c r="E62" t="s">
        <v>21</v>
      </c>
      <c r="F62" s="373" t="s">
        <v>392</v>
      </c>
      <c r="G62" s="374">
        <v>1</v>
      </c>
      <c r="H62" s="371">
        <v>415</v>
      </c>
      <c r="I62" s="375">
        <v>119</v>
      </c>
      <c r="J62" s="376">
        <v>49385</v>
      </c>
      <c r="K62" s="371">
        <v>0</v>
      </c>
      <c r="L62" s="375">
        <v>168</v>
      </c>
      <c r="M62" s="376">
        <v>0</v>
      </c>
      <c r="N62" s="372">
        <v>0</v>
      </c>
      <c r="O62" s="375">
        <v>190</v>
      </c>
      <c r="P62" s="377">
        <v>0</v>
      </c>
      <c r="Q62" s="371">
        <v>70</v>
      </c>
      <c r="R62" s="375">
        <v>104</v>
      </c>
      <c r="S62" s="376">
        <v>7280</v>
      </c>
      <c r="T62" s="372">
        <v>0</v>
      </c>
      <c r="U62" s="375">
        <v>152</v>
      </c>
      <c r="V62" s="377">
        <v>0</v>
      </c>
      <c r="W62" s="378">
        <v>4510</v>
      </c>
      <c r="X62" s="380">
        <v>61175</v>
      </c>
      <c r="Y62" s="379">
        <v>25490</v>
      </c>
      <c r="AA62" s="409">
        <f>-VLOOKUP(B62,[16]MFG!$A:$M,11,FALSE)</f>
        <v>61175</v>
      </c>
    </row>
    <row r="63" spans="1:27" ht="13" x14ac:dyDescent="0.3">
      <c r="A63" s="371">
        <v>107048</v>
      </c>
      <c r="B63" s="372">
        <v>3732283</v>
      </c>
      <c r="C63" s="372">
        <v>373</v>
      </c>
      <c r="D63" t="s">
        <v>388</v>
      </c>
      <c r="E63" t="s">
        <v>79</v>
      </c>
      <c r="F63" s="373" t="s">
        <v>389</v>
      </c>
      <c r="G63" s="374">
        <v>1</v>
      </c>
      <c r="H63" s="371">
        <v>269</v>
      </c>
      <c r="I63" s="375">
        <v>119</v>
      </c>
      <c r="J63" s="376">
        <v>32011</v>
      </c>
      <c r="K63" s="371">
        <v>0</v>
      </c>
      <c r="L63" s="375">
        <v>168</v>
      </c>
      <c r="M63" s="376">
        <v>0</v>
      </c>
      <c r="N63" s="372">
        <v>0</v>
      </c>
      <c r="O63" s="375">
        <v>190</v>
      </c>
      <c r="P63" s="377">
        <v>0</v>
      </c>
      <c r="Q63" s="371">
        <v>6</v>
      </c>
      <c r="R63" s="375">
        <v>104</v>
      </c>
      <c r="S63" s="376">
        <v>624</v>
      </c>
      <c r="T63" s="372">
        <v>0</v>
      </c>
      <c r="U63" s="375">
        <v>152</v>
      </c>
      <c r="V63" s="377">
        <v>0</v>
      </c>
      <c r="W63" s="378">
        <v>4510</v>
      </c>
      <c r="X63" s="380">
        <v>37145</v>
      </c>
      <c r="Y63" s="379">
        <v>15477</v>
      </c>
      <c r="AA63" s="409">
        <f>-VLOOKUP(B63,[16]MFG!$A:$M,11,FALSE)</f>
        <v>37145</v>
      </c>
    </row>
    <row r="64" spans="1:27" ht="13" x14ac:dyDescent="0.3">
      <c r="A64" s="371">
        <v>146405</v>
      </c>
      <c r="B64" s="372">
        <v>3732292</v>
      </c>
      <c r="C64" s="372">
        <v>373</v>
      </c>
      <c r="D64" t="s">
        <v>388</v>
      </c>
      <c r="E64" t="s">
        <v>88</v>
      </c>
      <c r="F64" s="373" t="s">
        <v>390</v>
      </c>
      <c r="G64" s="374">
        <v>1</v>
      </c>
      <c r="H64" s="371">
        <v>210</v>
      </c>
      <c r="I64" s="375">
        <v>119</v>
      </c>
      <c r="J64" s="376">
        <v>24990</v>
      </c>
      <c r="K64" s="371">
        <v>0</v>
      </c>
      <c r="L64" s="375">
        <v>168</v>
      </c>
      <c r="M64" s="376">
        <v>0</v>
      </c>
      <c r="N64" s="372">
        <v>0</v>
      </c>
      <c r="O64" s="375">
        <v>190</v>
      </c>
      <c r="P64" s="377">
        <v>0</v>
      </c>
      <c r="Q64" s="371">
        <v>20</v>
      </c>
      <c r="R64" s="375">
        <v>104</v>
      </c>
      <c r="S64" s="376">
        <v>2080</v>
      </c>
      <c r="T64" s="372">
        <v>0</v>
      </c>
      <c r="U64" s="375">
        <v>152</v>
      </c>
      <c r="V64" s="377">
        <v>0</v>
      </c>
      <c r="W64" s="378">
        <v>4510</v>
      </c>
      <c r="X64" s="380">
        <v>31580</v>
      </c>
      <c r="Y64" s="379">
        <v>13158</v>
      </c>
      <c r="AA64" s="409">
        <f>-VLOOKUP(B64,[16]MFG!$A:$M,11,FALSE)</f>
        <v>31580</v>
      </c>
    </row>
    <row r="65" spans="1:27" ht="13" x14ac:dyDescent="0.3">
      <c r="A65" s="371">
        <v>146510</v>
      </c>
      <c r="B65" s="372">
        <v>3732294</v>
      </c>
      <c r="C65" s="372">
        <v>373</v>
      </c>
      <c r="D65" t="s">
        <v>388</v>
      </c>
      <c r="E65" t="s">
        <v>97</v>
      </c>
      <c r="F65" s="373" t="s">
        <v>390</v>
      </c>
      <c r="G65" s="374">
        <v>1</v>
      </c>
      <c r="H65" s="371">
        <v>181</v>
      </c>
      <c r="I65" s="375">
        <v>119</v>
      </c>
      <c r="J65" s="376">
        <v>21539</v>
      </c>
      <c r="K65" s="371">
        <v>0</v>
      </c>
      <c r="L65" s="375">
        <v>168</v>
      </c>
      <c r="M65" s="376">
        <v>0</v>
      </c>
      <c r="N65" s="372">
        <v>0</v>
      </c>
      <c r="O65" s="375">
        <v>190</v>
      </c>
      <c r="P65" s="377">
        <v>0</v>
      </c>
      <c r="Q65" s="371">
        <v>21</v>
      </c>
      <c r="R65" s="375">
        <v>104</v>
      </c>
      <c r="S65" s="376">
        <v>2184</v>
      </c>
      <c r="T65" s="372">
        <v>0</v>
      </c>
      <c r="U65" s="375">
        <v>152</v>
      </c>
      <c r="V65" s="377">
        <v>0</v>
      </c>
      <c r="W65" s="378">
        <v>4510</v>
      </c>
      <c r="X65" s="380">
        <v>28233</v>
      </c>
      <c r="Y65" s="379">
        <v>11764</v>
      </c>
      <c r="AA65" s="409">
        <f>-VLOOKUP(B65,[16]MFG!$A:$M,11,FALSE)</f>
        <v>28337</v>
      </c>
    </row>
    <row r="66" spans="1:27" ht="13" x14ac:dyDescent="0.3">
      <c r="A66" s="371">
        <v>107051</v>
      </c>
      <c r="B66" s="372">
        <v>3732296</v>
      </c>
      <c r="C66" s="372">
        <v>373</v>
      </c>
      <c r="D66" t="s">
        <v>388</v>
      </c>
      <c r="E66" t="s">
        <v>150</v>
      </c>
      <c r="F66" s="373" t="s">
        <v>389</v>
      </c>
      <c r="G66" s="374">
        <v>1</v>
      </c>
      <c r="H66" s="371">
        <v>322</v>
      </c>
      <c r="I66" s="375">
        <v>119</v>
      </c>
      <c r="J66" s="376">
        <v>38318</v>
      </c>
      <c r="K66" s="371">
        <v>0</v>
      </c>
      <c r="L66" s="375">
        <v>168</v>
      </c>
      <c r="M66" s="376">
        <v>0</v>
      </c>
      <c r="N66" s="372">
        <v>0</v>
      </c>
      <c r="O66" s="375">
        <v>190</v>
      </c>
      <c r="P66" s="377">
        <v>0</v>
      </c>
      <c r="Q66" s="371">
        <v>72</v>
      </c>
      <c r="R66" s="375">
        <v>104</v>
      </c>
      <c r="S66" s="376">
        <v>7488</v>
      </c>
      <c r="T66" s="372">
        <v>0</v>
      </c>
      <c r="U66" s="375">
        <v>152</v>
      </c>
      <c r="V66" s="377">
        <v>0</v>
      </c>
      <c r="W66" s="378">
        <v>4510</v>
      </c>
      <c r="X66" s="380">
        <v>50316</v>
      </c>
      <c r="Y66" s="379">
        <v>20965</v>
      </c>
      <c r="AA66" s="409">
        <f>-VLOOKUP(B66,[16]MFG!$A:$M,11,FALSE)</f>
        <v>50420</v>
      </c>
    </row>
    <row r="67" spans="1:27" ht="13" x14ac:dyDescent="0.3">
      <c r="A67" s="371">
        <v>107052</v>
      </c>
      <c r="B67" s="372">
        <v>3732297</v>
      </c>
      <c r="C67" s="372">
        <v>373</v>
      </c>
      <c r="D67" t="s">
        <v>388</v>
      </c>
      <c r="E67" t="s">
        <v>84</v>
      </c>
      <c r="F67" s="373" t="s">
        <v>389</v>
      </c>
      <c r="G67" s="374">
        <v>1</v>
      </c>
      <c r="H67" s="371">
        <v>194</v>
      </c>
      <c r="I67" s="375">
        <v>119</v>
      </c>
      <c r="J67" s="376">
        <v>23086</v>
      </c>
      <c r="K67" s="371">
        <v>0</v>
      </c>
      <c r="L67" s="375">
        <v>168</v>
      </c>
      <c r="M67" s="376">
        <v>0</v>
      </c>
      <c r="N67" s="372">
        <v>0</v>
      </c>
      <c r="O67" s="375">
        <v>190</v>
      </c>
      <c r="P67" s="377">
        <v>0</v>
      </c>
      <c r="Q67" s="371">
        <v>29</v>
      </c>
      <c r="R67" s="375">
        <v>104</v>
      </c>
      <c r="S67" s="376">
        <v>3016</v>
      </c>
      <c r="T67" s="372">
        <v>0</v>
      </c>
      <c r="U67" s="375">
        <v>152</v>
      </c>
      <c r="V67" s="377">
        <v>0</v>
      </c>
      <c r="W67" s="378">
        <v>4510</v>
      </c>
      <c r="X67" s="380">
        <v>30612</v>
      </c>
      <c r="Y67" s="379">
        <v>12755</v>
      </c>
      <c r="AA67" s="409">
        <f>-VLOOKUP(B67,[16]MFG!$A:$M,11,FALSE)</f>
        <v>30716</v>
      </c>
    </row>
    <row r="68" spans="1:27" ht="13" x14ac:dyDescent="0.3">
      <c r="A68" s="371">
        <v>139863</v>
      </c>
      <c r="B68" s="372">
        <v>3732298</v>
      </c>
      <c r="C68" s="372">
        <v>373</v>
      </c>
      <c r="D68" t="s">
        <v>388</v>
      </c>
      <c r="E68" t="s">
        <v>220</v>
      </c>
      <c r="F68" s="373" t="s">
        <v>390</v>
      </c>
      <c r="G68" s="374">
        <v>1</v>
      </c>
      <c r="H68" s="371">
        <v>211</v>
      </c>
      <c r="I68" s="375">
        <v>119</v>
      </c>
      <c r="J68" s="376">
        <v>25109</v>
      </c>
      <c r="K68" s="371">
        <v>0</v>
      </c>
      <c r="L68" s="375">
        <v>168</v>
      </c>
      <c r="M68" s="376">
        <v>0</v>
      </c>
      <c r="N68" s="372">
        <v>0</v>
      </c>
      <c r="O68" s="375">
        <v>190</v>
      </c>
      <c r="P68" s="377">
        <v>0</v>
      </c>
      <c r="Q68" s="371">
        <v>25</v>
      </c>
      <c r="R68" s="375">
        <v>104</v>
      </c>
      <c r="S68" s="376">
        <v>2600</v>
      </c>
      <c r="T68" s="372">
        <v>0</v>
      </c>
      <c r="U68" s="375">
        <v>152</v>
      </c>
      <c r="V68" s="377">
        <v>0</v>
      </c>
      <c r="W68" s="378">
        <v>4510</v>
      </c>
      <c r="X68" s="380">
        <v>32219</v>
      </c>
      <c r="Y68" s="379">
        <v>13425</v>
      </c>
      <c r="AA68" s="409">
        <f>-VLOOKUP(B68,[16]MFG!$A:$M,11,FALSE)</f>
        <v>32531</v>
      </c>
    </row>
    <row r="69" spans="1:27" ht="13" x14ac:dyDescent="0.3">
      <c r="A69" s="371">
        <v>149119</v>
      </c>
      <c r="B69" s="372">
        <v>3732302</v>
      </c>
      <c r="C69" s="372">
        <v>373</v>
      </c>
      <c r="D69" t="s">
        <v>388</v>
      </c>
      <c r="E69" t="s">
        <v>35</v>
      </c>
      <c r="F69" s="373" t="s">
        <v>390</v>
      </c>
      <c r="G69" s="374">
        <v>1</v>
      </c>
      <c r="H69" s="371">
        <v>198</v>
      </c>
      <c r="I69" s="375">
        <v>119</v>
      </c>
      <c r="J69" s="376">
        <v>23562</v>
      </c>
      <c r="K69" s="371">
        <v>0</v>
      </c>
      <c r="L69" s="375">
        <v>168</v>
      </c>
      <c r="M69" s="376">
        <v>0</v>
      </c>
      <c r="N69" s="372">
        <v>0</v>
      </c>
      <c r="O69" s="375">
        <v>190</v>
      </c>
      <c r="P69" s="377">
        <v>0</v>
      </c>
      <c r="Q69" s="371">
        <v>55</v>
      </c>
      <c r="R69" s="375">
        <v>104</v>
      </c>
      <c r="S69" s="376">
        <v>5720</v>
      </c>
      <c r="T69" s="372">
        <v>0</v>
      </c>
      <c r="U69" s="375">
        <v>152</v>
      </c>
      <c r="V69" s="377">
        <v>0</v>
      </c>
      <c r="W69" s="378">
        <v>4510</v>
      </c>
      <c r="X69" s="380">
        <v>33792</v>
      </c>
      <c r="Y69" s="379">
        <v>14080</v>
      </c>
      <c r="AA69" s="409">
        <f>-VLOOKUP(B69,[16]MFG!$A:$M,11,FALSE)</f>
        <v>34000</v>
      </c>
    </row>
    <row r="70" spans="1:27" ht="13" x14ac:dyDescent="0.3">
      <c r="A70" s="371">
        <v>107055</v>
      </c>
      <c r="B70" s="372">
        <v>3732303</v>
      </c>
      <c r="C70" s="372">
        <v>373</v>
      </c>
      <c r="D70" t="s">
        <v>388</v>
      </c>
      <c r="E70" t="s">
        <v>98</v>
      </c>
      <c r="F70" s="373" t="s">
        <v>389</v>
      </c>
      <c r="G70" s="374">
        <v>1</v>
      </c>
      <c r="H70" s="371">
        <v>295</v>
      </c>
      <c r="I70" s="375">
        <v>119</v>
      </c>
      <c r="J70" s="376">
        <v>35105</v>
      </c>
      <c r="K70" s="371">
        <v>0</v>
      </c>
      <c r="L70" s="375">
        <v>168</v>
      </c>
      <c r="M70" s="376">
        <v>0</v>
      </c>
      <c r="N70" s="372">
        <v>0</v>
      </c>
      <c r="O70" s="375">
        <v>190</v>
      </c>
      <c r="P70" s="377">
        <v>0</v>
      </c>
      <c r="Q70" s="371">
        <v>75</v>
      </c>
      <c r="R70" s="375">
        <v>104</v>
      </c>
      <c r="S70" s="376">
        <v>7800</v>
      </c>
      <c r="T70" s="372">
        <v>0</v>
      </c>
      <c r="U70" s="375">
        <v>152</v>
      </c>
      <c r="V70" s="377">
        <v>0</v>
      </c>
      <c r="W70" s="378">
        <v>4510</v>
      </c>
      <c r="X70" s="380">
        <v>47415</v>
      </c>
      <c r="Y70" s="379">
        <v>19756</v>
      </c>
      <c r="AA70" s="409">
        <f>-VLOOKUP(B70,[16]MFG!$A:$M,11,FALSE)</f>
        <v>48247</v>
      </c>
    </row>
    <row r="71" spans="1:27" ht="13" x14ac:dyDescent="0.3">
      <c r="A71" s="371">
        <v>139297</v>
      </c>
      <c r="B71" s="372">
        <v>3732305</v>
      </c>
      <c r="C71" s="372">
        <v>373</v>
      </c>
      <c r="D71" t="s">
        <v>388</v>
      </c>
      <c r="E71" t="s">
        <v>210</v>
      </c>
      <c r="F71" s="373" t="s">
        <v>390</v>
      </c>
      <c r="G71" s="374">
        <v>1</v>
      </c>
      <c r="H71" s="371">
        <v>190</v>
      </c>
      <c r="I71" s="375">
        <v>119</v>
      </c>
      <c r="J71" s="376">
        <v>22610</v>
      </c>
      <c r="K71" s="371">
        <v>0</v>
      </c>
      <c r="L71" s="375">
        <v>168</v>
      </c>
      <c r="M71" s="376">
        <v>0</v>
      </c>
      <c r="N71" s="372">
        <v>0</v>
      </c>
      <c r="O71" s="375">
        <v>190</v>
      </c>
      <c r="P71" s="377">
        <v>0</v>
      </c>
      <c r="Q71" s="371">
        <v>111</v>
      </c>
      <c r="R71" s="375">
        <v>104</v>
      </c>
      <c r="S71" s="376">
        <v>11544</v>
      </c>
      <c r="T71" s="372">
        <v>0</v>
      </c>
      <c r="U71" s="375">
        <v>152</v>
      </c>
      <c r="V71" s="377">
        <v>0</v>
      </c>
      <c r="W71" s="378">
        <v>4510</v>
      </c>
      <c r="X71" s="380">
        <v>38664</v>
      </c>
      <c r="Y71" s="379">
        <v>16110</v>
      </c>
      <c r="AA71" s="409">
        <f>-VLOOKUP(B71,[16]MFG!$A:$M,11,FALSE)</f>
        <v>38768</v>
      </c>
    </row>
    <row r="72" spans="1:27" ht="13" x14ac:dyDescent="0.3">
      <c r="A72" s="371">
        <v>107057</v>
      </c>
      <c r="B72" s="372">
        <v>3732306</v>
      </c>
      <c r="C72" s="372">
        <v>373</v>
      </c>
      <c r="D72" t="s">
        <v>388</v>
      </c>
      <c r="E72" t="s">
        <v>160</v>
      </c>
      <c r="F72" s="373" t="s">
        <v>389</v>
      </c>
      <c r="G72" s="374">
        <v>1</v>
      </c>
      <c r="H72" s="371">
        <v>122</v>
      </c>
      <c r="I72" s="375">
        <v>119</v>
      </c>
      <c r="J72" s="376">
        <v>14518</v>
      </c>
      <c r="K72" s="371">
        <v>0</v>
      </c>
      <c r="L72" s="375">
        <v>168</v>
      </c>
      <c r="M72" s="376">
        <v>0</v>
      </c>
      <c r="N72" s="372">
        <v>0</v>
      </c>
      <c r="O72" s="375">
        <v>190</v>
      </c>
      <c r="P72" s="377">
        <v>0</v>
      </c>
      <c r="Q72" s="371">
        <v>31</v>
      </c>
      <c r="R72" s="375">
        <v>104</v>
      </c>
      <c r="S72" s="376">
        <v>3224</v>
      </c>
      <c r="T72" s="372">
        <v>0</v>
      </c>
      <c r="U72" s="375">
        <v>152</v>
      </c>
      <c r="V72" s="377">
        <v>0</v>
      </c>
      <c r="W72" s="378">
        <v>4510</v>
      </c>
      <c r="X72" s="380">
        <v>22252</v>
      </c>
      <c r="Y72" s="379">
        <v>9272</v>
      </c>
      <c r="AA72" s="409">
        <f>-VLOOKUP(B72,[16]MFG!$A:$M,11,FALSE)</f>
        <v>22252</v>
      </c>
    </row>
    <row r="73" spans="1:27" ht="13" x14ac:dyDescent="0.3">
      <c r="A73" s="371">
        <v>146012</v>
      </c>
      <c r="B73" s="372">
        <v>3732309</v>
      </c>
      <c r="C73" s="372">
        <v>373</v>
      </c>
      <c r="D73" t="s">
        <v>388</v>
      </c>
      <c r="E73" t="s">
        <v>95</v>
      </c>
      <c r="F73" s="373" t="s">
        <v>390</v>
      </c>
      <c r="G73" s="374">
        <v>1</v>
      </c>
      <c r="H73" s="371">
        <v>243</v>
      </c>
      <c r="I73" s="375">
        <v>119</v>
      </c>
      <c r="J73" s="376">
        <v>28917</v>
      </c>
      <c r="K73" s="371">
        <v>0</v>
      </c>
      <c r="L73" s="375">
        <v>168</v>
      </c>
      <c r="M73" s="376">
        <v>0</v>
      </c>
      <c r="N73" s="372">
        <v>0</v>
      </c>
      <c r="O73" s="375">
        <v>190</v>
      </c>
      <c r="P73" s="377">
        <v>0</v>
      </c>
      <c r="Q73" s="371">
        <v>26</v>
      </c>
      <c r="R73" s="375">
        <v>104</v>
      </c>
      <c r="S73" s="376">
        <v>2704</v>
      </c>
      <c r="T73" s="372">
        <v>0</v>
      </c>
      <c r="U73" s="375">
        <v>152</v>
      </c>
      <c r="V73" s="377">
        <v>0</v>
      </c>
      <c r="W73" s="378">
        <v>4510</v>
      </c>
      <c r="X73" s="380">
        <v>36131</v>
      </c>
      <c r="Y73" s="379">
        <v>15055</v>
      </c>
      <c r="AA73" s="409">
        <f>-VLOOKUP(B73,[16]MFG!$A:$M,11,FALSE)</f>
        <v>36235</v>
      </c>
    </row>
    <row r="74" spans="1:27" ht="13" x14ac:dyDescent="0.3">
      <c r="A74" s="371">
        <v>146498</v>
      </c>
      <c r="B74" s="372">
        <v>3732311</v>
      </c>
      <c r="C74" s="372">
        <v>373</v>
      </c>
      <c r="D74" t="s">
        <v>388</v>
      </c>
      <c r="E74" t="s">
        <v>39</v>
      </c>
      <c r="F74" s="373" t="s">
        <v>390</v>
      </c>
      <c r="G74" s="374">
        <v>1</v>
      </c>
      <c r="H74" s="371">
        <v>142</v>
      </c>
      <c r="I74" s="375">
        <v>119</v>
      </c>
      <c r="J74" s="376">
        <v>16898</v>
      </c>
      <c r="K74" s="371">
        <v>0</v>
      </c>
      <c r="L74" s="375">
        <v>168</v>
      </c>
      <c r="M74" s="376">
        <v>0</v>
      </c>
      <c r="N74" s="372">
        <v>0</v>
      </c>
      <c r="O74" s="375">
        <v>190</v>
      </c>
      <c r="P74" s="377">
        <v>0</v>
      </c>
      <c r="Q74" s="371">
        <v>41</v>
      </c>
      <c r="R74" s="375">
        <v>104</v>
      </c>
      <c r="S74" s="376">
        <v>4264</v>
      </c>
      <c r="T74" s="372">
        <v>0</v>
      </c>
      <c r="U74" s="375">
        <v>152</v>
      </c>
      <c r="V74" s="377">
        <v>0</v>
      </c>
      <c r="W74" s="378">
        <v>4510</v>
      </c>
      <c r="X74" s="380">
        <v>25672</v>
      </c>
      <c r="Y74" s="379">
        <v>10697</v>
      </c>
      <c r="AA74" s="409">
        <f>-VLOOKUP(B74,[16]MFG!$A:$M,11,FALSE)</f>
        <v>25880</v>
      </c>
    </row>
    <row r="75" spans="1:27" ht="13" x14ac:dyDescent="0.3">
      <c r="A75" s="371">
        <v>107060</v>
      </c>
      <c r="B75" s="372">
        <v>3732312</v>
      </c>
      <c r="C75" s="372">
        <v>373</v>
      </c>
      <c r="D75" t="s">
        <v>388</v>
      </c>
      <c r="E75" t="s">
        <v>147</v>
      </c>
      <c r="F75" s="373" t="s">
        <v>389</v>
      </c>
      <c r="G75" s="374">
        <v>1</v>
      </c>
      <c r="H75" s="371">
        <v>205</v>
      </c>
      <c r="I75" s="375">
        <v>119</v>
      </c>
      <c r="J75" s="376">
        <v>24395</v>
      </c>
      <c r="K75" s="371">
        <v>0</v>
      </c>
      <c r="L75" s="375">
        <v>168</v>
      </c>
      <c r="M75" s="376">
        <v>0</v>
      </c>
      <c r="N75" s="372">
        <v>0</v>
      </c>
      <c r="O75" s="375">
        <v>190</v>
      </c>
      <c r="P75" s="377">
        <v>0</v>
      </c>
      <c r="Q75" s="371">
        <v>28</v>
      </c>
      <c r="R75" s="375">
        <v>104</v>
      </c>
      <c r="S75" s="376">
        <v>2912</v>
      </c>
      <c r="T75" s="372">
        <v>0</v>
      </c>
      <c r="U75" s="375">
        <v>152</v>
      </c>
      <c r="V75" s="377">
        <v>0</v>
      </c>
      <c r="W75" s="378">
        <v>4510</v>
      </c>
      <c r="X75" s="380">
        <v>31817</v>
      </c>
      <c r="Y75" s="379">
        <v>13257</v>
      </c>
      <c r="AA75" s="409">
        <f>-VLOOKUP(B75,[16]MFG!$A:$M,11,FALSE)</f>
        <v>32025</v>
      </c>
    </row>
    <row r="76" spans="1:27" ht="13" x14ac:dyDescent="0.3">
      <c r="A76" s="371">
        <v>145832</v>
      </c>
      <c r="B76" s="372">
        <v>3732313</v>
      </c>
      <c r="C76" s="372">
        <v>373</v>
      </c>
      <c r="D76" t="s">
        <v>388</v>
      </c>
      <c r="E76" t="s">
        <v>157</v>
      </c>
      <c r="F76" s="373" t="s">
        <v>390</v>
      </c>
      <c r="G76" s="374">
        <v>1</v>
      </c>
      <c r="H76" s="371">
        <v>417</v>
      </c>
      <c r="I76" s="375">
        <v>119</v>
      </c>
      <c r="J76" s="376">
        <v>49623</v>
      </c>
      <c r="K76" s="371">
        <v>0</v>
      </c>
      <c r="L76" s="375">
        <v>168</v>
      </c>
      <c r="M76" s="376">
        <v>0</v>
      </c>
      <c r="N76" s="372">
        <v>0</v>
      </c>
      <c r="O76" s="375">
        <v>190</v>
      </c>
      <c r="P76" s="377">
        <v>0</v>
      </c>
      <c r="Q76" s="371">
        <v>35</v>
      </c>
      <c r="R76" s="375">
        <v>104</v>
      </c>
      <c r="S76" s="376">
        <v>3640</v>
      </c>
      <c r="T76" s="372">
        <v>0</v>
      </c>
      <c r="U76" s="375">
        <v>152</v>
      </c>
      <c r="V76" s="377">
        <v>0</v>
      </c>
      <c r="W76" s="378">
        <v>4510</v>
      </c>
      <c r="X76" s="380">
        <v>57773</v>
      </c>
      <c r="Y76" s="379">
        <v>24072</v>
      </c>
      <c r="AA76" s="409">
        <f>-VLOOKUP(B76,[16]MFG!$A:$M,11,FALSE)</f>
        <v>57877</v>
      </c>
    </row>
    <row r="77" spans="1:27" ht="13" x14ac:dyDescent="0.3">
      <c r="A77" s="371">
        <v>139862</v>
      </c>
      <c r="B77" s="372">
        <v>3732315</v>
      </c>
      <c r="C77" s="372">
        <v>373</v>
      </c>
      <c r="D77" t="s">
        <v>388</v>
      </c>
      <c r="E77" t="s">
        <v>219</v>
      </c>
      <c r="F77" s="373" t="s">
        <v>390</v>
      </c>
      <c r="G77" s="374">
        <v>1</v>
      </c>
      <c r="H77" s="371">
        <v>148</v>
      </c>
      <c r="I77" s="375">
        <v>119</v>
      </c>
      <c r="J77" s="376">
        <v>17612</v>
      </c>
      <c r="K77" s="371">
        <v>0</v>
      </c>
      <c r="L77" s="375">
        <v>168</v>
      </c>
      <c r="M77" s="376">
        <v>0</v>
      </c>
      <c r="N77" s="372">
        <v>0</v>
      </c>
      <c r="O77" s="375">
        <v>190</v>
      </c>
      <c r="P77" s="377">
        <v>0</v>
      </c>
      <c r="Q77" s="371">
        <v>29</v>
      </c>
      <c r="R77" s="375">
        <v>104</v>
      </c>
      <c r="S77" s="376">
        <v>3016</v>
      </c>
      <c r="T77" s="372">
        <v>0</v>
      </c>
      <c r="U77" s="375">
        <v>152</v>
      </c>
      <c r="V77" s="377">
        <v>0</v>
      </c>
      <c r="W77" s="378">
        <v>4510</v>
      </c>
      <c r="X77" s="380">
        <v>25138</v>
      </c>
      <c r="Y77" s="379">
        <v>10474</v>
      </c>
      <c r="AA77" s="409">
        <f>-VLOOKUP(B77,[16]MFG!$A:$M,11,FALSE)</f>
        <v>25242</v>
      </c>
    </row>
    <row r="78" spans="1:27" ht="13" x14ac:dyDescent="0.3">
      <c r="A78" s="371">
        <v>107064</v>
      </c>
      <c r="B78" s="372">
        <v>3732319</v>
      </c>
      <c r="C78" s="372">
        <v>373</v>
      </c>
      <c r="D78" t="s">
        <v>388</v>
      </c>
      <c r="E78" t="s">
        <v>165</v>
      </c>
      <c r="F78" s="373" t="s">
        <v>389</v>
      </c>
      <c r="G78" s="374">
        <v>1</v>
      </c>
      <c r="H78" s="371">
        <v>134</v>
      </c>
      <c r="I78" s="375">
        <v>119</v>
      </c>
      <c r="J78" s="376">
        <v>15946</v>
      </c>
      <c r="K78" s="371">
        <v>0</v>
      </c>
      <c r="L78" s="375">
        <v>168</v>
      </c>
      <c r="M78" s="376">
        <v>0</v>
      </c>
      <c r="N78" s="372">
        <v>0</v>
      </c>
      <c r="O78" s="375">
        <v>190</v>
      </c>
      <c r="P78" s="377">
        <v>0</v>
      </c>
      <c r="Q78" s="371">
        <v>47</v>
      </c>
      <c r="R78" s="375">
        <v>104</v>
      </c>
      <c r="S78" s="376">
        <v>4888</v>
      </c>
      <c r="T78" s="372">
        <v>0</v>
      </c>
      <c r="U78" s="375">
        <v>152</v>
      </c>
      <c r="V78" s="377">
        <v>0</v>
      </c>
      <c r="W78" s="378">
        <v>4510</v>
      </c>
      <c r="X78" s="380">
        <v>25344</v>
      </c>
      <c r="Y78" s="379">
        <v>10560</v>
      </c>
      <c r="AA78" s="409">
        <f>-VLOOKUP(B78,[16]MFG!$A:$M,11,FALSE)</f>
        <v>25344</v>
      </c>
    </row>
    <row r="79" spans="1:27" ht="13" x14ac:dyDescent="0.3">
      <c r="A79" s="371">
        <v>143620</v>
      </c>
      <c r="B79" s="372">
        <v>3732321</v>
      </c>
      <c r="C79" s="372">
        <v>373</v>
      </c>
      <c r="D79" t="s">
        <v>388</v>
      </c>
      <c r="E79" t="s">
        <v>250</v>
      </c>
      <c r="F79" s="373" t="s">
        <v>390</v>
      </c>
      <c r="G79" s="374">
        <v>1</v>
      </c>
      <c r="H79" s="371">
        <v>424</v>
      </c>
      <c r="I79" s="375">
        <v>119</v>
      </c>
      <c r="J79" s="376">
        <v>50456</v>
      </c>
      <c r="K79" s="371">
        <v>0</v>
      </c>
      <c r="L79" s="375">
        <v>168</v>
      </c>
      <c r="M79" s="376">
        <v>0</v>
      </c>
      <c r="N79" s="372">
        <v>0</v>
      </c>
      <c r="O79" s="375">
        <v>190</v>
      </c>
      <c r="P79" s="377">
        <v>0</v>
      </c>
      <c r="Q79" s="371">
        <v>291</v>
      </c>
      <c r="R79" s="375">
        <v>104</v>
      </c>
      <c r="S79" s="376">
        <v>30264</v>
      </c>
      <c r="T79" s="372">
        <v>0</v>
      </c>
      <c r="U79" s="375">
        <v>152</v>
      </c>
      <c r="V79" s="377">
        <v>0</v>
      </c>
      <c r="W79" s="378">
        <v>4510</v>
      </c>
      <c r="X79" s="380">
        <v>85230</v>
      </c>
      <c r="Y79" s="379">
        <v>35513</v>
      </c>
      <c r="AA79" s="409">
        <f>-VLOOKUP(B79,[16]MFG!$A:$M,11,FALSE)</f>
        <v>85854</v>
      </c>
    </row>
    <row r="80" spans="1:27" ht="13" x14ac:dyDescent="0.3">
      <c r="A80" s="371">
        <v>149575</v>
      </c>
      <c r="B80" s="372">
        <v>3732052</v>
      </c>
      <c r="C80" s="372">
        <v>373</v>
      </c>
      <c r="D80" t="s">
        <v>388</v>
      </c>
      <c r="E80" t="s">
        <v>142</v>
      </c>
      <c r="F80" s="373" t="s">
        <v>391</v>
      </c>
      <c r="G80" s="374">
        <v>1</v>
      </c>
      <c r="H80" s="371">
        <v>384</v>
      </c>
      <c r="I80" s="375">
        <v>119</v>
      </c>
      <c r="J80" s="376">
        <v>45696</v>
      </c>
      <c r="K80" s="371">
        <v>0</v>
      </c>
      <c r="L80" s="375">
        <v>168</v>
      </c>
      <c r="M80" s="376">
        <v>0</v>
      </c>
      <c r="N80" s="372">
        <v>0</v>
      </c>
      <c r="O80" s="375">
        <v>190</v>
      </c>
      <c r="P80" s="377">
        <v>0</v>
      </c>
      <c r="Q80" s="371">
        <v>275</v>
      </c>
      <c r="R80" s="375">
        <v>104</v>
      </c>
      <c r="S80" s="376">
        <v>28600</v>
      </c>
      <c r="T80" s="372">
        <v>0</v>
      </c>
      <c r="U80" s="375">
        <v>152</v>
      </c>
      <c r="V80" s="377">
        <v>0</v>
      </c>
      <c r="W80" s="378">
        <v>4510</v>
      </c>
      <c r="X80" s="380">
        <v>78806</v>
      </c>
      <c r="Y80" s="379">
        <v>32836</v>
      </c>
      <c r="AA80" s="409">
        <f>-VLOOKUP(B80,[16]MFG!$A:$M,11,FALSE)</f>
        <v>79014</v>
      </c>
    </row>
    <row r="81" spans="1:27" ht="13" x14ac:dyDescent="0.3">
      <c r="A81" s="371">
        <v>143965</v>
      </c>
      <c r="B81" s="372">
        <v>3732323</v>
      </c>
      <c r="C81" s="372">
        <v>373</v>
      </c>
      <c r="D81" t="s">
        <v>388</v>
      </c>
      <c r="E81" t="s">
        <v>205</v>
      </c>
      <c r="F81" s="373" t="s">
        <v>390</v>
      </c>
      <c r="G81" s="374">
        <v>1</v>
      </c>
      <c r="H81" s="371">
        <v>337</v>
      </c>
      <c r="I81" s="375">
        <v>119</v>
      </c>
      <c r="J81" s="376">
        <v>40103</v>
      </c>
      <c r="K81" s="371">
        <v>0</v>
      </c>
      <c r="L81" s="375">
        <v>168</v>
      </c>
      <c r="M81" s="376">
        <v>0</v>
      </c>
      <c r="N81" s="372">
        <v>0</v>
      </c>
      <c r="O81" s="375">
        <v>190</v>
      </c>
      <c r="P81" s="377">
        <v>0</v>
      </c>
      <c r="Q81" s="371">
        <v>132</v>
      </c>
      <c r="R81" s="375">
        <v>104</v>
      </c>
      <c r="S81" s="376">
        <v>13728</v>
      </c>
      <c r="T81" s="372">
        <v>0</v>
      </c>
      <c r="U81" s="375">
        <v>152</v>
      </c>
      <c r="V81" s="377">
        <v>0</v>
      </c>
      <c r="W81" s="378">
        <v>4510</v>
      </c>
      <c r="X81" s="380">
        <v>58341</v>
      </c>
      <c r="Y81" s="379">
        <v>24309</v>
      </c>
      <c r="AA81" s="409">
        <f>-VLOOKUP(B81,[16]MFG!$A:$M,11,FALSE)</f>
        <v>58445</v>
      </c>
    </row>
    <row r="82" spans="1:27" ht="13" x14ac:dyDescent="0.3">
      <c r="A82" s="371">
        <v>147375</v>
      </c>
      <c r="B82" s="372">
        <v>3732324</v>
      </c>
      <c r="C82" s="372">
        <v>373</v>
      </c>
      <c r="D82" t="s">
        <v>388</v>
      </c>
      <c r="E82" t="s">
        <v>41</v>
      </c>
      <c r="F82" s="373" t="s">
        <v>390</v>
      </c>
      <c r="G82" s="374">
        <v>1</v>
      </c>
      <c r="H82" s="371">
        <v>363</v>
      </c>
      <c r="I82" s="375">
        <v>119</v>
      </c>
      <c r="J82" s="376">
        <v>43197</v>
      </c>
      <c r="K82" s="371">
        <v>0</v>
      </c>
      <c r="L82" s="375">
        <v>168</v>
      </c>
      <c r="M82" s="376">
        <v>0</v>
      </c>
      <c r="N82" s="372">
        <v>0</v>
      </c>
      <c r="O82" s="375">
        <v>190</v>
      </c>
      <c r="P82" s="377">
        <v>0</v>
      </c>
      <c r="Q82" s="371">
        <v>122</v>
      </c>
      <c r="R82" s="375">
        <v>104</v>
      </c>
      <c r="S82" s="376">
        <v>12688</v>
      </c>
      <c r="T82" s="372">
        <v>0</v>
      </c>
      <c r="U82" s="375">
        <v>152</v>
      </c>
      <c r="V82" s="377">
        <v>0</v>
      </c>
      <c r="W82" s="378">
        <v>4510</v>
      </c>
      <c r="X82" s="380">
        <v>60395</v>
      </c>
      <c r="Y82" s="379">
        <v>25165</v>
      </c>
      <c r="AA82" s="409">
        <f>-VLOOKUP(B82,[16]MFG!$A:$M,11,FALSE)</f>
        <v>60603</v>
      </c>
    </row>
    <row r="83" spans="1:27" ht="13" x14ac:dyDescent="0.3">
      <c r="A83" s="371">
        <v>107069</v>
      </c>
      <c r="B83" s="372">
        <v>3732325</v>
      </c>
      <c r="C83" s="372">
        <v>373</v>
      </c>
      <c r="D83" t="s">
        <v>388</v>
      </c>
      <c r="E83" t="s">
        <v>145</v>
      </c>
      <c r="F83" s="373" t="s">
        <v>392</v>
      </c>
      <c r="G83" s="374">
        <v>1</v>
      </c>
      <c r="H83" s="371">
        <v>417</v>
      </c>
      <c r="I83" s="375">
        <v>119</v>
      </c>
      <c r="J83" s="376">
        <v>49623</v>
      </c>
      <c r="K83" s="371">
        <v>0</v>
      </c>
      <c r="L83" s="375">
        <v>168</v>
      </c>
      <c r="M83" s="376">
        <v>0</v>
      </c>
      <c r="N83" s="372">
        <v>0</v>
      </c>
      <c r="O83" s="375">
        <v>190</v>
      </c>
      <c r="P83" s="377">
        <v>0</v>
      </c>
      <c r="Q83" s="371">
        <v>138</v>
      </c>
      <c r="R83" s="375">
        <v>104</v>
      </c>
      <c r="S83" s="376">
        <v>14352</v>
      </c>
      <c r="T83" s="372">
        <v>0</v>
      </c>
      <c r="U83" s="375">
        <v>152</v>
      </c>
      <c r="V83" s="377">
        <v>0</v>
      </c>
      <c r="W83" s="378">
        <v>4510</v>
      </c>
      <c r="X83" s="380">
        <v>68485</v>
      </c>
      <c r="Y83" s="379">
        <v>28535</v>
      </c>
      <c r="AA83" s="409">
        <f>-VLOOKUP(B83,[16]MFG!$A:$M,11,FALSE)</f>
        <v>69421</v>
      </c>
    </row>
    <row r="84" spans="1:27" ht="13" x14ac:dyDescent="0.3">
      <c r="A84" s="371">
        <v>148690</v>
      </c>
      <c r="B84" s="372">
        <v>3732327</v>
      </c>
      <c r="C84" s="372">
        <v>373</v>
      </c>
      <c r="D84" t="s">
        <v>388</v>
      </c>
      <c r="E84" t="s">
        <v>166</v>
      </c>
      <c r="F84" s="373" t="s">
        <v>390</v>
      </c>
      <c r="G84" s="374">
        <v>1</v>
      </c>
      <c r="H84" s="371">
        <v>406</v>
      </c>
      <c r="I84" s="375">
        <v>119</v>
      </c>
      <c r="J84" s="376">
        <v>48314</v>
      </c>
      <c r="K84" s="371">
        <v>0</v>
      </c>
      <c r="L84" s="375">
        <v>168</v>
      </c>
      <c r="M84" s="376">
        <v>0</v>
      </c>
      <c r="N84" s="372">
        <v>0</v>
      </c>
      <c r="O84" s="375">
        <v>190</v>
      </c>
      <c r="P84" s="377">
        <v>0</v>
      </c>
      <c r="Q84" s="371">
        <v>248</v>
      </c>
      <c r="R84" s="375">
        <v>104</v>
      </c>
      <c r="S84" s="376">
        <v>25792</v>
      </c>
      <c r="T84" s="372">
        <v>0</v>
      </c>
      <c r="U84" s="375">
        <v>152</v>
      </c>
      <c r="V84" s="377">
        <v>0</v>
      </c>
      <c r="W84" s="378">
        <v>4510</v>
      </c>
      <c r="X84" s="380">
        <v>78616</v>
      </c>
      <c r="Y84" s="379">
        <v>32757</v>
      </c>
      <c r="AA84" s="409">
        <f>-VLOOKUP(B84,[16]MFG!$A:$M,11,FALSE)</f>
        <v>79552</v>
      </c>
    </row>
    <row r="85" spans="1:27" ht="13" x14ac:dyDescent="0.3">
      <c r="A85" s="371">
        <v>146488</v>
      </c>
      <c r="B85" s="372">
        <v>3732328</v>
      </c>
      <c r="C85" s="372">
        <v>373</v>
      </c>
      <c r="D85" t="s">
        <v>388</v>
      </c>
      <c r="E85" t="s">
        <v>143</v>
      </c>
      <c r="F85" s="373" t="s">
        <v>390</v>
      </c>
      <c r="G85" s="374">
        <v>1</v>
      </c>
      <c r="H85" s="371">
        <v>137</v>
      </c>
      <c r="I85" s="375">
        <v>119</v>
      </c>
      <c r="J85" s="376">
        <v>16303</v>
      </c>
      <c r="K85" s="371">
        <v>0</v>
      </c>
      <c r="L85" s="375">
        <v>168</v>
      </c>
      <c r="M85" s="376">
        <v>0</v>
      </c>
      <c r="N85" s="372">
        <v>0</v>
      </c>
      <c r="O85" s="375">
        <v>190</v>
      </c>
      <c r="P85" s="377">
        <v>0</v>
      </c>
      <c r="Q85" s="371">
        <v>10</v>
      </c>
      <c r="R85" s="375">
        <v>104</v>
      </c>
      <c r="S85" s="376">
        <v>1040</v>
      </c>
      <c r="T85" s="372">
        <v>0</v>
      </c>
      <c r="U85" s="375">
        <v>152</v>
      </c>
      <c r="V85" s="377">
        <v>0</v>
      </c>
      <c r="W85" s="378">
        <v>4510</v>
      </c>
      <c r="X85" s="380">
        <v>21853</v>
      </c>
      <c r="Y85" s="379">
        <v>9105</v>
      </c>
      <c r="AA85" s="409">
        <f>-VLOOKUP(B85,[16]MFG!$A:$M,11,FALSE)</f>
        <v>21853</v>
      </c>
    </row>
    <row r="86" spans="1:27" ht="13" x14ac:dyDescent="0.3">
      <c r="A86" s="371">
        <v>107073</v>
      </c>
      <c r="B86" s="372">
        <v>3732329</v>
      </c>
      <c r="C86" s="372">
        <v>373</v>
      </c>
      <c r="D86" t="s">
        <v>388</v>
      </c>
      <c r="E86" t="s">
        <v>33</v>
      </c>
      <c r="F86" s="373" t="s">
        <v>389</v>
      </c>
      <c r="G86" s="374">
        <v>1</v>
      </c>
      <c r="H86" s="371">
        <v>207.5</v>
      </c>
      <c r="I86" s="375">
        <v>119</v>
      </c>
      <c r="J86" s="376">
        <v>24692.5</v>
      </c>
      <c r="K86" s="371">
        <v>0</v>
      </c>
      <c r="L86" s="375">
        <v>168</v>
      </c>
      <c r="M86" s="376">
        <v>0</v>
      </c>
      <c r="N86" s="372">
        <v>0</v>
      </c>
      <c r="O86" s="375">
        <v>190</v>
      </c>
      <c r="P86" s="377">
        <v>0</v>
      </c>
      <c r="Q86" s="371">
        <v>85.5</v>
      </c>
      <c r="R86" s="375">
        <v>104</v>
      </c>
      <c r="S86" s="376">
        <v>8892</v>
      </c>
      <c r="T86" s="372">
        <v>0</v>
      </c>
      <c r="U86" s="375">
        <v>152</v>
      </c>
      <c r="V86" s="377">
        <v>0</v>
      </c>
      <c r="W86" s="378">
        <v>4510</v>
      </c>
      <c r="X86" s="380">
        <v>38095</v>
      </c>
      <c r="Y86" s="379">
        <v>15873</v>
      </c>
      <c r="AA86" s="409">
        <f>-VLOOKUP(B86,[16]MFG!$A:$M,11,FALSE)</f>
        <v>38310</v>
      </c>
    </row>
    <row r="87" spans="1:27" ht="13" x14ac:dyDescent="0.3">
      <c r="A87" s="371">
        <v>143798</v>
      </c>
      <c r="B87" s="372">
        <v>3732332</v>
      </c>
      <c r="C87" s="372">
        <v>373</v>
      </c>
      <c r="D87" t="s">
        <v>388</v>
      </c>
      <c r="E87" t="s">
        <v>231</v>
      </c>
      <c r="F87" s="373" t="s">
        <v>390</v>
      </c>
      <c r="G87" s="374">
        <v>1</v>
      </c>
      <c r="H87" s="371">
        <v>388</v>
      </c>
      <c r="I87" s="375">
        <v>119</v>
      </c>
      <c r="J87" s="376">
        <v>46172</v>
      </c>
      <c r="K87" s="371">
        <v>0</v>
      </c>
      <c r="L87" s="375">
        <v>168</v>
      </c>
      <c r="M87" s="376">
        <v>0</v>
      </c>
      <c r="N87" s="372">
        <v>0</v>
      </c>
      <c r="O87" s="375">
        <v>190</v>
      </c>
      <c r="P87" s="377">
        <v>0</v>
      </c>
      <c r="Q87" s="371">
        <v>226</v>
      </c>
      <c r="R87" s="375">
        <v>104</v>
      </c>
      <c r="S87" s="376">
        <v>23504</v>
      </c>
      <c r="T87" s="372">
        <v>0</v>
      </c>
      <c r="U87" s="375">
        <v>152</v>
      </c>
      <c r="V87" s="377">
        <v>0</v>
      </c>
      <c r="W87" s="378">
        <v>4510</v>
      </c>
      <c r="X87" s="380">
        <v>74186</v>
      </c>
      <c r="Y87" s="379">
        <v>30911</v>
      </c>
      <c r="AA87" s="409">
        <f>-VLOOKUP(B87,[16]MFG!$A:$M,11,FALSE)</f>
        <v>74498</v>
      </c>
    </row>
    <row r="88" spans="1:27" ht="13" x14ac:dyDescent="0.3">
      <c r="A88" s="371">
        <v>107077</v>
      </c>
      <c r="B88" s="372">
        <v>3732334</v>
      </c>
      <c r="C88" s="372">
        <v>373</v>
      </c>
      <c r="D88" t="s">
        <v>388</v>
      </c>
      <c r="E88" t="s">
        <v>30</v>
      </c>
      <c r="F88" s="373" t="s">
        <v>389</v>
      </c>
      <c r="G88" s="374">
        <v>1</v>
      </c>
      <c r="H88" s="371">
        <v>244</v>
      </c>
      <c r="I88" s="375">
        <v>119</v>
      </c>
      <c r="J88" s="376">
        <v>29036</v>
      </c>
      <c r="K88" s="371">
        <v>0</v>
      </c>
      <c r="L88" s="375">
        <v>168</v>
      </c>
      <c r="M88" s="376">
        <v>0</v>
      </c>
      <c r="N88" s="372">
        <v>0</v>
      </c>
      <c r="O88" s="375">
        <v>190</v>
      </c>
      <c r="P88" s="377">
        <v>0</v>
      </c>
      <c r="Q88" s="371">
        <v>81</v>
      </c>
      <c r="R88" s="375">
        <v>104</v>
      </c>
      <c r="S88" s="376">
        <v>8424</v>
      </c>
      <c r="T88" s="372">
        <v>0</v>
      </c>
      <c r="U88" s="375">
        <v>152</v>
      </c>
      <c r="V88" s="377">
        <v>0</v>
      </c>
      <c r="W88" s="378">
        <v>4510</v>
      </c>
      <c r="X88" s="380">
        <v>41970</v>
      </c>
      <c r="Y88" s="379">
        <v>17488</v>
      </c>
      <c r="AA88" s="409">
        <f>-VLOOKUP(B88,[16]MFG!$A:$M,11,FALSE)</f>
        <v>42282</v>
      </c>
    </row>
    <row r="89" spans="1:27" ht="13" x14ac:dyDescent="0.3">
      <c r="A89" s="371">
        <v>142663</v>
      </c>
      <c r="B89" s="372">
        <v>3732337</v>
      </c>
      <c r="C89" s="372">
        <v>373</v>
      </c>
      <c r="D89" t="s">
        <v>388</v>
      </c>
      <c r="E89" t="s">
        <v>218</v>
      </c>
      <c r="F89" s="373" t="s">
        <v>390</v>
      </c>
      <c r="G89" s="374">
        <v>1</v>
      </c>
      <c r="H89" s="371">
        <v>407</v>
      </c>
      <c r="I89" s="375">
        <v>119</v>
      </c>
      <c r="J89" s="376">
        <v>48433</v>
      </c>
      <c r="K89" s="371">
        <v>0</v>
      </c>
      <c r="L89" s="375">
        <v>168</v>
      </c>
      <c r="M89" s="376">
        <v>0</v>
      </c>
      <c r="N89" s="372">
        <v>0</v>
      </c>
      <c r="O89" s="375">
        <v>190</v>
      </c>
      <c r="P89" s="377">
        <v>0</v>
      </c>
      <c r="Q89" s="371">
        <v>186</v>
      </c>
      <c r="R89" s="375">
        <v>104</v>
      </c>
      <c r="S89" s="376">
        <v>19344</v>
      </c>
      <c r="T89" s="372">
        <v>0</v>
      </c>
      <c r="U89" s="375">
        <v>152</v>
      </c>
      <c r="V89" s="377">
        <v>0</v>
      </c>
      <c r="W89" s="378">
        <v>4510</v>
      </c>
      <c r="X89" s="380">
        <v>72287</v>
      </c>
      <c r="Y89" s="379">
        <v>30120</v>
      </c>
      <c r="AA89" s="409">
        <f>-VLOOKUP(B89,[16]MFG!$A:$M,11,FALSE)</f>
        <v>72495</v>
      </c>
    </row>
    <row r="90" spans="1:27" ht="13" x14ac:dyDescent="0.3">
      <c r="A90" s="371">
        <v>107081</v>
      </c>
      <c r="B90" s="372">
        <v>3732338</v>
      </c>
      <c r="C90" s="372">
        <v>373</v>
      </c>
      <c r="D90" t="s">
        <v>388</v>
      </c>
      <c r="E90" t="s">
        <v>31</v>
      </c>
      <c r="F90" s="373" t="s">
        <v>389</v>
      </c>
      <c r="G90" s="374">
        <v>1</v>
      </c>
      <c r="H90" s="371">
        <v>351</v>
      </c>
      <c r="I90" s="375">
        <v>119</v>
      </c>
      <c r="J90" s="376">
        <v>41769</v>
      </c>
      <c r="K90" s="371">
        <v>0</v>
      </c>
      <c r="L90" s="375">
        <v>168</v>
      </c>
      <c r="M90" s="376">
        <v>0</v>
      </c>
      <c r="N90" s="372">
        <v>0</v>
      </c>
      <c r="O90" s="375">
        <v>190</v>
      </c>
      <c r="P90" s="377">
        <v>0</v>
      </c>
      <c r="Q90" s="371">
        <v>65</v>
      </c>
      <c r="R90" s="375">
        <v>104</v>
      </c>
      <c r="S90" s="376">
        <v>6760</v>
      </c>
      <c r="T90" s="372">
        <v>0</v>
      </c>
      <c r="U90" s="375">
        <v>152</v>
      </c>
      <c r="V90" s="377">
        <v>0</v>
      </c>
      <c r="W90" s="378">
        <v>4510</v>
      </c>
      <c r="X90" s="380">
        <v>53039</v>
      </c>
      <c r="Y90" s="379">
        <v>22100</v>
      </c>
      <c r="AA90" s="409">
        <f>-VLOOKUP(B90,[16]MFG!$A:$M,11,FALSE)</f>
        <v>53247</v>
      </c>
    </row>
    <row r="91" spans="1:27" ht="13" x14ac:dyDescent="0.3">
      <c r="A91" s="371">
        <v>140310</v>
      </c>
      <c r="B91" s="372">
        <v>3732339</v>
      </c>
      <c r="C91" s="372">
        <v>373</v>
      </c>
      <c r="D91" t="s">
        <v>388</v>
      </c>
      <c r="E91" t="s">
        <v>217</v>
      </c>
      <c r="F91" s="373" t="s">
        <v>390</v>
      </c>
      <c r="G91" s="374">
        <v>1</v>
      </c>
      <c r="H91" s="371">
        <v>340</v>
      </c>
      <c r="I91" s="375">
        <v>119</v>
      </c>
      <c r="J91" s="376">
        <v>40460</v>
      </c>
      <c r="K91" s="371">
        <v>0</v>
      </c>
      <c r="L91" s="375">
        <v>168</v>
      </c>
      <c r="M91" s="376">
        <v>0</v>
      </c>
      <c r="N91" s="372">
        <v>0</v>
      </c>
      <c r="O91" s="375">
        <v>190</v>
      </c>
      <c r="P91" s="377">
        <v>0</v>
      </c>
      <c r="Q91" s="371">
        <v>153</v>
      </c>
      <c r="R91" s="375">
        <v>104</v>
      </c>
      <c r="S91" s="376">
        <v>15912</v>
      </c>
      <c r="T91" s="372">
        <v>0</v>
      </c>
      <c r="U91" s="375">
        <v>152</v>
      </c>
      <c r="V91" s="377">
        <v>0</v>
      </c>
      <c r="W91" s="378">
        <v>4510</v>
      </c>
      <c r="X91" s="380">
        <v>60882</v>
      </c>
      <c r="Y91" s="379">
        <v>25368</v>
      </c>
      <c r="AA91" s="409">
        <f>-VLOOKUP(B91,[16]MFG!$A:$M,11,FALSE)</f>
        <v>61090</v>
      </c>
    </row>
    <row r="92" spans="1:27" ht="13" x14ac:dyDescent="0.3">
      <c r="A92" s="371">
        <v>107083</v>
      </c>
      <c r="B92" s="372">
        <v>3732340</v>
      </c>
      <c r="C92" s="372">
        <v>373</v>
      </c>
      <c r="D92" t="s">
        <v>388</v>
      </c>
      <c r="E92" t="s">
        <v>77</v>
      </c>
      <c r="F92" s="373" t="s">
        <v>392</v>
      </c>
      <c r="G92" s="374">
        <v>1</v>
      </c>
      <c r="H92" s="371">
        <v>614</v>
      </c>
      <c r="I92" s="375">
        <v>119</v>
      </c>
      <c r="J92" s="376">
        <v>73066</v>
      </c>
      <c r="K92" s="371">
        <v>0</v>
      </c>
      <c r="L92" s="375">
        <v>168</v>
      </c>
      <c r="M92" s="376">
        <v>0</v>
      </c>
      <c r="N92" s="372">
        <v>0</v>
      </c>
      <c r="O92" s="375">
        <v>190</v>
      </c>
      <c r="P92" s="377">
        <v>0</v>
      </c>
      <c r="Q92" s="371">
        <v>185</v>
      </c>
      <c r="R92" s="375">
        <v>104</v>
      </c>
      <c r="S92" s="376">
        <v>19240</v>
      </c>
      <c r="T92" s="372">
        <v>0</v>
      </c>
      <c r="U92" s="375">
        <v>152</v>
      </c>
      <c r="V92" s="377">
        <v>0</v>
      </c>
      <c r="W92" s="378">
        <v>4510</v>
      </c>
      <c r="X92" s="380">
        <v>96816</v>
      </c>
      <c r="Y92" s="379">
        <v>40340</v>
      </c>
      <c r="AA92" s="409">
        <f>-VLOOKUP(B92,[16]MFG!$A:$M,11,FALSE)</f>
        <v>97752</v>
      </c>
    </row>
    <row r="93" spans="1:27" ht="13" x14ac:dyDescent="0.3">
      <c r="A93" s="371">
        <v>145374</v>
      </c>
      <c r="B93" s="372">
        <v>3732341</v>
      </c>
      <c r="C93" s="372">
        <v>373</v>
      </c>
      <c r="D93" t="s">
        <v>388</v>
      </c>
      <c r="E93" t="s">
        <v>211</v>
      </c>
      <c r="F93" s="373" t="s">
        <v>390</v>
      </c>
      <c r="G93" s="374">
        <v>1</v>
      </c>
      <c r="H93" s="371">
        <v>468</v>
      </c>
      <c r="I93" s="375">
        <v>119</v>
      </c>
      <c r="J93" s="376">
        <v>55692</v>
      </c>
      <c r="K93" s="371">
        <v>0</v>
      </c>
      <c r="L93" s="375">
        <v>168</v>
      </c>
      <c r="M93" s="376">
        <v>0</v>
      </c>
      <c r="N93" s="372">
        <v>0</v>
      </c>
      <c r="O93" s="375">
        <v>190</v>
      </c>
      <c r="P93" s="377">
        <v>0</v>
      </c>
      <c r="Q93" s="371">
        <v>168</v>
      </c>
      <c r="R93" s="375">
        <v>104</v>
      </c>
      <c r="S93" s="376">
        <v>17472</v>
      </c>
      <c r="T93" s="372">
        <v>0</v>
      </c>
      <c r="U93" s="375">
        <v>152</v>
      </c>
      <c r="V93" s="377">
        <v>0</v>
      </c>
      <c r="W93" s="378">
        <v>4510</v>
      </c>
      <c r="X93" s="380">
        <v>77674</v>
      </c>
      <c r="Y93" s="379">
        <v>32364</v>
      </c>
      <c r="AA93" s="409">
        <f>-VLOOKUP(B93,[16]MFG!$A:$M,11,FALSE)</f>
        <v>77882</v>
      </c>
    </row>
    <row r="94" spans="1:27" ht="13" x14ac:dyDescent="0.3">
      <c r="A94" s="371">
        <v>107085</v>
      </c>
      <c r="B94" s="372">
        <v>3732342</v>
      </c>
      <c r="C94" s="372">
        <v>373</v>
      </c>
      <c r="D94" t="s">
        <v>388</v>
      </c>
      <c r="E94" t="s">
        <v>19</v>
      </c>
      <c r="F94" s="373" t="s">
        <v>389</v>
      </c>
      <c r="G94" s="374">
        <v>1</v>
      </c>
      <c r="H94" s="371">
        <v>184</v>
      </c>
      <c r="I94" s="375">
        <v>119</v>
      </c>
      <c r="J94" s="376">
        <v>21896</v>
      </c>
      <c r="K94" s="371">
        <v>0</v>
      </c>
      <c r="L94" s="375">
        <v>168</v>
      </c>
      <c r="M94" s="376">
        <v>0</v>
      </c>
      <c r="N94" s="372">
        <v>0</v>
      </c>
      <c r="O94" s="375">
        <v>190</v>
      </c>
      <c r="P94" s="377">
        <v>0</v>
      </c>
      <c r="Q94" s="371">
        <v>82</v>
      </c>
      <c r="R94" s="375">
        <v>104</v>
      </c>
      <c r="S94" s="376">
        <v>8528</v>
      </c>
      <c r="T94" s="372">
        <v>0</v>
      </c>
      <c r="U94" s="375">
        <v>152</v>
      </c>
      <c r="V94" s="377">
        <v>0</v>
      </c>
      <c r="W94" s="378">
        <v>4510</v>
      </c>
      <c r="X94" s="380">
        <v>34934</v>
      </c>
      <c r="Y94" s="379">
        <v>14556</v>
      </c>
      <c r="AA94" s="409">
        <f>-VLOOKUP(B94,[16]MFG!$A:$M,11,FALSE)</f>
        <v>35038</v>
      </c>
    </row>
    <row r="95" spans="1:27" ht="13" x14ac:dyDescent="0.3">
      <c r="A95" s="371">
        <v>107086</v>
      </c>
      <c r="B95" s="372">
        <v>3732343</v>
      </c>
      <c r="C95" s="372">
        <v>373</v>
      </c>
      <c r="D95" t="s">
        <v>388</v>
      </c>
      <c r="E95" t="s">
        <v>20</v>
      </c>
      <c r="F95" s="373" t="s">
        <v>389</v>
      </c>
      <c r="G95" s="374">
        <v>1</v>
      </c>
      <c r="H95" s="371">
        <v>334</v>
      </c>
      <c r="I95" s="375">
        <v>119</v>
      </c>
      <c r="J95" s="376">
        <v>39746</v>
      </c>
      <c r="K95" s="371">
        <v>0</v>
      </c>
      <c r="L95" s="375">
        <v>168</v>
      </c>
      <c r="M95" s="376">
        <v>0</v>
      </c>
      <c r="N95" s="372">
        <v>0</v>
      </c>
      <c r="O95" s="375">
        <v>190</v>
      </c>
      <c r="P95" s="377">
        <v>0</v>
      </c>
      <c r="Q95" s="371">
        <v>130</v>
      </c>
      <c r="R95" s="375">
        <v>104</v>
      </c>
      <c r="S95" s="376">
        <v>13520</v>
      </c>
      <c r="T95" s="372">
        <v>0</v>
      </c>
      <c r="U95" s="375">
        <v>152</v>
      </c>
      <c r="V95" s="377">
        <v>0</v>
      </c>
      <c r="W95" s="378">
        <v>4510</v>
      </c>
      <c r="X95" s="380">
        <v>57776</v>
      </c>
      <c r="Y95" s="379">
        <v>24073</v>
      </c>
      <c r="AA95" s="409">
        <f>-VLOOKUP(B95,[16]MFG!$A:$M,11,FALSE)</f>
        <v>58192</v>
      </c>
    </row>
    <row r="96" spans="1:27" ht="13" x14ac:dyDescent="0.3">
      <c r="A96" s="371">
        <v>107087</v>
      </c>
      <c r="B96" s="372">
        <v>3732344</v>
      </c>
      <c r="C96" s="372">
        <v>373</v>
      </c>
      <c r="D96" t="s">
        <v>388</v>
      </c>
      <c r="E96" t="s">
        <v>23</v>
      </c>
      <c r="F96" s="373" t="s">
        <v>389</v>
      </c>
      <c r="G96" s="374">
        <v>1</v>
      </c>
      <c r="H96" s="371">
        <v>570</v>
      </c>
      <c r="I96" s="375">
        <v>119</v>
      </c>
      <c r="J96" s="376">
        <v>67830</v>
      </c>
      <c r="K96" s="371">
        <v>0</v>
      </c>
      <c r="L96" s="375">
        <v>168</v>
      </c>
      <c r="M96" s="376">
        <v>0</v>
      </c>
      <c r="N96" s="372">
        <v>0</v>
      </c>
      <c r="O96" s="375">
        <v>190</v>
      </c>
      <c r="P96" s="377">
        <v>0</v>
      </c>
      <c r="Q96" s="371">
        <v>146</v>
      </c>
      <c r="R96" s="375">
        <v>104</v>
      </c>
      <c r="S96" s="376">
        <v>15184</v>
      </c>
      <c r="T96" s="372">
        <v>0</v>
      </c>
      <c r="U96" s="375">
        <v>152</v>
      </c>
      <c r="V96" s="377">
        <v>0</v>
      </c>
      <c r="W96" s="378">
        <v>4510</v>
      </c>
      <c r="X96" s="380">
        <v>87524</v>
      </c>
      <c r="Y96" s="379">
        <v>36468</v>
      </c>
      <c r="AA96" s="409">
        <f>-VLOOKUP(B96,[16]MFG!$A:$M,11,FALSE)</f>
        <v>87524</v>
      </c>
    </row>
    <row r="97" spans="1:27" ht="13" x14ac:dyDescent="0.3">
      <c r="A97" s="371">
        <v>139544</v>
      </c>
      <c r="B97" s="372">
        <v>3732346</v>
      </c>
      <c r="C97" s="372">
        <v>373</v>
      </c>
      <c r="D97" t="s">
        <v>388</v>
      </c>
      <c r="E97" t="s">
        <v>226</v>
      </c>
      <c r="F97" s="373" t="s">
        <v>390</v>
      </c>
      <c r="G97" s="374">
        <v>1</v>
      </c>
      <c r="H97" s="371">
        <v>404</v>
      </c>
      <c r="I97" s="375">
        <v>119</v>
      </c>
      <c r="J97" s="376">
        <v>48076</v>
      </c>
      <c r="K97" s="371">
        <v>0</v>
      </c>
      <c r="L97" s="375">
        <v>168</v>
      </c>
      <c r="M97" s="376">
        <v>0</v>
      </c>
      <c r="N97" s="372">
        <v>0</v>
      </c>
      <c r="O97" s="375">
        <v>190</v>
      </c>
      <c r="P97" s="377">
        <v>0</v>
      </c>
      <c r="Q97" s="371">
        <v>125</v>
      </c>
      <c r="R97" s="375">
        <v>104</v>
      </c>
      <c r="S97" s="376">
        <v>13000</v>
      </c>
      <c r="T97" s="372">
        <v>0</v>
      </c>
      <c r="U97" s="375">
        <v>152</v>
      </c>
      <c r="V97" s="377">
        <v>0</v>
      </c>
      <c r="W97" s="378">
        <v>4510</v>
      </c>
      <c r="X97" s="380">
        <v>65586</v>
      </c>
      <c r="Y97" s="379">
        <v>27328</v>
      </c>
      <c r="AA97" s="409">
        <f>-VLOOKUP(B97,[16]MFG!$A:$M,11,FALSE)</f>
        <v>66314</v>
      </c>
    </row>
    <row r="98" spans="1:27" ht="13" x14ac:dyDescent="0.3">
      <c r="A98" s="371">
        <v>107090</v>
      </c>
      <c r="B98" s="372">
        <v>3732347</v>
      </c>
      <c r="C98" s="372">
        <v>373</v>
      </c>
      <c r="D98" t="s">
        <v>388</v>
      </c>
      <c r="E98" t="s">
        <v>29</v>
      </c>
      <c r="F98" s="373" t="s">
        <v>389</v>
      </c>
      <c r="G98" s="374">
        <v>1</v>
      </c>
      <c r="H98" s="371">
        <v>407</v>
      </c>
      <c r="I98" s="375">
        <v>119</v>
      </c>
      <c r="J98" s="376">
        <v>48433</v>
      </c>
      <c r="K98" s="371">
        <v>0</v>
      </c>
      <c r="L98" s="375">
        <v>168</v>
      </c>
      <c r="M98" s="376">
        <v>0</v>
      </c>
      <c r="N98" s="372">
        <v>0</v>
      </c>
      <c r="O98" s="375">
        <v>190</v>
      </c>
      <c r="P98" s="377">
        <v>0</v>
      </c>
      <c r="Q98" s="371">
        <v>219</v>
      </c>
      <c r="R98" s="375">
        <v>104</v>
      </c>
      <c r="S98" s="376">
        <v>22776</v>
      </c>
      <c r="T98" s="372">
        <v>0</v>
      </c>
      <c r="U98" s="375">
        <v>152</v>
      </c>
      <c r="V98" s="377">
        <v>0</v>
      </c>
      <c r="W98" s="378">
        <v>4510</v>
      </c>
      <c r="X98" s="380">
        <v>75719</v>
      </c>
      <c r="Y98" s="379">
        <v>31550</v>
      </c>
      <c r="AA98" s="409">
        <f>-VLOOKUP(B98,[16]MFG!$A:$M,11,FALSE)</f>
        <v>76031</v>
      </c>
    </row>
    <row r="99" spans="1:27" ht="13" x14ac:dyDescent="0.3">
      <c r="A99" s="371">
        <v>107092</v>
      </c>
      <c r="B99" s="372">
        <v>3732349</v>
      </c>
      <c r="C99" s="372">
        <v>373</v>
      </c>
      <c r="D99" t="s">
        <v>388</v>
      </c>
      <c r="E99" t="s">
        <v>32</v>
      </c>
      <c r="F99" s="373" t="s">
        <v>389</v>
      </c>
      <c r="G99" s="374">
        <v>1</v>
      </c>
      <c r="H99" s="371">
        <v>359</v>
      </c>
      <c r="I99" s="375">
        <v>119</v>
      </c>
      <c r="J99" s="376">
        <v>42721</v>
      </c>
      <c r="K99" s="371">
        <v>0</v>
      </c>
      <c r="L99" s="375">
        <v>168</v>
      </c>
      <c r="M99" s="376">
        <v>0</v>
      </c>
      <c r="N99" s="372">
        <v>0</v>
      </c>
      <c r="O99" s="375">
        <v>190</v>
      </c>
      <c r="P99" s="377">
        <v>0</v>
      </c>
      <c r="Q99" s="371">
        <v>90</v>
      </c>
      <c r="R99" s="375">
        <v>104</v>
      </c>
      <c r="S99" s="376">
        <v>9360</v>
      </c>
      <c r="T99" s="372">
        <v>0</v>
      </c>
      <c r="U99" s="375">
        <v>152</v>
      </c>
      <c r="V99" s="377">
        <v>0</v>
      </c>
      <c r="W99" s="378">
        <v>4510</v>
      </c>
      <c r="X99" s="380">
        <v>56591</v>
      </c>
      <c r="Y99" s="379">
        <v>23580</v>
      </c>
      <c r="AA99" s="409">
        <f>-VLOOKUP(B99,[16]MFG!$A:$M,11,FALSE)</f>
        <v>56591</v>
      </c>
    </row>
    <row r="100" spans="1:27" ht="13" x14ac:dyDescent="0.3">
      <c r="A100" s="371">
        <v>107093</v>
      </c>
      <c r="B100" s="372">
        <v>3732350</v>
      </c>
      <c r="C100" s="372">
        <v>373</v>
      </c>
      <c r="D100" t="s">
        <v>388</v>
      </c>
      <c r="E100" t="s">
        <v>36</v>
      </c>
      <c r="F100" s="373" t="s">
        <v>392</v>
      </c>
      <c r="G100" s="374">
        <v>1</v>
      </c>
      <c r="H100" s="371">
        <v>411</v>
      </c>
      <c r="I100" s="375">
        <v>119</v>
      </c>
      <c r="J100" s="376">
        <v>48909</v>
      </c>
      <c r="K100" s="371">
        <v>0</v>
      </c>
      <c r="L100" s="375">
        <v>168</v>
      </c>
      <c r="M100" s="376">
        <v>0</v>
      </c>
      <c r="N100" s="372">
        <v>0</v>
      </c>
      <c r="O100" s="375">
        <v>190</v>
      </c>
      <c r="P100" s="377">
        <v>0</v>
      </c>
      <c r="Q100" s="371">
        <v>188</v>
      </c>
      <c r="R100" s="375">
        <v>104</v>
      </c>
      <c r="S100" s="376">
        <v>19552</v>
      </c>
      <c r="T100" s="372">
        <v>0</v>
      </c>
      <c r="U100" s="375">
        <v>152</v>
      </c>
      <c r="V100" s="377">
        <v>0</v>
      </c>
      <c r="W100" s="378">
        <v>4510</v>
      </c>
      <c r="X100" s="380">
        <v>72971</v>
      </c>
      <c r="Y100" s="379">
        <v>30405</v>
      </c>
      <c r="AA100" s="409">
        <f>-VLOOKUP(B100,[16]MFG!$A:$M,11,FALSE)</f>
        <v>74947</v>
      </c>
    </row>
    <row r="101" spans="1:27" ht="13" x14ac:dyDescent="0.3">
      <c r="A101" s="371">
        <v>107094</v>
      </c>
      <c r="B101" s="372">
        <v>3732351</v>
      </c>
      <c r="C101" s="372">
        <v>373</v>
      </c>
      <c r="D101" t="s">
        <v>388</v>
      </c>
      <c r="E101" t="s">
        <v>37</v>
      </c>
      <c r="F101" s="373" t="s">
        <v>389</v>
      </c>
      <c r="G101" s="374">
        <v>1</v>
      </c>
      <c r="H101" s="371">
        <v>377</v>
      </c>
      <c r="I101" s="375">
        <v>119</v>
      </c>
      <c r="J101" s="376">
        <v>44863</v>
      </c>
      <c r="K101" s="371">
        <v>0</v>
      </c>
      <c r="L101" s="375">
        <v>168</v>
      </c>
      <c r="M101" s="376">
        <v>0</v>
      </c>
      <c r="N101" s="372">
        <v>0</v>
      </c>
      <c r="O101" s="375">
        <v>190</v>
      </c>
      <c r="P101" s="377">
        <v>0</v>
      </c>
      <c r="Q101" s="371">
        <v>95</v>
      </c>
      <c r="R101" s="375">
        <v>104</v>
      </c>
      <c r="S101" s="376">
        <v>9880</v>
      </c>
      <c r="T101" s="372">
        <v>0</v>
      </c>
      <c r="U101" s="375">
        <v>152</v>
      </c>
      <c r="V101" s="377">
        <v>0</v>
      </c>
      <c r="W101" s="378">
        <v>4510</v>
      </c>
      <c r="X101" s="380">
        <v>59253</v>
      </c>
      <c r="Y101" s="379">
        <v>24689</v>
      </c>
      <c r="AA101" s="409">
        <f>-VLOOKUP(B101,[16]MFG!$A:$M,11,FALSE)</f>
        <v>59669</v>
      </c>
    </row>
    <row r="102" spans="1:27" ht="13" x14ac:dyDescent="0.3">
      <c r="A102" s="371">
        <v>107095</v>
      </c>
      <c r="B102" s="372">
        <v>3732352</v>
      </c>
      <c r="C102" s="372">
        <v>373</v>
      </c>
      <c r="D102" t="s">
        <v>388</v>
      </c>
      <c r="E102" t="s">
        <v>38</v>
      </c>
      <c r="F102" s="373" t="s">
        <v>389</v>
      </c>
      <c r="G102" s="374">
        <v>1</v>
      </c>
      <c r="H102" s="371">
        <v>580</v>
      </c>
      <c r="I102" s="375">
        <v>119</v>
      </c>
      <c r="J102" s="376">
        <v>69020</v>
      </c>
      <c r="K102" s="371">
        <v>0</v>
      </c>
      <c r="L102" s="375">
        <v>168</v>
      </c>
      <c r="M102" s="376">
        <v>0</v>
      </c>
      <c r="N102" s="372">
        <v>0</v>
      </c>
      <c r="O102" s="375">
        <v>190</v>
      </c>
      <c r="P102" s="377">
        <v>0</v>
      </c>
      <c r="Q102" s="371">
        <v>96</v>
      </c>
      <c r="R102" s="375">
        <v>104</v>
      </c>
      <c r="S102" s="376">
        <v>9984</v>
      </c>
      <c r="T102" s="372">
        <v>0</v>
      </c>
      <c r="U102" s="375">
        <v>152</v>
      </c>
      <c r="V102" s="377">
        <v>0</v>
      </c>
      <c r="W102" s="378">
        <v>4510</v>
      </c>
      <c r="X102" s="380">
        <v>83514</v>
      </c>
      <c r="Y102" s="379">
        <v>34798</v>
      </c>
      <c r="AA102" s="409">
        <f>-VLOOKUP(B102,[16]MFG!$A:$M,11,FALSE)</f>
        <v>83618</v>
      </c>
    </row>
    <row r="103" spans="1:27" ht="13" x14ac:dyDescent="0.3">
      <c r="A103" s="371">
        <v>143964</v>
      </c>
      <c r="B103" s="372">
        <v>3732353</v>
      </c>
      <c r="C103" s="372">
        <v>373</v>
      </c>
      <c r="D103" t="s">
        <v>388</v>
      </c>
      <c r="E103" t="s">
        <v>204</v>
      </c>
      <c r="F103" s="373" t="s">
        <v>390</v>
      </c>
      <c r="G103" s="374">
        <v>1</v>
      </c>
      <c r="H103" s="371">
        <v>528</v>
      </c>
      <c r="I103" s="375">
        <v>119</v>
      </c>
      <c r="J103" s="376">
        <v>62832</v>
      </c>
      <c r="K103" s="371">
        <v>0</v>
      </c>
      <c r="L103" s="375">
        <v>168</v>
      </c>
      <c r="M103" s="376">
        <v>0</v>
      </c>
      <c r="N103" s="372">
        <v>0</v>
      </c>
      <c r="O103" s="375">
        <v>190</v>
      </c>
      <c r="P103" s="377">
        <v>0</v>
      </c>
      <c r="Q103" s="371">
        <v>153</v>
      </c>
      <c r="R103" s="375">
        <v>104</v>
      </c>
      <c r="S103" s="376">
        <v>15912</v>
      </c>
      <c r="T103" s="372">
        <v>0</v>
      </c>
      <c r="U103" s="375">
        <v>152</v>
      </c>
      <c r="V103" s="377">
        <v>0</v>
      </c>
      <c r="W103" s="378">
        <v>4510</v>
      </c>
      <c r="X103" s="380">
        <v>83254</v>
      </c>
      <c r="Y103" s="379">
        <v>34689</v>
      </c>
      <c r="AA103" s="409">
        <f>-VLOOKUP(B103,[16]MFG!$A:$M,11,FALSE)</f>
        <v>83462</v>
      </c>
    </row>
    <row r="104" spans="1:27" ht="13" x14ac:dyDescent="0.3">
      <c r="A104" s="371">
        <v>143970</v>
      </c>
      <c r="B104" s="372">
        <v>3732354</v>
      </c>
      <c r="C104" s="372">
        <v>373</v>
      </c>
      <c r="D104" t="s">
        <v>388</v>
      </c>
      <c r="E104" t="s">
        <v>207</v>
      </c>
      <c r="F104" s="373" t="s">
        <v>390</v>
      </c>
      <c r="G104" s="374">
        <v>1</v>
      </c>
      <c r="H104" s="371">
        <v>407</v>
      </c>
      <c r="I104" s="375">
        <v>119</v>
      </c>
      <c r="J104" s="376">
        <v>48433</v>
      </c>
      <c r="K104" s="371">
        <v>0</v>
      </c>
      <c r="L104" s="375">
        <v>168</v>
      </c>
      <c r="M104" s="376">
        <v>0</v>
      </c>
      <c r="N104" s="372">
        <v>0</v>
      </c>
      <c r="O104" s="375">
        <v>190</v>
      </c>
      <c r="P104" s="377">
        <v>0</v>
      </c>
      <c r="Q104" s="371">
        <v>91</v>
      </c>
      <c r="R104" s="375">
        <v>104</v>
      </c>
      <c r="S104" s="376">
        <v>9464</v>
      </c>
      <c r="T104" s="372">
        <v>0</v>
      </c>
      <c r="U104" s="375">
        <v>152</v>
      </c>
      <c r="V104" s="377">
        <v>0</v>
      </c>
      <c r="W104" s="378">
        <v>4510</v>
      </c>
      <c r="X104" s="380">
        <v>62407</v>
      </c>
      <c r="Y104" s="379">
        <v>26003</v>
      </c>
      <c r="AA104" s="409">
        <f>-VLOOKUP(B104,[16]MFG!$A:$M,11,FALSE)</f>
        <v>62719</v>
      </c>
    </row>
    <row r="105" spans="1:27" ht="13" x14ac:dyDescent="0.3">
      <c r="A105" s="371">
        <v>107098</v>
      </c>
      <c r="B105" s="372">
        <v>3732356</v>
      </c>
      <c r="C105" s="372">
        <v>373</v>
      </c>
      <c r="D105" t="s">
        <v>388</v>
      </c>
      <c r="E105" t="s">
        <v>151</v>
      </c>
      <c r="F105" s="373" t="s">
        <v>389</v>
      </c>
      <c r="G105" s="374">
        <v>1</v>
      </c>
      <c r="H105" s="371">
        <v>613</v>
      </c>
      <c r="I105" s="375">
        <v>119</v>
      </c>
      <c r="J105" s="376">
        <v>72947</v>
      </c>
      <c r="K105" s="371">
        <v>0</v>
      </c>
      <c r="L105" s="375">
        <v>168</v>
      </c>
      <c r="M105" s="376">
        <v>0</v>
      </c>
      <c r="N105" s="372">
        <v>0</v>
      </c>
      <c r="O105" s="375">
        <v>190</v>
      </c>
      <c r="P105" s="377">
        <v>0</v>
      </c>
      <c r="Q105" s="371">
        <v>47</v>
      </c>
      <c r="R105" s="375">
        <v>104</v>
      </c>
      <c r="S105" s="376">
        <v>4888</v>
      </c>
      <c r="T105" s="372">
        <v>0</v>
      </c>
      <c r="U105" s="375">
        <v>152</v>
      </c>
      <c r="V105" s="377">
        <v>0</v>
      </c>
      <c r="W105" s="378">
        <v>4510</v>
      </c>
      <c r="X105" s="380">
        <v>82345</v>
      </c>
      <c r="Y105" s="379">
        <v>34310</v>
      </c>
      <c r="AA105" s="409">
        <f>-VLOOKUP(B105,[16]MFG!$A:$M,11,FALSE)</f>
        <v>82345</v>
      </c>
    </row>
    <row r="106" spans="1:27" ht="13" x14ac:dyDescent="0.3">
      <c r="A106" s="371">
        <v>142311</v>
      </c>
      <c r="B106" s="372">
        <v>3732357</v>
      </c>
      <c r="C106" s="372">
        <v>373</v>
      </c>
      <c r="D106" t="s">
        <v>388</v>
      </c>
      <c r="E106" t="s">
        <v>212</v>
      </c>
      <c r="F106" s="373" t="s">
        <v>390</v>
      </c>
      <c r="G106" s="374">
        <v>1</v>
      </c>
      <c r="H106" s="371">
        <v>633</v>
      </c>
      <c r="I106" s="375">
        <v>119</v>
      </c>
      <c r="J106" s="376">
        <v>75327</v>
      </c>
      <c r="K106" s="371">
        <v>0</v>
      </c>
      <c r="L106" s="375">
        <v>168</v>
      </c>
      <c r="M106" s="376">
        <v>0</v>
      </c>
      <c r="N106" s="372">
        <v>0</v>
      </c>
      <c r="O106" s="375">
        <v>190</v>
      </c>
      <c r="P106" s="377">
        <v>0</v>
      </c>
      <c r="Q106" s="371">
        <v>56</v>
      </c>
      <c r="R106" s="375">
        <v>104</v>
      </c>
      <c r="S106" s="376">
        <v>5824</v>
      </c>
      <c r="T106" s="372">
        <v>0</v>
      </c>
      <c r="U106" s="375">
        <v>152</v>
      </c>
      <c r="V106" s="377">
        <v>0</v>
      </c>
      <c r="W106" s="378">
        <v>4510</v>
      </c>
      <c r="X106" s="380">
        <v>85661</v>
      </c>
      <c r="Y106" s="379">
        <v>35692</v>
      </c>
      <c r="AA106" s="409">
        <f>-VLOOKUP(B106,[16]MFG!$A:$M,11,FALSE)</f>
        <v>85661</v>
      </c>
    </row>
    <row r="107" spans="1:27" ht="13" x14ac:dyDescent="0.3">
      <c r="A107" s="371">
        <v>148868</v>
      </c>
      <c r="B107" s="372">
        <v>3732358</v>
      </c>
      <c r="C107" s="372">
        <v>373</v>
      </c>
      <c r="D107" t="s">
        <v>388</v>
      </c>
      <c r="E107" t="s">
        <v>124</v>
      </c>
      <c r="F107" s="373" t="s">
        <v>390</v>
      </c>
      <c r="G107" s="374">
        <v>1</v>
      </c>
      <c r="H107" s="371">
        <v>517</v>
      </c>
      <c r="I107" s="375">
        <v>119</v>
      </c>
      <c r="J107" s="376">
        <v>61523</v>
      </c>
      <c r="K107" s="371">
        <v>0</v>
      </c>
      <c r="L107" s="375">
        <v>168</v>
      </c>
      <c r="M107" s="376">
        <v>0</v>
      </c>
      <c r="N107" s="372">
        <v>0</v>
      </c>
      <c r="O107" s="375">
        <v>190</v>
      </c>
      <c r="P107" s="377">
        <v>0</v>
      </c>
      <c r="Q107" s="371">
        <v>95</v>
      </c>
      <c r="R107" s="375">
        <v>104</v>
      </c>
      <c r="S107" s="376">
        <v>9880</v>
      </c>
      <c r="T107" s="372">
        <v>0</v>
      </c>
      <c r="U107" s="375">
        <v>152</v>
      </c>
      <c r="V107" s="377">
        <v>0</v>
      </c>
      <c r="W107" s="378">
        <v>4510</v>
      </c>
      <c r="X107" s="380">
        <v>75913</v>
      </c>
      <c r="Y107" s="379">
        <v>31630</v>
      </c>
      <c r="AA107" s="409">
        <f>-VLOOKUP(B107,[16]MFG!$A:$M,11,FALSE)</f>
        <v>76121</v>
      </c>
    </row>
    <row r="108" spans="1:27" ht="13" x14ac:dyDescent="0.3">
      <c r="A108" s="371">
        <v>143799</v>
      </c>
      <c r="B108" s="372">
        <v>3732359</v>
      </c>
      <c r="C108" s="372">
        <v>373</v>
      </c>
      <c r="D108" t="s">
        <v>388</v>
      </c>
      <c r="E108" t="s">
        <v>223</v>
      </c>
      <c r="F108" s="373" t="s">
        <v>390</v>
      </c>
      <c r="G108" s="374">
        <v>1</v>
      </c>
      <c r="H108" s="371">
        <v>333</v>
      </c>
      <c r="I108" s="375">
        <v>119</v>
      </c>
      <c r="J108" s="376">
        <v>39627</v>
      </c>
      <c r="K108" s="371">
        <v>0</v>
      </c>
      <c r="L108" s="375">
        <v>168</v>
      </c>
      <c r="M108" s="376">
        <v>0</v>
      </c>
      <c r="N108" s="372">
        <v>0</v>
      </c>
      <c r="O108" s="375">
        <v>190</v>
      </c>
      <c r="P108" s="377">
        <v>0</v>
      </c>
      <c r="Q108" s="371">
        <v>158</v>
      </c>
      <c r="R108" s="375">
        <v>104</v>
      </c>
      <c r="S108" s="376">
        <v>16432</v>
      </c>
      <c r="T108" s="372">
        <v>0</v>
      </c>
      <c r="U108" s="375">
        <v>152</v>
      </c>
      <c r="V108" s="377">
        <v>0</v>
      </c>
      <c r="W108" s="378">
        <v>4510</v>
      </c>
      <c r="X108" s="380">
        <v>60569</v>
      </c>
      <c r="Y108" s="379">
        <v>25237</v>
      </c>
      <c r="AA108" s="409">
        <f>-VLOOKUP(B108,[16]MFG!$A:$M,11,FALSE)</f>
        <v>60673</v>
      </c>
    </row>
    <row r="109" spans="1:27" ht="13" x14ac:dyDescent="0.3">
      <c r="A109" s="371">
        <v>107102</v>
      </c>
      <c r="B109" s="372">
        <v>3732360</v>
      </c>
      <c r="C109" s="372">
        <v>373</v>
      </c>
      <c r="D109" t="s">
        <v>388</v>
      </c>
      <c r="E109" t="s">
        <v>162</v>
      </c>
      <c r="F109" s="373" t="s">
        <v>389</v>
      </c>
      <c r="G109" s="374">
        <v>1</v>
      </c>
      <c r="H109" s="371">
        <v>84</v>
      </c>
      <c r="I109" s="375">
        <v>119</v>
      </c>
      <c r="J109" s="376">
        <v>9996</v>
      </c>
      <c r="K109" s="371">
        <v>0</v>
      </c>
      <c r="L109" s="375">
        <v>168</v>
      </c>
      <c r="M109" s="376">
        <v>0</v>
      </c>
      <c r="N109" s="372">
        <v>0</v>
      </c>
      <c r="O109" s="375">
        <v>190</v>
      </c>
      <c r="P109" s="377">
        <v>0</v>
      </c>
      <c r="Q109" s="371">
        <v>55</v>
      </c>
      <c r="R109" s="375">
        <v>104</v>
      </c>
      <c r="S109" s="376">
        <v>5720</v>
      </c>
      <c r="T109" s="372">
        <v>0</v>
      </c>
      <c r="U109" s="375">
        <v>152</v>
      </c>
      <c r="V109" s="377">
        <v>0</v>
      </c>
      <c r="W109" s="378">
        <v>4510</v>
      </c>
      <c r="X109" s="380">
        <v>20226</v>
      </c>
      <c r="Y109" s="379">
        <v>8428</v>
      </c>
      <c r="AA109" s="409">
        <f>-VLOOKUP(B109,[16]MFG!$A:$M,11,FALSE)</f>
        <v>20226</v>
      </c>
    </row>
    <row r="110" spans="1:27" ht="13" x14ac:dyDescent="0.3">
      <c r="A110" s="371">
        <v>145373</v>
      </c>
      <c r="B110" s="372">
        <v>3732361</v>
      </c>
      <c r="C110" s="372">
        <v>373</v>
      </c>
      <c r="D110" t="s">
        <v>388</v>
      </c>
      <c r="E110" t="s">
        <v>248</v>
      </c>
      <c r="F110" s="373" t="s">
        <v>390</v>
      </c>
      <c r="G110" s="374">
        <v>1</v>
      </c>
      <c r="H110" s="371">
        <v>315</v>
      </c>
      <c r="I110" s="375">
        <v>119</v>
      </c>
      <c r="J110" s="376">
        <v>37485</v>
      </c>
      <c r="K110" s="371">
        <v>0</v>
      </c>
      <c r="L110" s="375">
        <v>168</v>
      </c>
      <c r="M110" s="376">
        <v>0</v>
      </c>
      <c r="N110" s="372">
        <v>0</v>
      </c>
      <c r="O110" s="375">
        <v>190</v>
      </c>
      <c r="P110" s="377">
        <v>0</v>
      </c>
      <c r="Q110" s="371">
        <v>54</v>
      </c>
      <c r="R110" s="375">
        <v>104</v>
      </c>
      <c r="S110" s="376">
        <v>5616</v>
      </c>
      <c r="T110" s="372">
        <v>0</v>
      </c>
      <c r="U110" s="375">
        <v>152</v>
      </c>
      <c r="V110" s="377">
        <v>0</v>
      </c>
      <c r="W110" s="378">
        <v>4510</v>
      </c>
      <c r="X110" s="380">
        <v>47611</v>
      </c>
      <c r="Y110" s="379">
        <v>19838</v>
      </c>
      <c r="AA110" s="409">
        <f>-VLOOKUP(B110,[16]MFG!$A:$M,11,FALSE)</f>
        <v>47611</v>
      </c>
    </row>
    <row r="111" spans="1:27" ht="13" x14ac:dyDescent="0.3">
      <c r="A111" s="371">
        <v>143997</v>
      </c>
      <c r="B111" s="372">
        <v>3732363</v>
      </c>
      <c r="C111" s="372">
        <v>373</v>
      </c>
      <c r="D111" t="s">
        <v>388</v>
      </c>
      <c r="E111" t="s">
        <v>233</v>
      </c>
      <c r="F111" s="373" t="s">
        <v>390</v>
      </c>
      <c r="G111" s="374">
        <v>1</v>
      </c>
      <c r="H111" s="371">
        <v>297</v>
      </c>
      <c r="I111" s="375">
        <v>119</v>
      </c>
      <c r="J111" s="376">
        <v>35343</v>
      </c>
      <c r="K111" s="371">
        <v>0</v>
      </c>
      <c r="L111" s="375">
        <v>168</v>
      </c>
      <c r="M111" s="376">
        <v>0</v>
      </c>
      <c r="N111" s="372">
        <v>0</v>
      </c>
      <c r="O111" s="375">
        <v>190</v>
      </c>
      <c r="P111" s="377">
        <v>0</v>
      </c>
      <c r="Q111" s="371">
        <v>136</v>
      </c>
      <c r="R111" s="375">
        <v>104</v>
      </c>
      <c r="S111" s="376">
        <v>14144</v>
      </c>
      <c r="T111" s="372">
        <v>0</v>
      </c>
      <c r="U111" s="375">
        <v>152</v>
      </c>
      <c r="V111" s="377">
        <v>0</v>
      </c>
      <c r="W111" s="378">
        <v>4510</v>
      </c>
      <c r="X111" s="380">
        <v>53997</v>
      </c>
      <c r="Y111" s="379">
        <v>22499</v>
      </c>
      <c r="AA111" s="409">
        <f>-VLOOKUP(B111,[16]MFG!$A:$M,11,FALSE)</f>
        <v>54413</v>
      </c>
    </row>
    <row r="112" spans="1:27" ht="13" x14ac:dyDescent="0.3">
      <c r="A112" s="371">
        <v>132152</v>
      </c>
      <c r="B112" s="372">
        <v>3732364</v>
      </c>
      <c r="C112" s="372">
        <v>373</v>
      </c>
      <c r="D112" t="s">
        <v>388</v>
      </c>
      <c r="E112" t="s">
        <v>81</v>
      </c>
      <c r="F112" s="373" t="s">
        <v>389</v>
      </c>
      <c r="G112" s="374">
        <v>1</v>
      </c>
      <c r="H112" s="371">
        <v>448</v>
      </c>
      <c r="I112" s="375">
        <v>119</v>
      </c>
      <c r="J112" s="376">
        <v>53312</v>
      </c>
      <c r="K112" s="371">
        <v>0</v>
      </c>
      <c r="L112" s="375">
        <v>168</v>
      </c>
      <c r="M112" s="376">
        <v>0</v>
      </c>
      <c r="N112" s="372">
        <v>0</v>
      </c>
      <c r="O112" s="375">
        <v>190</v>
      </c>
      <c r="P112" s="377">
        <v>0</v>
      </c>
      <c r="Q112" s="371">
        <v>32</v>
      </c>
      <c r="R112" s="375">
        <v>104</v>
      </c>
      <c r="S112" s="376">
        <v>3328</v>
      </c>
      <c r="T112" s="372">
        <v>0</v>
      </c>
      <c r="U112" s="375">
        <v>152</v>
      </c>
      <c r="V112" s="377">
        <v>0</v>
      </c>
      <c r="W112" s="378">
        <v>4510</v>
      </c>
      <c r="X112" s="380">
        <v>61150</v>
      </c>
      <c r="Y112" s="379">
        <v>25479</v>
      </c>
      <c r="AA112" s="409">
        <f>-VLOOKUP(B112,[16]MFG!$A:$M,11,FALSE)</f>
        <v>61254</v>
      </c>
    </row>
    <row r="113" spans="1:27" ht="13" x14ac:dyDescent="0.3">
      <c r="A113" s="371">
        <v>146841</v>
      </c>
      <c r="B113" s="372">
        <v>3732366</v>
      </c>
      <c r="C113" s="372">
        <v>373</v>
      </c>
      <c r="D113" t="s">
        <v>388</v>
      </c>
      <c r="E113" t="s">
        <v>96</v>
      </c>
      <c r="F113" s="373" t="s">
        <v>390</v>
      </c>
      <c r="G113" s="374">
        <v>1</v>
      </c>
      <c r="H113" s="371">
        <v>423</v>
      </c>
      <c r="I113" s="375">
        <v>119</v>
      </c>
      <c r="J113" s="376">
        <v>50337</v>
      </c>
      <c r="K113" s="371">
        <v>0</v>
      </c>
      <c r="L113" s="375">
        <v>168</v>
      </c>
      <c r="M113" s="376">
        <v>0</v>
      </c>
      <c r="N113" s="372">
        <v>0</v>
      </c>
      <c r="O113" s="375">
        <v>190</v>
      </c>
      <c r="P113" s="377">
        <v>0</v>
      </c>
      <c r="Q113" s="371">
        <v>232</v>
      </c>
      <c r="R113" s="375">
        <v>104</v>
      </c>
      <c r="S113" s="376">
        <v>24128</v>
      </c>
      <c r="T113" s="372">
        <v>0</v>
      </c>
      <c r="U113" s="375">
        <v>152</v>
      </c>
      <c r="V113" s="377">
        <v>0</v>
      </c>
      <c r="W113" s="378">
        <v>4510</v>
      </c>
      <c r="X113" s="380">
        <v>78975</v>
      </c>
      <c r="Y113" s="379">
        <v>32906</v>
      </c>
      <c r="AA113" s="409">
        <f>-VLOOKUP(B113,[16]MFG!$A:$M,11,FALSE)</f>
        <v>78975</v>
      </c>
    </row>
    <row r="114" spans="1:27" ht="13" x14ac:dyDescent="0.3">
      <c r="A114" s="371">
        <v>134302</v>
      </c>
      <c r="B114" s="372">
        <v>3732369</v>
      </c>
      <c r="C114" s="372">
        <v>373</v>
      </c>
      <c r="D114" t="s">
        <v>388</v>
      </c>
      <c r="E114" t="s">
        <v>161</v>
      </c>
      <c r="F114" s="373" t="s">
        <v>392</v>
      </c>
      <c r="G114" s="374">
        <v>1</v>
      </c>
      <c r="H114" s="371">
        <v>417</v>
      </c>
      <c r="I114" s="375">
        <v>119</v>
      </c>
      <c r="J114" s="376">
        <v>49623</v>
      </c>
      <c r="K114" s="371">
        <v>0</v>
      </c>
      <c r="L114" s="375">
        <v>168</v>
      </c>
      <c r="M114" s="376">
        <v>0</v>
      </c>
      <c r="N114" s="372">
        <v>0</v>
      </c>
      <c r="O114" s="375">
        <v>190</v>
      </c>
      <c r="P114" s="377">
        <v>0</v>
      </c>
      <c r="Q114" s="371">
        <v>162</v>
      </c>
      <c r="R114" s="375">
        <v>104</v>
      </c>
      <c r="S114" s="376">
        <v>16848</v>
      </c>
      <c r="T114" s="372">
        <v>0</v>
      </c>
      <c r="U114" s="375">
        <v>152</v>
      </c>
      <c r="V114" s="377">
        <v>0</v>
      </c>
      <c r="W114" s="378">
        <v>4510</v>
      </c>
      <c r="X114" s="380">
        <v>70981</v>
      </c>
      <c r="Y114" s="379">
        <v>29575</v>
      </c>
      <c r="AA114" s="409">
        <f>-VLOOKUP(B114,[16]MFG!$A:$M,11,FALSE)</f>
        <v>71085</v>
      </c>
    </row>
    <row r="115" spans="1:27" ht="13" x14ac:dyDescent="0.3">
      <c r="A115" s="371">
        <v>107106</v>
      </c>
      <c r="B115" s="372">
        <v>3733010</v>
      </c>
      <c r="C115" s="372">
        <v>373</v>
      </c>
      <c r="D115" t="s">
        <v>388</v>
      </c>
      <c r="E115" t="s">
        <v>156</v>
      </c>
      <c r="F115" s="373" t="s">
        <v>393</v>
      </c>
      <c r="G115" s="374">
        <v>1</v>
      </c>
      <c r="H115" s="371">
        <v>213</v>
      </c>
      <c r="I115" s="375">
        <v>119</v>
      </c>
      <c r="J115" s="376">
        <v>25347</v>
      </c>
      <c r="K115" s="371">
        <v>0</v>
      </c>
      <c r="L115" s="375">
        <v>168</v>
      </c>
      <c r="M115" s="376">
        <v>0</v>
      </c>
      <c r="N115" s="372">
        <v>0</v>
      </c>
      <c r="O115" s="375">
        <v>190</v>
      </c>
      <c r="P115" s="377">
        <v>0</v>
      </c>
      <c r="Q115" s="371">
        <v>23</v>
      </c>
      <c r="R115" s="375">
        <v>104</v>
      </c>
      <c r="S115" s="376">
        <v>2392</v>
      </c>
      <c r="T115" s="372">
        <v>0</v>
      </c>
      <c r="U115" s="375">
        <v>152</v>
      </c>
      <c r="V115" s="377">
        <v>0</v>
      </c>
      <c r="W115" s="378">
        <v>4510</v>
      </c>
      <c r="X115" s="380">
        <v>32249</v>
      </c>
      <c r="Y115" s="379">
        <v>13437</v>
      </c>
      <c r="AA115" s="409">
        <f>-VLOOKUP(B115,[16]MFG!$A:$M,11,FALSE)</f>
        <v>32457</v>
      </c>
    </row>
    <row r="116" spans="1:27" ht="13" x14ac:dyDescent="0.3">
      <c r="A116" s="371">
        <v>140439</v>
      </c>
      <c r="B116" s="372">
        <v>3733401</v>
      </c>
      <c r="C116" s="372">
        <v>373</v>
      </c>
      <c r="D116" t="s">
        <v>388</v>
      </c>
      <c r="E116" t="s">
        <v>234</v>
      </c>
      <c r="F116" s="373" t="s">
        <v>390</v>
      </c>
      <c r="G116" s="374">
        <v>1</v>
      </c>
      <c r="H116" s="371">
        <v>199.5</v>
      </c>
      <c r="I116" s="375">
        <v>119</v>
      </c>
      <c r="J116" s="376">
        <v>23740.5</v>
      </c>
      <c r="K116" s="371">
        <v>0</v>
      </c>
      <c r="L116" s="375">
        <v>168</v>
      </c>
      <c r="M116" s="376">
        <v>0</v>
      </c>
      <c r="N116" s="372">
        <v>0</v>
      </c>
      <c r="O116" s="375">
        <v>190</v>
      </c>
      <c r="P116" s="377">
        <v>0</v>
      </c>
      <c r="Q116" s="371">
        <v>36.5</v>
      </c>
      <c r="R116" s="375">
        <v>104</v>
      </c>
      <c r="S116" s="376">
        <v>3796</v>
      </c>
      <c r="T116" s="372">
        <v>0</v>
      </c>
      <c r="U116" s="375">
        <v>152</v>
      </c>
      <c r="V116" s="377">
        <v>0</v>
      </c>
      <c r="W116" s="378">
        <v>4510</v>
      </c>
      <c r="X116" s="380">
        <v>32047</v>
      </c>
      <c r="Y116" s="379">
        <v>13353</v>
      </c>
      <c r="AA116" s="409">
        <f>-VLOOKUP(B116,[16]MFG!$A:$M,11,FALSE)</f>
        <v>32262</v>
      </c>
    </row>
    <row r="117" spans="1:27" ht="13" x14ac:dyDescent="0.3">
      <c r="A117" s="371">
        <v>140588</v>
      </c>
      <c r="B117" s="372">
        <v>3733402</v>
      </c>
      <c r="C117" s="372">
        <v>373</v>
      </c>
      <c r="D117" t="s">
        <v>388</v>
      </c>
      <c r="E117" t="s">
        <v>279</v>
      </c>
      <c r="F117" s="373" t="s">
        <v>390</v>
      </c>
      <c r="G117" s="374">
        <v>1</v>
      </c>
      <c r="H117" s="371">
        <v>421</v>
      </c>
      <c r="I117" s="375">
        <v>119</v>
      </c>
      <c r="J117" s="376">
        <v>50099</v>
      </c>
      <c r="K117" s="371">
        <v>0</v>
      </c>
      <c r="L117" s="375">
        <v>168</v>
      </c>
      <c r="M117" s="376">
        <v>0</v>
      </c>
      <c r="N117" s="372">
        <v>0</v>
      </c>
      <c r="O117" s="375">
        <v>190</v>
      </c>
      <c r="P117" s="377">
        <v>0</v>
      </c>
      <c r="Q117" s="371">
        <v>154</v>
      </c>
      <c r="R117" s="375">
        <v>104</v>
      </c>
      <c r="S117" s="376">
        <v>16016</v>
      </c>
      <c r="T117" s="372">
        <v>0</v>
      </c>
      <c r="U117" s="375">
        <v>152</v>
      </c>
      <c r="V117" s="377">
        <v>0</v>
      </c>
      <c r="W117" s="378">
        <v>4510</v>
      </c>
      <c r="X117" s="380">
        <v>70625</v>
      </c>
      <c r="Y117" s="379">
        <v>29427</v>
      </c>
      <c r="AA117" s="409">
        <f>-VLOOKUP(B117,[16]MFG!$A:$M,11,FALSE)</f>
        <v>70937</v>
      </c>
    </row>
    <row r="118" spans="1:27" ht="13" x14ac:dyDescent="0.3">
      <c r="A118" s="371">
        <v>138848</v>
      </c>
      <c r="B118" s="372">
        <v>3733406</v>
      </c>
      <c r="C118" s="372">
        <v>373</v>
      </c>
      <c r="D118" t="s">
        <v>388</v>
      </c>
      <c r="E118" t="s">
        <v>239</v>
      </c>
      <c r="F118" s="373" t="s">
        <v>390</v>
      </c>
      <c r="G118" s="374">
        <v>1</v>
      </c>
      <c r="H118" s="371">
        <v>216</v>
      </c>
      <c r="I118" s="375">
        <v>119</v>
      </c>
      <c r="J118" s="376">
        <v>25704</v>
      </c>
      <c r="K118" s="371">
        <v>0</v>
      </c>
      <c r="L118" s="375">
        <v>168</v>
      </c>
      <c r="M118" s="376">
        <v>0</v>
      </c>
      <c r="N118" s="372">
        <v>0</v>
      </c>
      <c r="O118" s="375">
        <v>190</v>
      </c>
      <c r="P118" s="377">
        <v>0</v>
      </c>
      <c r="Q118" s="371">
        <v>27</v>
      </c>
      <c r="R118" s="375">
        <v>104</v>
      </c>
      <c r="S118" s="376">
        <v>2808</v>
      </c>
      <c r="T118" s="372">
        <v>0</v>
      </c>
      <c r="U118" s="375">
        <v>152</v>
      </c>
      <c r="V118" s="377">
        <v>0</v>
      </c>
      <c r="W118" s="378">
        <v>4510</v>
      </c>
      <c r="X118" s="380">
        <v>33022</v>
      </c>
      <c r="Y118" s="379">
        <v>13759</v>
      </c>
      <c r="AA118" s="409">
        <f>-VLOOKUP(B118,[16]MFG!$A:$M,11,FALSE)</f>
        <v>33022</v>
      </c>
    </row>
    <row r="119" spans="1:27" ht="13" x14ac:dyDescent="0.3">
      <c r="A119" s="371">
        <v>138830</v>
      </c>
      <c r="B119" s="372">
        <v>3733412</v>
      </c>
      <c r="C119" s="372">
        <v>373</v>
      </c>
      <c r="D119" t="s">
        <v>388</v>
      </c>
      <c r="E119" t="s">
        <v>245</v>
      </c>
      <c r="F119" s="373" t="s">
        <v>390</v>
      </c>
      <c r="G119" s="374">
        <v>1</v>
      </c>
      <c r="H119" s="371">
        <v>297</v>
      </c>
      <c r="I119" s="375">
        <v>119</v>
      </c>
      <c r="J119" s="376">
        <v>35343</v>
      </c>
      <c r="K119" s="371">
        <v>0</v>
      </c>
      <c r="L119" s="375">
        <v>168</v>
      </c>
      <c r="M119" s="376">
        <v>0</v>
      </c>
      <c r="N119" s="372">
        <v>0</v>
      </c>
      <c r="O119" s="375">
        <v>190</v>
      </c>
      <c r="P119" s="377">
        <v>0</v>
      </c>
      <c r="Q119" s="371">
        <v>16</v>
      </c>
      <c r="R119" s="375">
        <v>104</v>
      </c>
      <c r="S119" s="376">
        <v>1664</v>
      </c>
      <c r="T119" s="372">
        <v>0</v>
      </c>
      <c r="U119" s="375">
        <v>152</v>
      </c>
      <c r="V119" s="377">
        <v>0</v>
      </c>
      <c r="W119" s="378">
        <v>4510</v>
      </c>
      <c r="X119" s="380">
        <v>41517</v>
      </c>
      <c r="Y119" s="379">
        <v>17299</v>
      </c>
      <c r="AA119" s="409">
        <f>-VLOOKUP(B119,[16]MFG!$A:$M,11,FALSE)</f>
        <v>41517</v>
      </c>
    </row>
    <row r="120" spans="1:27" ht="13" x14ac:dyDescent="0.3">
      <c r="A120" s="371">
        <v>138828</v>
      </c>
      <c r="B120" s="372">
        <v>3733414</v>
      </c>
      <c r="C120" s="372">
        <v>373</v>
      </c>
      <c r="D120" t="s">
        <v>388</v>
      </c>
      <c r="E120" t="s">
        <v>244</v>
      </c>
      <c r="F120" s="373" t="s">
        <v>390</v>
      </c>
      <c r="G120" s="374">
        <v>1</v>
      </c>
      <c r="H120" s="371">
        <v>210</v>
      </c>
      <c r="I120" s="375">
        <v>119</v>
      </c>
      <c r="J120" s="376">
        <v>24990</v>
      </c>
      <c r="K120" s="371">
        <v>0</v>
      </c>
      <c r="L120" s="375">
        <v>168</v>
      </c>
      <c r="M120" s="376">
        <v>0</v>
      </c>
      <c r="N120" s="372">
        <v>0</v>
      </c>
      <c r="O120" s="375">
        <v>190</v>
      </c>
      <c r="P120" s="377">
        <v>0</v>
      </c>
      <c r="Q120" s="371">
        <v>34</v>
      </c>
      <c r="R120" s="375">
        <v>104</v>
      </c>
      <c r="S120" s="376">
        <v>3536</v>
      </c>
      <c r="T120" s="372">
        <v>0</v>
      </c>
      <c r="U120" s="375">
        <v>152</v>
      </c>
      <c r="V120" s="377">
        <v>0</v>
      </c>
      <c r="W120" s="378">
        <v>4510</v>
      </c>
      <c r="X120" s="380">
        <v>33036</v>
      </c>
      <c r="Y120" s="379">
        <v>13765</v>
      </c>
      <c r="AA120" s="409">
        <f>-VLOOKUP(B120,[16]MFG!$A:$M,11,FALSE)</f>
        <v>33036</v>
      </c>
    </row>
    <row r="121" spans="1:27" ht="13" x14ac:dyDescent="0.3">
      <c r="A121" s="371">
        <v>107117</v>
      </c>
      <c r="B121" s="372">
        <v>3733422</v>
      </c>
      <c r="C121" s="372">
        <v>373</v>
      </c>
      <c r="D121" t="s">
        <v>388</v>
      </c>
      <c r="E121" t="s">
        <v>148</v>
      </c>
      <c r="F121" s="373" t="s">
        <v>394</v>
      </c>
      <c r="G121" s="374">
        <v>1</v>
      </c>
      <c r="H121" s="371">
        <v>175</v>
      </c>
      <c r="I121" s="375">
        <v>119</v>
      </c>
      <c r="J121" s="376">
        <v>20825</v>
      </c>
      <c r="K121" s="371">
        <v>0</v>
      </c>
      <c r="L121" s="375">
        <v>168</v>
      </c>
      <c r="M121" s="376">
        <v>0</v>
      </c>
      <c r="N121" s="372">
        <v>0</v>
      </c>
      <c r="O121" s="375">
        <v>190</v>
      </c>
      <c r="P121" s="377">
        <v>0</v>
      </c>
      <c r="Q121" s="371">
        <v>37</v>
      </c>
      <c r="R121" s="375">
        <v>104</v>
      </c>
      <c r="S121" s="376">
        <v>3848</v>
      </c>
      <c r="T121" s="372">
        <v>0</v>
      </c>
      <c r="U121" s="375">
        <v>152</v>
      </c>
      <c r="V121" s="377">
        <v>0</v>
      </c>
      <c r="W121" s="378">
        <v>4510</v>
      </c>
      <c r="X121" s="380">
        <v>29183</v>
      </c>
      <c r="Y121" s="379">
        <v>12160</v>
      </c>
      <c r="AA121" s="409">
        <f>-VLOOKUP(B121,[16]MFG!$A:$M,11,FALSE)</f>
        <v>29287</v>
      </c>
    </row>
    <row r="122" spans="1:27" ht="13" x14ac:dyDescent="0.3">
      <c r="A122" s="371">
        <v>140440</v>
      </c>
      <c r="B122" s="372">
        <v>3733423</v>
      </c>
      <c r="C122" s="372">
        <v>373</v>
      </c>
      <c r="D122" t="s">
        <v>388</v>
      </c>
      <c r="E122" t="s">
        <v>241</v>
      </c>
      <c r="F122" s="373" t="s">
        <v>390</v>
      </c>
      <c r="G122" s="374">
        <v>1</v>
      </c>
      <c r="H122" s="371">
        <v>176</v>
      </c>
      <c r="I122" s="375">
        <v>119</v>
      </c>
      <c r="J122" s="376">
        <v>20944</v>
      </c>
      <c r="K122" s="371">
        <v>0</v>
      </c>
      <c r="L122" s="375">
        <v>168</v>
      </c>
      <c r="M122" s="376">
        <v>0</v>
      </c>
      <c r="N122" s="372">
        <v>0</v>
      </c>
      <c r="O122" s="375">
        <v>190</v>
      </c>
      <c r="P122" s="377">
        <v>0</v>
      </c>
      <c r="Q122" s="371">
        <v>21</v>
      </c>
      <c r="R122" s="375">
        <v>104</v>
      </c>
      <c r="S122" s="376">
        <v>2184</v>
      </c>
      <c r="T122" s="372">
        <v>0</v>
      </c>
      <c r="U122" s="375">
        <v>152</v>
      </c>
      <c r="V122" s="377">
        <v>0</v>
      </c>
      <c r="W122" s="378">
        <v>4510</v>
      </c>
      <c r="X122" s="380">
        <v>27638</v>
      </c>
      <c r="Y122" s="379">
        <v>11516</v>
      </c>
      <c r="AA122" s="409">
        <f>-VLOOKUP(B122,[16]MFG!$A:$M,11,FALSE)</f>
        <v>27742</v>
      </c>
    </row>
    <row r="123" spans="1:27" ht="13" x14ac:dyDescent="0.3">
      <c r="A123" s="371">
        <v>142600</v>
      </c>
      <c r="B123" s="372">
        <v>3733424</v>
      </c>
      <c r="C123" s="372">
        <v>373</v>
      </c>
      <c r="D123" t="s">
        <v>388</v>
      </c>
      <c r="E123" t="s">
        <v>243</v>
      </c>
      <c r="F123" s="373" t="s">
        <v>390</v>
      </c>
      <c r="G123" s="374">
        <v>1</v>
      </c>
      <c r="H123" s="371">
        <v>208</v>
      </c>
      <c r="I123" s="375">
        <v>119</v>
      </c>
      <c r="J123" s="376">
        <v>24752</v>
      </c>
      <c r="K123" s="371">
        <v>0</v>
      </c>
      <c r="L123" s="375">
        <v>168</v>
      </c>
      <c r="M123" s="376">
        <v>0</v>
      </c>
      <c r="N123" s="372">
        <v>0</v>
      </c>
      <c r="O123" s="375">
        <v>190</v>
      </c>
      <c r="P123" s="377">
        <v>0</v>
      </c>
      <c r="Q123" s="371">
        <v>40</v>
      </c>
      <c r="R123" s="375">
        <v>104</v>
      </c>
      <c r="S123" s="376">
        <v>4160</v>
      </c>
      <c r="T123" s="372">
        <v>0</v>
      </c>
      <c r="U123" s="375">
        <v>152</v>
      </c>
      <c r="V123" s="377">
        <v>0</v>
      </c>
      <c r="W123" s="378">
        <v>4510</v>
      </c>
      <c r="X123" s="380">
        <v>33422</v>
      </c>
      <c r="Y123" s="379">
        <v>13926</v>
      </c>
      <c r="AA123" s="409">
        <f>-VLOOKUP(B123,[16]MFG!$A:$M,11,FALSE)</f>
        <v>33422</v>
      </c>
    </row>
    <row r="124" spans="1:27" ht="13" x14ac:dyDescent="0.3">
      <c r="A124" s="371">
        <v>139986</v>
      </c>
      <c r="B124" s="372">
        <v>3733427</v>
      </c>
      <c r="C124" s="372">
        <v>373</v>
      </c>
      <c r="D124" t="s">
        <v>388</v>
      </c>
      <c r="E124" t="s">
        <v>232</v>
      </c>
      <c r="F124" s="373" t="s">
        <v>390</v>
      </c>
      <c r="G124" s="374">
        <v>1</v>
      </c>
      <c r="H124" s="371">
        <v>214</v>
      </c>
      <c r="I124" s="375">
        <v>119</v>
      </c>
      <c r="J124" s="376">
        <v>25466</v>
      </c>
      <c r="K124" s="371">
        <v>0</v>
      </c>
      <c r="L124" s="375">
        <v>168</v>
      </c>
      <c r="M124" s="376">
        <v>0</v>
      </c>
      <c r="N124" s="372">
        <v>0</v>
      </c>
      <c r="O124" s="375">
        <v>190</v>
      </c>
      <c r="P124" s="377">
        <v>0</v>
      </c>
      <c r="Q124" s="371">
        <v>81</v>
      </c>
      <c r="R124" s="375">
        <v>104</v>
      </c>
      <c r="S124" s="376">
        <v>8424</v>
      </c>
      <c r="T124" s="372">
        <v>0</v>
      </c>
      <c r="U124" s="375">
        <v>152</v>
      </c>
      <c r="V124" s="377">
        <v>0</v>
      </c>
      <c r="W124" s="378">
        <v>4510</v>
      </c>
      <c r="X124" s="380">
        <v>38400</v>
      </c>
      <c r="Y124" s="379">
        <v>16000</v>
      </c>
      <c r="AA124" s="409">
        <f>-VLOOKUP(B124,[16]MFG!$A:$M,11,FALSE)</f>
        <v>38400</v>
      </c>
    </row>
    <row r="125" spans="1:27" ht="13" x14ac:dyDescent="0.3">
      <c r="A125" s="371">
        <v>107107</v>
      </c>
      <c r="B125" s="372">
        <v>3733428</v>
      </c>
      <c r="C125" s="372">
        <v>373</v>
      </c>
      <c r="D125" t="s">
        <v>388</v>
      </c>
      <c r="E125" t="s">
        <v>159</v>
      </c>
      <c r="F125" s="373" t="s">
        <v>394</v>
      </c>
      <c r="G125" s="374">
        <v>1</v>
      </c>
      <c r="H125" s="371">
        <v>203</v>
      </c>
      <c r="I125" s="375">
        <v>119</v>
      </c>
      <c r="J125" s="376">
        <v>24157</v>
      </c>
      <c r="K125" s="371">
        <v>0</v>
      </c>
      <c r="L125" s="375">
        <v>168</v>
      </c>
      <c r="M125" s="376">
        <v>0</v>
      </c>
      <c r="N125" s="372">
        <v>0</v>
      </c>
      <c r="O125" s="375">
        <v>190</v>
      </c>
      <c r="P125" s="377">
        <v>0</v>
      </c>
      <c r="Q125" s="371">
        <v>52</v>
      </c>
      <c r="R125" s="375">
        <v>104</v>
      </c>
      <c r="S125" s="376">
        <v>5408</v>
      </c>
      <c r="T125" s="372">
        <v>0</v>
      </c>
      <c r="U125" s="375">
        <v>152</v>
      </c>
      <c r="V125" s="377">
        <v>0</v>
      </c>
      <c r="W125" s="378">
        <v>4510</v>
      </c>
      <c r="X125" s="380">
        <v>34075</v>
      </c>
      <c r="Y125" s="379">
        <v>14198</v>
      </c>
      <c r="AA125" s="409">
        <f>-VLOOKUP(B125,[16]MFG!$A:$M,11,FALSE)</f>
        <v>34179</v>
      </c>
    </row>
    <row r="126" spans="1:27" ht="13" x14ac:dyDescent="0.3">
      <c r="A126" s="371">
        <v>133994</v>
      </c>
      <c r="B126" s="372">
        <v>3733429</v>
      </c>
      <c r="C126" s="372">
        <v>373</v>
      </c>
      <c r="D126" t="s">
        <v>388</v>
      </c>
      <c r="E126" t="s">
        <v>141</v>
      </c>
      <c r="F126" s="373" t="s">
        <v>389</v>
      </c>
      <c r="G126" s="374">
        <v>1</v>
      </c>
      <c r="H126" s="371">
        <v>420</v>
      </c>
      <c r="I126" s="375">
        <v>119</v>
      </c>
      <c r="J126" s="376">
        <v>49980</v>
      </c>
      <c r="K126" s="371">
        <v>0</v>
      </c>
      <c r="L126" s="375">
        <v>168</v>
      </c>
      <c r="M126" s="376">
        <v>0</v>
      </c>
      <c r="N126" s="372">
        <v>0</v>
      </c>
      <c r="O126" s="375">
        <v>190</v>
      </c>
      <c r="P126" s="377">
        <v>0</v>
      </c>
      <c r="Q126" s="371">
        <v>259</v>
      </c>
      <c r="R126" s="375">
        <v>104</v>
      </c>
      <c r="S126" s="376">
        <v>26936</v>
      </c>
      <c r="T126" s="372">
        <v>0</v>
      </c>
      <c r="U126" s="375">
        <v>152</v>
      </c>
      <c r="V126" s="377">
        <v>0</v>
      </c>
      <c r="W126" s="378">
        <v>4510</v>
      </c>
      <c r="X126" s="380">
        <v>81426</v>
      </c>
      <c r="Y126" s="379">
        <v>33928</v>
      </c>
      <c r="AA126" s="409">
        <f>-VLOOKUP(B126,[16]MFG!$A:$M,11,FALSE)</f>
        <v>81946</v>
      </c>
    </row>
    <row r="127" spans="1:27" ht="13" x14ac:dyDescent="0.3">
      <c r="A127" s="371">
        <v>131082</v>
      </c>
      <c r="B127" s="372">
        <v>3733432</v>
      </c>
      <c r="C127" s="372">
        <v>373</v>
      </c>
      <c r="D127" t="s">
        <v>388</v>
      </c>
      <c r="E127" t="s">
        <v>164</v>
      </c>
      <c r="F127" s="373" t="s">
        <v>389</v>
      </c>
      <c r="G127" s="374">
        <v>1</v>
      </c>
      <c r="H127" s="371">
        <v>417</v>
      </c>
      <c r="I127" s="375">
        <v>119</v>
      </c>
      <c r="J127" s="376">
        <v>49623</v>
      </c>
      <c r="K127" s="371">
        <v>0</v>
      </c>
      <c r="L127" s="375">
        <v>168</v>
      </c>
      <c r="M127" s="376">
        <v>0</v>
      </c>
      <c r="N127" s="372">
        <v>0</v>
      </c>
      <c r="O127" s="375">
        <v>190</v>
      </c>
      <c r="P127" s="377">
        <v>0</v>
      </c>
      <c r="Q127" s="371">
        <v>228</v>
      </c>
      <c r="R127" s="375">
        <v>104</v>
      </c>
      <c r="S127" s="376">
        <v>23712</v>
      </c>
      <c r="T127" s="372">
        <v>0</v>
      </c>
      <c r="U127" s="375">
        <v>152</v>
      </c>
      <c r="V127" s="377">
        <v>0</v>
      </c>
      <c r="W127" s="378">
        <v>4510</v>
      </c>
      <c r="X127" s="380">
        <v>77845</v>
      </c>
      <c r="Y127" s="379">
        <v>32435</v>
      </c>
      <c r="AA127" s="409">
        <f>-VLOOKUP(B127,[16]MFG!$A:$M,11,FALSE)</f>
        <v>78261</v>
      </c>
    </row>
    <row r="128" spans="1:27" ht="13" x14ac:dyDescent="0.3">
      <c r="A128" s="371">
        <v>134751</v>
      </c>
      <c r="B128" s="372">
        <v>3733433</v>
      </c>
      <c r="C128" s="372">
        <v>373</v>
      </c>
      <c r="D128" t="s">
        <v>388</v>
      </c>
      <c r="E128" t="s">
        <v>28</v>
      </c>
      <c r="F128" s="373" t="s">
        <v>389</v>
      </c>
      <c r="G128" s="374">
        <v>1</v>
      </c>
      <c r="H128" s="371">
        <v>394</v>
      </c>
      <c r="I128" s="375">
        <v>119</v>
      </c>
      <c r="J128" s="376">
        <v>46886</v>
      </c>
      <c r="K128" s="371">
        <v>0</v>
      </c>
      <c r="L128" s="375">
        <v>168</v>
      </c>
      <c r="M128" s="376">
        <v>0</v>
      </c>
      <c r="N128" s="372">
        <v>0</v>
      </c>
      <c r="O128" s="375">
        <v>190</v>
      </c>
      <c r="P128" s="377">
        <v>0</v>
      </c>
      <c r="Q128" s="371">
        <v>239</v>
      </c>
      <c r="R128" s="375">
        <v>104</v>
      </c>
      <c r="S128" s="376">
        <v>24856</v>
      </c>
      <c r="T128" s="372">
        <v>0</v>
      </c>
      <c r="U128" s="375">
        <v>152</v>
      </c>
      <c r="V128" s="377">
        <v>0</v>
      </c>
      <c r="W128" s="378">
        <v>4510</v>
      </c>
      <c r="X128" s="380">
        <v>76252</v>
      </c>
      <c r="Y128" s="379">
        <v>31772</v>
      </c>
      <c r="AA128" s="409">
        <f>-VLOOKUP(B128,[16]MFG!$A:$M,11,FALSE)</f>
        <v>76356</v>
      </c>
    </row>
    <row r="129" spans="1:27" ht="13" x14ac:dyDescent="0.3">
      <c r="A129" s="371">
        <v>138414</v>
      </c>
      <c r="B129" s="372">
        <v>3734000</v>
      </c>
      <c r="C129" s="372">
        <v>373</v>
      </c>
      <c r="D129" t="s">
        <v>388</v>
      </c>
      <c r="E129" t="s">
        <v>253</v>
      </c>
      <c r="F129" s="373" t="s">
        <v>391</v>
      </c>
      <c r="G129" s="374">
        <v>1</v>
      </c>
      <c r="H129" s="371">
        <v>0</v>
      </c>
      <c r="I129" s="375">
        <v>119</v>
      </c>
      <c r="J129" s="376">
        <v>0</v>
      </c>
      <c r="K129" s="371">
        <v>509.5</v>
      </c>
      <c r="L129" s="375">
        <v>168</v>
      </c>
      <c r="M129" s="376">
        <v>85596</v>
      </c>
      <c r="N129" s="372">
        <v>331</v>
      </c>
      <c r="O129" s="375">
        <v>190</v>
      </c>
      <c r="P129" s="377">
        <v>62890</v>
      </c>
      <c r="Q129" s="371">
        <v>0</v>
      </c>
      <c r="R129" s="375">
        <v>104</v>
      </c>
      <c r="S129" s="376">
        <v>0</v>
      </c>
      <c r="T129" s="372">
        <v>501</v>
      </c>
      <c r="U129" s="375">
        <v>152</v>
      </c>
      <c r="V129" s="377">
        <v>76152</v>
      </c>
      <c r="W129" s="378">
        <v>4510</v>
      </c>
      <c r="X129" s="380">
        <v>229148</v>
      </c>
      <c r="Y129" s="379">
        <v>95478</v>
      </c>
      <c r="AA129" s="409">
        <f>-VLOOKUP(B129,[16]MFG!$A:$M,11,FALSE)</f>
        <v>229726</v>
      </c>
    </row>
    <row r="130" spans="1:27" ht="13" x14ac:dyDescent="0.3">
      <c r="A130" s="371">
        <v>139334</v>
      </c>
      <c r="B130" s="372">
        <v>3734003</v>
      </c>
      <c r="C130" s="372">
        <v>373</v>
      </c>
      <c r="D130" t="s">
        <v>388</v>
      </c>
      <c r="E130" t="s">
        <v>256</v>
      </c>
      <c r="F130" s="373" t="s">
        <v>391</v>
      </c>
      <c r="G130" s="374">
        <v>1</v>
      </c>
      <c r="H130" s="371">
        <v>0</v>
      </c>
      <c r="I130" s="375">
        <v>119</v>
      </c>
      <c r="J130" s="376">
        <v>0</v>
      </c>
      <c r="K130" s="371">
        <v>727</v>
      </c>
      <c r="L130" s="375">
        <v>168</v>
      </c>
      <c r="M130" s="376">
        <v>122136</v>
      </c>
      <c r="N130" s="372">
        <v>438.5</v>
      </c>
      <c r="O130" s="375">
        <v>190</v>
      </c>
      <c r="P130" s="377">
        <v>83315</v>
      </c>
      <c r="Q130" s="371">
        <v>0</v>
      </c>
      <c r="R130" s="375">
        <v>104</v>
      </c>
      <c r="S130" s="376">
        <v>0</v>
      </c>
      <c r="T130" s="372">
        <v>630.5</v>
      </c>
      <c r="U130" s="375">
        <v>152</v>
      </c>
      <c r="V130" s="377">
        <v>95836</v>
      </c>
      <c r="W130" s="378">
        <v>4510</v>
      </c>
      <c r="X130" s="380">
        <v>305797</v>
      </c>
      <c r="Y130" s="379">
        <v>127415</v>
      </c>
      <c r="AA130" s="409">
        <f>-VLOOKUP(B130,[16]MFG!$A:$M,11,FALSE)</f>
        <v>306728</v>
      </c>
    </row>
    <row r="131" spans="1:27" ht="13" x14ac:dyDescent="0.3">
      <c r="A131" s="371">
        <v>139695</v>
      </c>
      <c r="B131" s="372">
        <v>3734004</v>
      </c>
      <c r="C131" s="372">
        <v>373</v>
      </c>
      <c r="D131" t="s">
        <v>388</v>
      </c>
      <c r="E131" t="s">
        <v>303</v>
      </c>
      <c r="F131" s="373" t="s">
        <v>395</v>
      </c>
      <c r="G131" s="374">
        <v>1</v>
      </c>
      <c r="H131" s="371">
        <v>0</v>
      </c>
      <c r="I131" s="375">
        <v>119</v>
      </c>
      <c r="J131" s="376">
        <v>0</v>
      </c>
      <c r="K131" s="371">
        <v>104</v>
      </c>
      <c r="L131" s="375">
        <v>168</v>
      </c>
      <c r="M131" s="376">
        <v>17472</v>
      </c>
      <c r="N131" s="372">
        <v>208</v>
      </c>
      <c r="O131" s="375">
        <v>190</v>
      </c>
      <c r="P131" s="377">
        <v>39520</v>
      </c>
      <c r="Q131" s="371">
        <v>0</v>
      </c>
      <c r="R131" s="375">
        <v>104</v>
      </c>
      <c r="S131" s="376">
        <v>0</v>
      </c>
      <c r="T131" s="372">
        <v>81</v>
      </c>
      <c r="U131" s="375">
        <v>152</v>
      </c>
      <c r="V131" s="377">
        <v>12312</v>
      </c>
      <c r="W131" s="378">
        <v>4510</v>
      </c>
      <c r="X131" s="380">
        <v>73814</v>
      </c>
      <c r="Y131" s="379">
        <v>30756</v>
      </c>
      <c r="AA131" s="409">
        <f>-VLOOKUP(B131,[16]MFG!$A:$M,11,FALSE)</f>
        <v>74270</v>
      </c>
    </row>
    <row r="132" spans="1:27" ht="13" x14ac:dyDescent="0.3">
      <c r="A132" s="371">
        <v>140394</v>
      </c>
      <c r="B132" s="372">
        <v>3734005</v>
      </c>
      <c r="C132" s="372">
        <v>373</v>
      </c>
      <c r="D132" t="s">
        <v>388</v>
      </c>
      <c r="E132" t="s">
        <v>130</v>
      </c>
      <c r="F132" s="373" t="s">
        <v>391</v>
      </c>
      <c r="G132" s="374">
        <v>1</v>
      </c>
      <c r="H132" s="371">
        <v>413.5</v>
      </c>
      <c r="I132" s="375">
        <v>119</v>
      </c>
      <c r="J132" s="376">
        <v>49206.5</v>
      </c>
      <c r="K132" s="371">
        <v>405.5</v>
      </c>
      <c r="L132" s="375">
        <v>168</v>
      </c>
      <c r="M132" s="376">
        <v>68124</v>
      </c>
      <c r="N132" s="372">
        <v>241</v>
      </c>
      <c r="O132" s="375">
        <v>190</v>
      </c>
      <c r="P132" s="377">
        <v>45790</v>
      </c>
      <c r="Q132" s="371">
        <v>169.5</v>
      </c>
      <c r="R132" s="375">
        <v>104</v>
      </c>
      <c r="S132" s="376">
        <v>17628</v>
      </c>
      <c r="T132" s="372">
        <v>360</v>
      </c>
      <c r="U132" s="375">
        <v>152</v>
      </c>
      <c r="V132" s="377">
        <v>54720</v>
      </c>
      <c r="W132" s="378">
        <v>4510</v>
      </c>
      <c r="X132" s="380">
        <v>239979</v>
      </c>
      <c r="Y132" s="379">
        <v>99991</v>
      </c>
      <c r="AA132" s="409">
        <f>-VLOOKUP(B132,[16]MFG!$A:$M,11,FALSE)</f>
        <v>241238</v>
      </c>
    </row>
    <row r="133" spans="1:27" ht="13" x14ac:dyDescent="0.3">
      <c r="A133" s="371">
        <v>140415</v>
      </c>
      <c r="B133" s="372">
        <v>3734006</v>
      </c>
      <c r="C133" s="372">
        <v>373</v>
      </c>
      <c r="D133" t="s">
        <v>388</v>
      </c>
      <c r="E133" t="s">
        <v>264</v>
      </c>
      <c r="F133" s="373" t="s">
        <v>391</v>
      </c>
      <c r="G133" s="374">
        <v>1</v>
      </c>
      <c r="H133" s="371">
        <v>0</v>
      </c>
      <c r="I133" s="375">
        <v>119</v>
      </c>
      <c r="J133" s="376">
        <v>0</v>
      </c>
      <c r="K133" s="371">
        <v>686.5</v>
      </c>
      <c r="L133" s="375">
        <v>168</v>
      </c>
      <c r="M133" s="376">
        <v>115332</v>
      </c>
      <c r="N133" s="372">
        <v>438</v>
      </c>
      <c r="O133" s="375">
        <v>190</v>
      </c>
      <c r="P133" s="377">
        <v>83220</v>
      </c>
      <c r="Q133" s="371">
        <v>0</v>
      </c>
      <c r="R133" s="375">
        <v>104</v>
      </c>
      <c r="S133" s="376">
        <v>0</v>
      </c>
      <c r="T133" s="372">
        <v>487.5</v>
      </c>
      <c r="U133" s="375">
        <v>152</v>
      </c>
      <c r="V133" s="377">
        <v>74100</v>
      </c>
      <c r="W133" s="378">
        <v>4510</v>
      </c>
      <c r="X133" s="380">
        <v>277162</v>
      </c>
      <c r="Y133" s="379">
        <v>115484</v>
      </c>
      <c r="AA133" s="409">
        <f>-VLOOKUP(B133,[16]MFG!$A:$M,11,FALSE)</f>
        <v>279488</v>
      </c>
    </row>
    <row r="134" spans="1:27" ht="13" x14ac:dyDescent="0.3">
      <c r="A134" s="371">
        <v>140547</v>
      </c>
      <c r="B134" s="372">
        <v>3734007</v>
      </c>
      <c r="C134" s="372">
        <v>373</v>
      </c>
      <c r="D134" t="s">
        <v>388</v>
      </c>
      <c r="E134" t="s">
        <v>257</v>
      </c>
      <c r="F134" s="373" t="s">
        <v>391</v>
      </c>
      <c r="G134" s="374">
        <v>1</v>
      </c>
      <c r="H134" s="371">
        <v>0</v>
      </c>
      <c r="I134" s="375">
        <v>119</v>
      </c>
      <c r="J134" s="376">
        <v>0</v>
      </c>
      <c r="K134" s="371">
        <v>770</v>
      </c>
      <c r="L134" s="375">
        <v>168</v>
      </c>
      <c r="M134" s="376">
        <v>129360</v>
      </c>
      <c r="N134" s="372">
        <v>473</v>
      </c>
      <c r="O134" s="375">
        <v>190</v>
      </c>
      <c r="P134" s="377">
        <v>89870</v>
      </c>
      <c r="Q134" s="371">
        <v>0</v>
      </c>
      <c r="R134" s="375">
        <v>104</v>
      </c>
      <c r="S134" s="376">
        <v>0</v>
      </c>
      <c r="T134" s="372">
        <v>337</v>
      </c>
      <c r="U134" s="375">
        <v>152</v>
      </c>
      <c r="V134" s="377">
        <v>51224</v>
      </c>
      <c r="W134" s="378">
        <v>4510</v>
      </c>
      <c r="X134" s="380">
        <v>274964</v>
      </c>
      <c r="Y134" s="379">
        <v>114568</v>
      </c>
      <c r="AA134" s="409">
        <f>-VLOOKUP(B134,[16]MFG!$A:$M,11,FALSE)</f>
        <v>275724</v>
      </c>
    </row>
    <row r="135" spans="1:27" ht="13" x14ac:dyDescent="0.3">
      <c r="A135" s="371">
        <v>140821</v>
      </c>
      <c r="B135" s="372">
        <v>3734008</v>
      </c>
      <c r="C135" s="372">
        <v>373</v>
      </c>
      <c r="D135" t="s">
        <v>388</v>
      </c>
      <c r="E135" t="s">
        <v>262</v>
      </c>
      <c r="F135" s="373" t="s">
        <v>391</v>
      </c>
      <c r="G135" s="374">
        <v>1</v>
      </c>
      <c r="H135" s="371">
        <v>0</v>
      </c>
      <c r="I135" s="375">
        <v>119</v>
      </c>
      <c r="J135" s="376">
        <v>0</v>
      </c>
      <c r="K135" s="371">
        <v>646</v>
      </c>
      <c r="L135" s="375">
        <v>168</v>
      </c>
      <c r="M135" s="376">
        <v>108528</v>
      </c>
      <c r="N135" s="372">
        <v>406.5</v>
      </c>
      <c r="O135" s="375">
        <v>190</v>
      </c>
      <c r="P135" s="377">
        <v>77235</v>
      </c>
      <c r="Q135" s="371">
        <v>0</v>
      </c>
      <c r="R135" s="375">
        <v>104</v>
      </c>
      <c r="S135" s="376">
        <v>0</v>
      </c>
      <c r="T135" s="372">
        <v>411.5</v>
      </c>
      <c r="U135" s="375">
        <v>152</v>
      </c>
      <c r="V135" s="377">
        <v>62548</v>
      </c>
      <c r="W135" s="378">
        <v>4510</v>
      </c>
      <c r="X135" s="380">
        <v>252821</v>
      </c>
      <c r="Y135" s="379">
        <v>105342</v>
      </c>
      <c r="AA135" s="409">
        <f>-VLOOKUP(B135,[16]MFG!$A:$M,11,FALSE)</f>
        <v>254718</v>
      </c>
    </row>
    <row r="136" spans="1:27" ht="13" x14ac:dyDescent="0.3">
      <c r="A136" s="371">
        <v>142605</v>
      </c>
      <c r="B136" s="372">
        <v>3734010</v>
      </c>
      <c r="C136" s="372">
        <v>373</v>
      </c>
      <c r="D136" t="s">
        <v>388</v>
      </c>
      <c r="E136" t="s">
        <v>270</v>
      </c>
      <c r="F136" s="373" t="s">
        <v>395</v>
      </c>
      <c r="G136" s="374">
        <v>1</v>
      </c>
      <c r="H136" s="371">
        <v>0</v>
      </c>
      <c r="I136" s="375">
        <v>119</v>
      </c>
      <c r="J136" s="376">
        <v>0</v>
      </c>
      <c r="K136" s="371">
        <v>100</v>
      </c>
      <c r="L136" s="375">
        <v>168</v>
      </c>
      <c r="M136" s="376">
        <v>16800</v>
      </c>
      <c r="N136" s="372">
        <v>201</v>
      </c>
      <c r="O136" s="375">
        <v>190</v>
      </c>
      <c r="P136" s="377">
        <v>38190</v>
      </c>
      <c r="Q136" s="371">
        <v>0</v>
      </c>
      <c r="R136" s="375">
        <v>104</v>
      </c>
      <c r="S136" s="376">
        <v>0</v>
      </c>
      <c r="T136" s="372">
        <v>87</v>
      </c>
      <c r="U136" s="375">
        <v>152</v>
      </c>
      <c r="V136" s="377">
        <v>13224</v>
      </c>
      <c r="W136" s="378">
        <v>4510</v>
      </c>
      <c r="X136" s="380">
        <v>72724</v>
      </c>
      <c r="Y136" s="379">
        <v>30302</v>
      </c>
      <c r="AA136" s="409">
        <f>-VLOOKUP(B136,[16]MFG!$A:$M,11,FALSE)</f>
        <v>72876</v>
      </c>
    </row>
    <row r="137" spans="1:27" ht="13" x14ac:dyDescent="0.3">
      <c r="A137" s="371">
        <v>145191</v>
      </c>
      <c r="B137" s="372">
        <v>3734012</v>
      </c>
      <c r="C137" s="372">
        <v>373</v>
      </c>
      <c r="D137" t="s">
        <v>388</v>
      </c>
      <c r="E137" t="s">
        <v>254</v>
      </c>
      <c r="F137" s="373" t="s">
        <v>391</v>
      </c>
      <c r="G137" s="374">
        <v>1</v>
      </c>
      <c r="H137" s="371">
        <v>0</v>
      </c>
      <c r="I137" s="375">
        <v>119</v>
      </c>
      <c r="J137" s="376">
        <v>0</v>
      </c>
      <c r="K137" s="371">
        <v>1046</v>
      </c>
      <c r="L137" s="375">
        <v>168</v>
      </c>
      <c r="M137" s="376">
        <v>175728</v>
      </c>
      <c r="N137" s="372">
        <v>655</v>
      </c>
      <c r="O137" s="375">
        <v>190</v>
      </c>
      <c r="P137" s="377">
        <v>124450</v>
      </c>
      <c r="Q137" s="371">
        <v>0</v>
      </c>
      <c r="R137" s="375">
        <v>104</v>
      </c>
      <c r="S137" s="376">
        <v>0</v>
      </c>
      <c r="T137" s="372">
        <v>467</v>
      </c>
      <c r="U137" s="375">
        <v>152</v>
      </c>
      <c r="V137" s="377">
        <v>70984</v>
      </c>
      <c r="W137" s="378">
        <v>4510</v>
      </c>
      <c r="X137" s="380">
        <v>375672</v>
      </c>
      <c r="Y137" s="379">
        <v>156530</v>
      </c>
      <c r="AA137" s="409">
        <f>-VLOOKUP(B137,[16]MFG!$A:$M,11,FALSE)</f>
        <v>379472</v>
      </c>
    </row>
    <row r="138" spans="1:27" ht="13" x14ac:dyDescent="0.3">
      <c r="A138" s="371">
        <v>145562</v>
      </c>
      <c r="B138" s="372">
        <v>3734013</v>
      </c>
      <c r="C138" s="372">
        <v>373</v>
      </c>
      <c r="D138" t="s">
        <v>388</v>
      </c>
      <c r="E138" t="s">
        <v>271</v>
      </c>
      <c r="F138" s="373" t="s">
        <v>391</v>
      </c>
      <c r="G138" s="374">
        <v>1</v>
      </c>
      <c r="H138" s="371">
        <v>0</v>
      </c>
      <c r="I138" s="375">
        <v>119</v>
      </c>
      <c r="J138" s="376">
        <v>0</v>
      </c>
      <c r="K138" s="371">
        <v>770</v>
      </c>
      <c r="L138" s="375">
        <v>168</v>
      </c>
      <c r="M138" s="376">
        <v>129360</v>
      </c>
      <c r="N138" s="372">
        <v>474.5</v>
      </c>
      <c r="O138" s="375">
        <v>190</v>
      </c>
      <c r="P138" s="377">
        <v>90155</v>
      </c>
      <c r="Q138" s="371">
        <v>0</v>
      </c>
      <c r="R138" s="375">
        <v>104</v>
      </c>
      <c r="S138" s="376">
        <v>0</v>
      </c>
      <c r="T138" s="372">
        <v>323</v>
      </c>
      <c r="U138" s="375">
        <v>152</v>
      </c>
      <c r="V138" s="377">
        <v>49096</v>
      </c>
      <c r="W138" s="378">
        <v>4510</v>
      </c>
      <c r="X138" s="380">
        <v>273121</v>
      </c>
      <c r="Y138" s="379">
        <v>113800</v>
      </c>
      <c r="AA138" s="409">
        <f>-VLOOKUP(B138,[16]MFG!$A:$M,11,FALSE)</f>
        <v>275192</v>
      </c>
    </row>
    <row r="139" spans="1:27" ht="13" x14ac:dyDescent="0.3">
      <c r="A139" s="371">
        <v>145864</v>
      </c>
      <c r="B139" s="372">
        <v>3734014</v>
      </c>
      <c r="C139" s="372">
        <v>373</v>
      </c>
      <c r="D139" t="s">
        <v>388</v>
      </c>
      <c r="E139" t="s">
        <v>193</v>
      </c>
      <c r="F139" s="373" t="s">
        <v>396</v>
      </c>
      <c r="G139" s="374">
        <v>1</v>
      </c>
      <c r="H139" s="371">
        <v>243</v>
      </c>
      <c r="I139" s="375">
        <v>119</v>
      </c>
      <c r="J139" s="376">
        <v>28917</v>
      </c>
      <c r="K139" s="371">
        <v>440</v>
      </c>
      <c r="L139" s="375">
        <v>168</v>
      </c>
      <c r="M139" s="376">
        <v>73920</v>
      </c>
      <c r="N139" s="372">
        <v>296</v>
      </c>
      <c r="O139" s="375">
        <v>190</v>
      </c>
      <c r="P139" s="377">
        <v>56240</v>
      </c>
      <c r="Q139" s="371">
        <v>108.64903846153858</v>
      </c>
      <c r="R139" s="375">
        <v>104</v>
      </c>
      <c r="S139" s="376">
        <v>11299.500000000013</v>
      </c>
      <c r="T139" s="372">
        <v>431.99999999999972</v>
      </c>
      <c r="U139" s="375">
        <v>152</v>
      </c>
      <c r="V139" s="377">
        <v>65663.999999999956</v>
      </c>
      <c r="W139" s="378">
        <v>4510</v>
      </c>
      <c r="X139" s="380">
        <v>240551</v>
      </c>
      <c r="Y139" s="379">
        <v>100230</v>
      </c>
      <c r="AA139" s="409">
        <f>-VLOOKUP(B139,[16]MFG!$A:$M,11,FALSE)</f>
        <v>240550.5</v>
      </c>
    </row>
    <row r="140" spans="1:27" ht="13" x14ac:dyDescent="0.3">
      <c r="A140" s="371">
        <v>145897</v>
      </c>
      <c r="B140" s="372">
        <v>3734015</v>
      </c>
      <c r="C140" s="372">
        <v>373</v>
      </c>
      <c r="D140" t="s">
        <v>388</v>
      </c>
      <c r="E140" t="s">
        <v>261</v>
      </c>
      <c r="F140" s="373" t="s">
        <v>396</v>
      </c>
      <c r="G140" s="374">
        <v>1</v>
      </c>
      <c r="H140" s="371">
        <v>0</v>
      </c>
      <c r="I140" s="375">
        <v>119</v>
      </c>
      <c r="J140" s="376">
        <v>0</v>
      </c>
      <c r="K140" s="371">
        <v>548</v>
      </c>
      <c r="L140" s="375">
        <v>168</v>
      </c>
      <c r="M140" s="376">
        <v>92064</v>
      </c>
      <c r="N140" s="372">
        <v>238</v>
      </c>
      <c r="O140" s="375">
        <v>190</v>
      </c>
      <c r="P140" s="377">
        <v>45220</v>
      </c>
      <c r="Q140" s="371">
        <v>0</v>
      </c>
      <c r="R140" s="375">
        <v>104</v>
      </c>
      <c r="S140" s="376">
        <v>0</v>
      </c>
      <c r="T140" s="372">
        <v>163</v>
      </c>
      <c r="U140" s="375">
        <v>152</v>
      </c>
      <c r="V140" s="377">
        <v>24776</v>
      </c>
      <c r="W140" s="378">
        <v>4510</v>
      </c>
      <c r="X140" s="380">
        <v>166570</v>
      </c>
      <c r="Y140" s="379">
        <v>69404</v>
      </c>
      <c r="AA140" s="409">
        <f>-VLOOKUP(B140,[16]MFG!$A:$M,11,FALSE)</f>
        <v>167482</v>
      </c>
    </row>
    <row r="141" spans="1:27" ht="13" x14ac:dyDescent="0.3">
      <c r="A141" s="371">
        <v>145943</v>
      </c>
      <c r="B141" s="372">
        <v>3734016</v>
      </c>
      <c r="C141" s="372">
        <v>373</v>
      </c>
      <c r="D141" t="s">
        <v>388</v>
      </c>
      <c r="E141" t="s">
        <v>272</v>
      </c>
      <c r="F141" s="373" t="s">
        <v>391</v>
      </c>
      <c r="G141" s="374">
        <v>1</v>
      </c>
      <c r="H141" s="371">
        <v>0</v>
      </c>
      <c r="I141" s="375">
        <v>119</v>
      </c>
      <c r="J141" s="376">
        <v>0</v>
      </c>
      <c r="K141" s="371">
        <v>578</v>
      </c>
      <c r="L141" s="375">
        <v>168</v>
      </c>
      <c r="M141" s="376">
        <v>97104</v>
      </c>
      <c r="N141" s="372">
        <v>322.5</v>
      </c>
      <c r="O141" s="375">
        <v>190</v>
      </c>
      <c r="P141" s="377">
        <v>61275</v>
      </c>
      <c r="Q141" s="371">
        <v>0</v>
      </c>
      <c r="R141" s="375">
        <v>104</v>
      </c>
      <c r="S141" s="376">
        <v>0</v>
      </c>
      <c r="T141" s="372">
        <v>380.5</v>
      </c>
      <c r="U141" s="375">
        <v>152</v>
      </c>
      <c r="V141" s="377">
        <v>57836</v>
      </c>
      <c r="W141" s="378">
        <v>4510</v>
      </c>
      <c r="X141" s="380">
        <v>220725</v>
      </c>
      <c r="Y141" s="379">
        <v>91969</v>
      </c>
      <c r="AA141" s="409">
        <f>-VLOOKUP(B141,[16]MFG!$A:$M,11,FALSE)</f>
        <v>221504</v>
      </c>
    </row>
    <row r="142" spans="1:27" ht="13" x14ac:dyDescent="0.3">
      <c r="A142" s="371">
        <v>147788</v>
      </c>
      <c r="B142" s="372">
        <v>3734017</v>
      </c>
      <c r="C142" s="372">
        <v>373</v>
      </c>
      <c r="D142" t="s">
        <v>388</v>
      </c>
      <c r="E142" t="s">
        <v>252</v>
      </c>
      <c r="F142" s="373" t="s">
        <v>390</v>
      </c>
      <c r="G142" s="374">
        <v>1</v>
      </c>
      <c r="H142" s="371">
        <v>0</v>
      </c>
      <c r="I142" s="375">
        <v>119</v>
      </c>
      <c r="J142" s="376">
        <v>0</v>
      </c>
      <c r="K142" s="371">
        <v>638</v>
      </c>
      <c r="L142" s="375">
        <v>168</v>
      </c>
      <c r="M142" s="376">
        <v>107184</v>
      </c>
      <c r="N142" s="372">
        <v>426.5</v>
      </c>
      <c r="O142" s="375">
        <v>190</v>
      </c>
      <c r="P142" s="377">
        <v>81035</v>
      </c>
      <c r="Q142" s="371">
        <v>0</v>
      </c>
      <c r="R142" s="375">
        <v>104</v>
      </c>
      <c r="S142" s="376">
        <v>0</v>
      </c>
      <c r="T142" s="372">
        <v>177</v>
      </c>
      <c r="U142" s="375">
        <v>152</v>
      </c>
      <c r="V142" s="377">
        <v>26904</v>
      </c>
      <c r="W142" s="378">
        <v>4510</v>
      </c>
      <c r="X142" s="380">
        <v>219633</v>
      </c>
      <c r="Y142" s="379">
        <v>91514</v>
      </c>
      <c r="AA142" s="409">
        <f>-VLOOKUP(B142,[16]MFG!$A:$M,11,FALSE)</f>
        <v>220032</v>
      </c>
    </row>
    <row r="143" spans="1:27" ht="13" x14ac:dyDescent="0.3">
      <c r="A143" s="371">
        <v>139856</v>
      </c>
      <c r="B143" s="372">
        <v>3734225</v>
      </c>
      <c r="C143" s="372">
        <v>373</v>
      </c>
      <c r="D143" t="s">
        <v>388</v>
      </c>
      <c r="E143" t="s">
        <v>335</v>
      </c>
      <c r="F143" s="373" t="s">
        <v>390</v>
      </c>
      <c r="G143" s="374">
        <v>1</v>
      </c>
      <c r="H143" s="371">
        <v>419</v>
      </c>
      <c r="I143" s="375">
        <v>119</v>
      </c>
      <c r="J143" s="376">
        <v>49861</v>
      </c>
      <c r="K143" s="371">
        <v>577.5</v>
      </c>
      <c r="L143" s="375">
        <v>168</v>
      </c>
      <c r="M143" s="376">
        <v>97020</v>
      </c>
      <c r="N143" s="372">
        <v>325</v>
      </c>
      <c r="O143" s="375">
        <v>190</v>
      </c>
      <c r="P143" s="377">
        <v>61750</v>
      </c>
      <c r="Q143" s="371">
        <v>185</v>
      </c>
      <c r="R143" s="375">
        <v>104</v>
      </c>
      <c r="S143" s="376">
        <v>19240</v>
      </c>
      <c r="T143" s="372">
        <v>458.5</v>
      </c>
      <c r="U143" s="375">
        <v>152</v>
      </c>
      <c r="V143" s="377">
        <v>69692</v>
      </c>
      <c r="W143" s="378">
        <v>4510</v>
      </c>
      <c r="X143" s="380">
        <v>302073</v>
      </c>
      <c r="Y143" s="379">
        <v>125864</v>
      </c>
      <c r="AA143" s="409">
        <f>-VLOOKUP(B143,[16]MFG!$A:$M,11,FALSE)</f>
        <v>303353</v>
      </c>
    </row>
    <row r="144" spans="1:27" ht="13" x14ac:dyDescent="0.3">
      <c r="A144" s="371">
        <v>139167</v>
      </c>
      <c r="B144" s="372">
        <v>3734229</v>
      </c>
      <c r="C144" s="372">
        <v>373</v>
      </c>
      <c r="D144" t="s">
        <v>388</v>
      </c>
      <c r="E144" t="s">
        <v>267</v>
      </c>
      <c r="F144" s="373" t="s">
        <v>390</v>
      </c>
      <c r="G144" s="374">
        <v>1</v>
      </c>
      <c r="H144" s="371">
        <v>0</v>
      </c>
      <c r="I144" s="375">
        <v>119</v>
      </c>
      <c r="J144" s="376">
        <v>0</v>
      </c>
      <c r="K144" s="371">
        <v>549.5</v>
      </c>
      <c r="L144" s="375">
        <v>168</v>
      </c>
      <c r="M144" s="376">
        <v>92316</v>
      </c>
      <c r="N144" s="372">
        <v>471</v>
      </c>
      <c r="O144" s="375">
        <v>190</v>
      </c>
      <c r="P144" s="377">
        <v>89490</v>
      </c>
      <c r="Q144" s="371">
        <v>0</v>
      </c>
      <c r="R144" s="375">
        <v>104</v>
      </c>
      <c r="S144" s="376">
        <v>0</v>
      </c>
      <c r="T144" s="372">
        <v>128</v>
      </c>
      <c r="U144" s="375">
        <v>152</v>
      </c>
      <c r="V144" s="377">
        <v>19456</v>
      </c>
      <c r="W144" s="378">
        <v>4510</v>
      </c>
      <c r="X144" s="380">
        <v>205772</v>
      </c>
      <c r="Y144" s="379">
        <v>85738</v>
      </c>
      <c r="AA144" s="409">
        <f>-VLOOKUP(B144,[16]MFG!$A:$M,11,FALSE)</f>
        <v>206768</v>
      </c>
    </row>
    <row r="145" spans="1:27" ht="13" x14ac:dyDescent="0.3">
      <c r="A145" s="371">
        <v>138841</v>
      </c>
      <c r="B145" s="372">
        <v>3734230</v>
      </c>
      <c r="C145" s="372">
        <v>373</v>
      </c>
      <c r="D145" t="s">
        <v>388</v>
      </c>
      <c r="E145" t="s">
        <v>66</v>
      </c>
      <c r="F145" s="373" t="s">
        <v>390</v>
      </c>
      <c r="G145" s="374">
        <v>1</v>
      </c>
      <c r="H145" s="371">
        <v>0</v>
      </c>
      <c r="I145" s="375">
        <v>119</v>
      </c>
      <c r="J145" s="376">
        <v>0</v>
      </c>
      <c r="K145" s="371">
        <v>623</v>
      </c>
      <c r="L145" s="375">
        <v>168</v>
      </c>
      <c r="M145" s="376">
        <v>104664</v>
      </c>
      <c r="N145" s="372">
        <v>406.5</v>
      </c>
      <c r="O145" s="375">
        <v>190</v>
      </c>
      <c r="P145" s="377">
        <v>77235</v>
      </c>
      <c r="Q145" s="371">
        <v>0</v>
      </c>
      <c r="R145" s="375">
        <v>104</v>
      </c>
      <c r="S145" s="376">
        <v>0</v>
      </c>
      <c r="T145" s="372">
        <v>204</v>
      </c>
      <c r="U145" s="375">
        <v>152</v>
      </c>
      <c r="V145" s="377">
        <v>31008</v>
      </c>
      <c r="W145" s="378">
        <v>4510</v>
      </c>
      <c r="X145" s="380">
        <v>217417</v>
      </c>
      <c r="Y145" s="379">
        <v>90590</v>
      </c>
      <c r="AA145" s="409">
        <f>-VLOOKUP(B145,[16]MFG!$A:$M,11,FALSE)</f>
        <v>217512</v>
      </c>
    </row>
    <row r="146" spans="1:27" ht="13" x14ac:dyDescent="0.3">
      <c r="A146" s="371">
        <v>138069</v>
      </c>
      <c r="B146" s="372">
        <v>3734234</v>
      </c>
      <c r="C146" s="372">
        <v>373</v>
      </c>
      <c r="D146" t="s">
        <v>388</v>
      </c>
      <c r="E146" t="s">
        <v>269</v>
      </c>
      <c r="F146" s="373" t="s">
        <v>390</v>
      </c>
      <c r="G146" s="374">
        <v>1</v>
      </c>
      <c r="H146" s="371">
        <v>0</v>
      </c>
      <c r="I146" s="375">
        <v>119</v>
      </c>
      <c r="J146" s="376">
        <v>0</v>
      </c>
      <c r="K146" s="371">
        <v>806</v>
      </c>
      <c r="L146" s="375">
        <v>168</v>
      </c>
      <c r="M146" s="376">
        <v>135408</v>
      </c>
      <c r="N146" s="372">
        <v>551</v>
      </c>
      <c r="O146" s="375">
        <v>190</v>
      </c>
      <c r="P146" s="377">
        <v>104690</v>
      </c>
      <c r="Q146" s="371">
        <v>0</v>
      </c>
      <c r="R146" s="375">
        <v>104</v>
      </c>
      <c r="S146" s="376">
        <v>0</v>
      </c>
      <c r="T146" s="372">
        <v>224</v>
      </c>
      <c r="U146" s="375">
        <v>152</v>
      </c>
      <c r="V146" s="377">
        <v>34048</v>
      </c>
      <c r="W146" s="378">
        <v>4510</v>
      </c>
      <c r="X146" s="380">
        <v>278656</v>
      </c>
      <c r="Y146" s="379">
        <v>116107</v>
      </c>
      <c r="AA146" s="409">
        <f>-VLOOKUP(B146,[16]MFG!$A:$M,11,FALSE)</f>
        <v>279264</v>
      </c>
    </row>
    <row r="147" spans="1:27" ht="13" x14ac:dyDescent="0.3">
      <c r="A147" s="371">
        <v>145455</v>
      </c>
      <c r="B147" s="372">
        <v>3734257</v>
      </c>
      <c r="C147" s="372">
        <v>373</v>
      </c>
      <c r="D147" t="s">
        <v>388</v>
      </c>
      <c r="E147" t="s">
        <v>259</v>
      </c>
      <c r="F147" s="373" t="s">
        <v>390</v>
      </c>
      <c r="G147" s="374">
        <v>1</v>
      </c>
      <c r="H147" s="371">
        <v>0</v>
      </c>
      <c r="I147" s="375">
        <v>119</v>
      </c>
      <c r="J147" s="376">
        <v>0</v>
      </c>
      <c r="K147" s="371">
        <v>730</v>
      </c>
      <c r="L147" s="375">
        <v>168</v>
      </c>
      <c r="M147" s="376">
        <v>122640</v>
      </c>
      <c r="N147" s="372">
        <v>483.5</v>
      </c>
      <c r="O147" s="375">
        <v>190</v>
      </c>
      <c r="P147" s="377">
        <v>91865</v>
      </c>
      <c r="Q147" s="371">
        <v>0</v>
      </c>
      <c r="R147" s="375">
        <v>104</v>
      </c>
      <c r="S147" s="376">
        <v>0</v>
      </c>
      <c r="T147" s="372">
        <v>99</v>
      </c>
      <c r="U147" s="375">
        <v>152</v>
      </c>
      <c r="V147" s="377">
        <v>15048</v>
      </c>
      <c r="W147" s="378">
        <v>4510</v>
      </c>
      <c r="X147" s="380">
        <v>234063</v>
      </c>
      <c r="Y147" s="379">
        <v>97526</v>
      </c>
      <c r="AA147" s="409">
        <f>-VLOOKUP(B147,[16]MFG!$A:$M,11,FALSE)</f>
        <v>234310</v>
      </c>
    </row>
    <row r="148" spans="1:27" ht="13" x14ac:dyDescent="0.3">
      <c r="A148" s="371">
        <v>107140</v>
      </c>
      <c r="B148" s="372">
        <v>3734259</v>
      </c>
      <c r="C148" s="372">
        <v>373</v>
      </c>
      <c r="D148" t="s">
        <v>388</v>
      </c>
      <c r="E148" t="s">
        <v>125</v>
      </c>
      <c r="F148" s="373" t="s">
        <v>389</v>
      </c>
      <c r="G148" s="374">
        <v>1</v>
      </c>
      <c r="H148" s="371">
        <v>0</v>
      </c>
      <c r="I148" s="375">
        <v>119</v>
      </c>
      <c r="J148" s="376">
        <v>0</v>
      </c>
      <c r="K148" s="371">
        <v>684</v>
      </c>
      <c r="L148" s="375">
        <v>168</v>
      </c>
      <c r="M148" s="376">
        <v>114912</v>
      </c>
      <c r="N148" s="372">
        <v>456.5</v>
      </c>
      <c r="O148" s="375">
        <v>190</v>
      </c>
      <c r="P148" s="377">
        <v>86735</v>
      </c>
      <c r="Q148" s="371">
        <v>0</v>
      </c>
      <c r="R148" s="375">
        <v>104</v>
      </c>
      <c r="S148" s="376">
        <v>0</v>
      </c>
      <c r="T148" s="372">
        <v>340</v>
      </c>
      <c r="U148" s="375">
        <v>152</v>
      </c>
      <c r="V148" s="377">
        <v>51680</v>
      </c>
      <c r="W148" s="378">
        <v>4510</v>
      </c>
      <c r="X148" s="380">
        <v>257837</v>
      </c>
      <c r="Y148" s="379">
        <v>107432</v>
      </c>
      <c r="AA148" s="409">
        <f>-VLOOKUP(B148,[16]MFG!$A:$M,11,FALSE)</f>
        <v>258540</v>
      </c>
    </row>
    <row r="149" spans="1:27" ht="13" x14ac:dyDescent="0.3">
      <c r="A149" s="371">
        <v>145274</v>
      </c>
      <c r="B149" s="372">
        <v>3734271</v>
      </c>
      <c r="C149" s="372">
        <v>373</v>
      </c>
      <c r="D149" t="s">
        <v>388</v>
      </c>
      <c r="E149" t="s">
        <v>268</v>
      </c>
      <c r="F149" s="373" t="s">
        <v>390</v>
      </c>
      <c r="G149" s="374">
        <v>1</v>
      </c>
      <c r="H149" s="371">
        <v>0</v>
      </c>
      <c r="I149" s="375">
        <v>119</v>
      </c>
      <c r="J149" s="376">
        <v>0</v>
      </c>
      <c r="K149" s="371">
        <v>456.5</v>
      </c>
      <c r="L149" s="375">
        <v>168</v>
      </c>
      <c r="M149" s="376">
        <v>76692</v>
      </c>
      <c r="N149" s="372">
        <v>336</v>
      </c>
      <c r="O149" s="375">
        <v>190</v>
      </c>
      <c r="P149" s="377">
        <v>63840</v>
      </c>
      <c r="Q149" s="371">
        <v>0</v>
      </c>
      <c r="R149" s="375">
        <v>104</v>
      </c>
      <c r="S149" s="376">
        <v>0</v>
      </c>
      <c r="T149" s="372">
        <v>238</v>
      </c>
      <c r="U149" s="375">
        <v>152</v>
      </c>
      <c r="V149" s="377">
        <v>36176</v>
      </c>
      <c r="W149" s="378">
        <v>4510</v>
      </c>
      <c r="X149" s="380">
        <v>181218</v>
      </c>
      <c r="Y149" s="379">
        <v>75508</v>
      </c>
      <c r="AA149" s="409">
        <f>-VLOOKUP(B149,[16]MFG!$A:$M,11,FALSE)</f>
        <v>183582</v>
      </c>
    </row>
    <row r="150" spans="1:27" ht="13" x14ac:dyDescent="0.3">
      <c r="A150" s="371">
        <v>143963</v>
      </c>
      <c r="B150" s="372">
        <v>3734276</v>
      </c>
      <c r="C150" s="372">
        <v>373</v>
      </c>
      <c r="D150" t="s">
        <v>388</v>
      </c>
      <c r="E150" t="s">
        <v>167</v>
      </c>
      <c r="F150" s="373" t="s">
        <v>390</v>
      </c>
      <c r="G150" s="374">
        <v>1</v>
      </c>
      <c r="H150" s="371">
        <v>0</v>
      </c>
      <c r="I150" s="375">
        <v>119</v>
      </c>
      <c r="J150" s="376">
        <v>0</v>
      </c>
      <c r="K150" s="371">
        <v>668.5</v>
      </c>
      <c r="L150" s="375">
        <v>168</v>
      </c>
      <c r="M150" s="376">
        <v>112308</v>
      </c>
      <c r="N150" s="372">
        <v>407</v>
      </c>
      <c r="O150" s="375">
        <v>190</v>
      </c>
      <c r="P150" s="377">
        <v>77330</v>
      </c>
      <c r="Q150" s="371">
        <v>0</v>
      </c>
      <c r="R150" s="375">
        <v>104</v>
      </c>
      <c r="S150" s="376">
        <v>0</v>
      </c>
      <c r="T150" s="372">
        <v>375</v>
      </c>
      <c r="U150" s="375">
        <v>152</v>
      </c>
      <c r="V150" s="377">
        <v>57000</v>
      </c>
      <c r="W150" s="378">
        <v>4510</v>
      </c>
      <c r="X150" s="380">
        <v>251148</v>
      </c>
      <c r="Y150" s="379">
        <v>104645</v>
      </c>
      <c r="AA150" s="409">
        <f>-VLOOKUP(B150,[16]MFG!$A:$M,11,FALSE)</f>
        <v>252448</v>
      </c>
    </row>
    <row r="151" spans="1:27" ht="13" x14ac:dyDescent="0.3">
      <c r="A151" s="371">
        <v>141495</v>
      </c>
      <c r="B151" s="372">
        <v>3734278</v>
      </c>
      <c r="C151" s="372">
        <v>373</v>
      </c>
      <c r="D151" t="s">
        <v>388</v>
      </c>
      <c r="E151" t="s">
        <v>258</v>
      </c>
      <c r="F151" s="373" t="s">
        <v>390</v>
      </c>
      <c r="G151" s="374">
        <v>1</v>
      </c>
      <c r="H151" s="371">
        <v>0</v>
      </c>
      <c r="I151" s="375">
        <v>119</v>
      </c>
      <c r="J151" s="376">
        <v>0</v>
      </c>
      <c r="K151" s="371">
        <v>614.5</v>
      </c>
      <c r="L151" s="375">
        <v>168</v>
      </c>
      <c r="M151" s="376">
        <v>103236</v>
      </c>
      <c r="N151" s="372">
        <v>399.5</v>
      </c>
      <c r="O151" s="375">
        <v>190</v>
      </c>
      <c r="P151" s="377">
        <v>75905</v>
      </c>
      <c r="Q151" s="371">
        <v>0</v>
      </c>
      <c r="R151" s="375">
        <v>104</v>
      </c>
      <c r="S151" s="376">
        <v>0</v>
      </c>
      <c r="T151" s="372">
        <v>328.5</v>
      </c>
      <c r="U151" s="375">
        <v>152</v>
      </c>
      <c r="V151" s="377">
        <v>49932</v>
      </c>
      <c r="W151" s="378">
        <v>4510</v>
      </c>
      <c r="X151" s="380">
        <v>233583</v>
      </c>
      <c r="Y151" s="379">
        <v>97326</v>
      </c>
      <c r="AA151" s="409">
        <f>-VLOOKUP(B151,[16]MFG!$A:$M,11,FALSE)</f>
        <v>234598</v>
      </c>
    </row>
    <row r="152" spans="1:27" ht="13" x14ac:dyDescent="0.3">
      <c r="A152" s="371">
        <v>138545</v>
      </c>
      <c r="B152" s="372">
        <v>3734279</v>
      </c>
      <c r="C152" s="372">
        <v>373</v>
      </c>
      <c r="D152" t="s">
        <v>388</v>
      </c>
      <c r="E152" t="s">
        <v>260</v>
      </c>
      <c r="F152" s="373" t="s">
        <v>390</v>
      </c>
      <c r="G152" s="374">
        <v>1</v>
      </c>
      <c r="H152" s="371">
        <v>0</v>
      </c>
      <c r="I152" s="375">
        <v>119</v>
      </c>
      <c r="J152" s="376">
        <v>0</v>
      </c>
      <c r="K152" s="371">
        <v>988.5</v>
      </c>
      <c r="L152" s="375">
        <v>168</v>
      </c>
      <c r="M152" s="376">
        <v>166068</v>
      </c>
      <c r="N152" s="372">
        <v>650.5</v>
      </c>
      <c r="O152" s="375">
        <v>190</v>
      </c>
      <c r="P152" s="377">
        <v>123595</v>
      </c>
      <c r="Q152" s="371">
        <v>0</v>
      </c>
      <c r="R152" s="375">
        <v>104</v>
      </c>
      <c r="S152" s="376">
        <v>0</v>
      </c>
      <c r="T152" s="372">
        <v>528.5</v>
      </c>
      <c r="U152" s="375">
        <v>152</v>
      </c>
      <c r="V152" s="377">
        <v>80332</v>
      </c>
      <c r="W152" s="378">
        <v>4510</v>
      </c>
      <c r="X152" s="380">
        <v>374505</v>
      </c>
      <c r="Y152" s="379">
        <v>156044</v>
      </c>
      <c r="AA152" s="409">
        <f>-VLOOKUP(B152,[16]MFG!$A:$M,11,FALSE)</f>
        <v>375824</v>
      </c>
    </row>
    <row r="153" spans="1:27" ht="13" x14ac:dyDescent="0.3">
      <c r="A153" s="371">
        <v>138925</v>
      </c>
      <c r="B153" s="372">
        <v>3734280</v>
      </c>
      <c r="C153" s="372">
        <v>373</v>
      </c>
      <c r="D153" t="s">
        <v>388</v>
      </c>
      <c r="E153" t="s">
        <v>255</v>
      </c>
      <c r="F153" s="373" t="s">
        <v>390</v>
      </c>
      <c r="G153" s="374">
        <v>1</v>
      </c>
      <c r="H153" s="371">
        <v>0</v>
      </c>
      <c r="I153" s="375">
        <v>119</v>
      </c>
      <c r="J153" s="376">
        <v>0</v>
      </c>
      <c r="K153" s="371">
        <v>623</v>
      </c>
      <c r="L153" s="375">
        <v>168</v>
      </c>
      <c r="M153" s="376">
        <v>104664</v>
      </c>
      <c r="N153" s="372">
        <v>401.5</v>
      </c>
      <c r="O153" s="375">
        <v>190</v>
      </c>
      <c r="P153" s="377">
        <v>76285</v>
      </c>
      <c r="Q153" s="371">
        <v>0</v>
      </c>
      <c r="R153" s="375">
        <v>104</v>
      </c>
      <c r="S153" s="376">
        <v>0</v>
      </c>
      <c r="T153" s="372">
        <v>700.5</v>
      </c>
      <c r="U153" s="375">
        <v>152</v>
      </c>
      <c r="V153" s="377">
        <v>106476</v>
      </c>
      <c r="W153" s="378">
        <v>4510</v>
      </c>
      <c r="X153" s="380">
        <v>291935</v>
      </c>
      <c r="Y153" s="379">
        <v>121640</v>
      </c>
      <c r="AA153" s="409">
        <f>-VLOOKUP(B153,[16]MFG!$A:$M,11,FALSE)</f>
        <v>292258</v>
      </c>
    </row>
    <row r="154" spans="1:27" ht="13" x14ac:dyDescent="0.3">
      <c r="A154" s="371">
        <v>107150</v>
      </c>
      <c r="B154" s="372">
        <v>3735200</v>
      </c>
      <c r="C154" s="372">
        <v>373</v>
      </c>
      <c r="D154" t="s">
        <v>388</v>
      </c>
      <c r="E154" t="s">
        <v>179</v>
      </c>
      <c r="F154" s="373" t="s">
        <v>394</v>
      </c>
      <c r="G154" s="374">
        <v>1</v>
      </c>
      <c r="H154" s="371">
        <v>184</v>
      </c>
      <c r="I154" s="375">
        <v>119</v>
      </c>
      <c r="J154" s="376">
        <v>21896</v>
      </c>
      <c r="K154" s="371">
        <v>0</v>
      </c>
      <c r="L154" s="375">
        <v>168</v>
      </c>
      <c r="M154" s="376">
        <v>0</v>
      </c>
      <c r="N154" s="372">
        <v>0</v>
      </c>
      <c r="O154" s="375">
        <v>190</v>
      </c>
      <c r="P154" s="377">
        <v>0</v>
      </c>
      <c r="Q154" s="371">
        <v>22</v>
      </c>
      <c r="R154" s="375">
        <v>104</v>
      </c>
      <c r="S154" s="376">
        <v>2288</v>
      </c>
      <c r="T154" s="372">
        <v>0</v>
      </c>
      <c r="U154" s="375">
        <v>152</v>
      </c>
      <c r="V154" s="377">
        <v>0</v>
      </c>
      <c r="W154" s="378">
        <v>4510</v>
      </c>
      <c r="X154" s="380">
        <v>28694</v>
      </c>
      <c r="Y154" s="379">
        <v>11956</v>
      </c>
      <c r="AA154" s="409">
        <f>-VLOOKUP(B154,[16]MFG!$A:$M,11,FALSE)</f>
        <v>28902</v>
      </c>
    </row>
    <row r="155" spans="1:27" ht="13" x14ac:dyDescent="0.3">
      <c r="A155" s="371">
        <v>140441</v>
      </c>
      <c r="B155" s="372">
        <v>3735202</v>
      </c>
      <c r="C155" s="372">
        <v>373</v>
      </c>
      <c r="D155" t="s">
        <v>388</v>
      </c>
      <c r="E155" t="s">
        <v>236</v>
      </c>
      <c r="F155" s="373" t="s">
        <v>390</v>
      </c>
      <c r="G155" s="374">
        <v>1</v>
      </c>
      <c r="H155" s="371">
        <v>99</v>
      </c>
      <c r="I155" s="375">
        <v>119</v>
      </c>
      <c r="J155" s="376">
        <v>11781</v>
      </c>
      <c r="K155" s="371">
        <v>0</v>
      </c>
      <c r="L155" s="375">
        <v>168</v>
      </c>
      <c r="M155" s="376">
        <v>0</v>
      </c>
      <c r="N155" s="372">
        <v>0</v>
      </c>
      <c r="O155" s="375">
        <v>190</v>
      </c>
      <c r="P155" s="377">
        <v>0</v>
      </c>
      <c r="Q155" s="371">
        <v>14</v>
      </c>
      <c r="R155" s="375">
        <v>104</v>
      </c>
      <c r="S155" s="376">
        <v>1456</v>
      </c>
      <c r="T155" s="372">
        <v>0</v>
      </c>
      <c r="U155" s="375">
        <v>152</v>
      </c>
      <c r="V155" s="377">
        <v>0</v>
      </c>
      <c r="W155" s="378">
        <v>4510</v>
      </c>
      <c r="X155" s="380">
        <v>17747</v>
      </c>
      <c r="Y155" s="379">
        <v>7395</v>
      </c>
      <c r="AA155" s="409">
        <f>-VLOOKUP(B155,[16]MFG!$A:$M,11,FALSE)</f>
        <v>17851</v>
      </c>
    </row>
    <row r="156" spans="1:27" ht="13" x14ac:dyDescent="0.3">
      <c r="A156" s="371">
        <v>139346</v>
      </c>
      <c r="B156" s="372">
        <v>3735203</v>
      </c>
      <c r="C156" s="372">
        <v>373</v>
      </c>
      <c r="D156" t="s">
        <v>388</v>
      </c>
      <c r="E156" t="s">
        <v>238</v>
      </c>
      <c r="F156" s="373" t="s">
        <v>390</v>
      </c>
      <c r="G156" s="374">
        <v>1</v>
      </c>
      <c r="H156" s="371">
        <v>207</v>
      </c>
      <c r="I156" s="375">
        <v>119</v>
      </c>
      <c r="J156" s="376">
        <v>24633</v>
      </c>
      <c r="K156" s="371">
        <v>0</v>
      </c>
      <c r="L156" s="375">
        <v>168</v>
      </c>
      <c r="M156" s="376">
        <v>0</v>
      </c>
      <c r="N156" s="372">
        <v>0</v>
      </c>
      <c r="O156" s="375">
        <v>190</v>
      </c>
      <c r="P156" s="377">
        <v>0</v>
      </c>
      <c r="Q156" s="371">
        <v>29</v>
      </c>
      <c r="R156" s="375">
        <v>104</v>
      </c>
      <c r="S156" s="376">
        <v>3016</v>
      </c>
      <c r="T156" s="372">
        <v>0</v>
      </c>
      <c r="U156" s="375">
        <v>152</v>
      </c>
      <c r="V156" s="377">
        <v>0</v>
      </c>
      <c r="W156" s="378">
        <v>4510</v>
      </c>
      <c r="X156" s="380">
        <v>32159</v>
      </c>
      <c r="Y156" s="379">
        <v>13400</v>
      </c>
      <c r="AA156" s="409">
        <f>-VLOOKUP(B156,[16]MFG!$A:$M,11,FALSE)</f>
        <v>32263</v>
      </c>
    </row>
    <row r="157" spans="1:27" ht="13" x14ac:dyDescent="0.3">
      <c r="A157" s="371">
        <v>107154</v>
      </c>
      <c r="B157" s="372">
        <v>3735204</v>
      </c>
      <c r="C157" s="372">
        <v>373</v>
      </c>
      <c r="D157" t="s">
        <v>388</v>
      </c>
      <c r="E157" t="s">
        <v>78</v>
      </c>
      <c r="F157" s="373" t="s">
        <v>392</v>
      </c>
      <c r="G157" s="374">
        <v>1</v>
      </c>
      <c r="H157" s="371">
        <v>119</v>
      </c>
      <c r="I157" s="375">
        <v>119</v>
      </c>
      <c r="J157" s="376">
        <v>14161</v>
      </c>
      <c r="K157" s="371">
        <v>0</v>
      </c>
      <c r="L157" s="375">
        <v>168</v>
      </c>
      <c r="M157" s="376">
        <v>0</v>
      </c>
      <c r="N157" s="372">
        <v>0</v>
      </c>
      <c r="O157" s="375">
        <v>190</v>
      </c>
      <c r="P157" s="377">
        <v>0</v>
      </c>
      <c r="Q157" s="371">
        <v>12</v>
      </c>
      <c r="R157" s="375">
        <v>104</v>
      </c>
      <c r="S157" s="376">
        <v>1248</v>
      </c>
      <c r="T157" s="372">
        <v>0</v>
      </c>
      <c r="U157" s="375">
        <v>152</v>
      </c>
      <c r="V157" s="377">
        <v>0</v>
      </c>
      <c r="W157" s="378">
        <v>4510</v>
      </c>
      <c r="X157" s="380">
        <v>19919</v>
      </c>
      <c r="Y157" s="379">
        <v>8300</v>
      </c>
      <c r="AA157" s="409">
        <f>-VLOOKUP(B157,[16]MFG!$A:$M,11,FALSE)</f>
        <v>19919</v>
      </c>
    </row>
    <row r="158" spans="1:27" ht="13" x14ac:dyDescent="0.3">
      <c r="A158" s="371">
        <v>147481</v>
      </c>
      <c r="B158" s="372">
        <v>3735206</v>
      </c>
      <c r="C158" s="372">
        <v>373</v>
      </c>
      <c r="D158" t="s">
        <v>388</v>
      </c>
      <c r="E158" t="s">
        <v>163</v>
      </c>
      <c r="F158" s="373" t="s">
        <v>390</v>
      </c>
      <c r="G158" s="374">
        <v>1</v>
      </c>
      <c r="H158" s="371">
        <v>211</v>
      </c>
      <c r="I158" s="375">
        <v>119</v>
      </c>
      <c r="J158" s="376">
        <v>25109</v>
      </c>
      <c r="K158" s="371">
        <v>0</v>
      </c>
      <c r="L158" s="375">
        <v>168</v>
      </c>
      <c r="M158" s="376">
        <v>0</v>
      </c>
      <c r="N158" s="372">
        <v>0</v>
      </c>
      <c r="O158" s="375">
        <v>190</v>
      </c>
      <c r="P158" s="377">
        <v>0</v>
      </c>
      <c r="Q158" s="371">
        <v>17</v>
      </c>
      <c r="R158" s="375">
        <v>104</v>
      </c>
      <c r="S158" s="376">
        <v>1768</v>
      </c>
      <c r="T158" s="372">
        <v>0</v>
      </c>
      <c r="U158" s="375">
        <v>152</v>
      </c>
      <c r="V158" s="377">
        <v>0</v>
      </c>
      <c r="W158" s="378">
        <v>4510</v>
      </c>
      <c r="X158" s="380">
        <v>31387</v>
      </c>
      <c r="Y158" s="379">
        <v>13078</v>
      </c>
      <c r="AA158" s="409">
        <f>-VLOOKUP(B158,[16]MFG!$A:$M,11,FALSE)</f>
        <v>31387</v>
      </c>
    </row>
    <row r="159" spans="1:27" ht="13" x14ac:dyDescent="0.3">
      <c r="A159" s="371">
        <v>139347</v>
      </c>
      <c r="B159" s="372">
        <v>3735207</v>
      </c>
      <c r="C159" s="372">
        <v>373</v>
      </c>
      <c r="D159" t="s">
        <v>388</v>
      </c>
      <c r="E159" t="s">
        <v>242</v>
      </c>
      <c r="F159" s="373" t="s">
        <v>390</v>
      </c>
      <c r="G159" s="374">
        <v>1</v>
      </c>
      <c r="H159" s="371">
        <v>279</v>
      </c>
      <c r="I159" s="375">
        <v>119</v>
      </c>
      <c r="J159" s="376">
        <v>33201</v>
      </c>
      <c r="K159" s="371">
        <v>0</v>
      </c>
      <c r="L159" s="375">
        <v>168</v>
      </c>
      <c r="M159" s="376">
        <v>0</v>
      </c>
      <c r="N159" s="372">
        <v>0</v>
      </c>
      <c r="O159" s="375">
        <v>190</v>
      </c>
      <c r="P159" s="377">
        <v>0</v>
      </c>
      <c r="Q159" s="371">
        <v>85</v>
      </c>
      <c r="R159" s="375">
        <v>104</v>
      </c>
      <c r="S159" s="376">
        <v>8840</v>
      </c>
      <c r="T159" s="372">
        <v>0</v>
      </c>
      <c r="U159" s="375">
        <v>152</v>
      </c>
      <c r="V159" s="377">
        <v>0</v>
      </c>
      <c r="W159" s="378">
        <v>4510</v>
      </c>
      <c r="X159" s="380">
        <v>46551</v>
      </c>
      <c r="Y159" s="379">
        <v>19396</v>
      </c>
      <c r="AA159" s="409">
        <f>-VLOOKUP(B159,[16]MFG!$A:$M,11,FALSE)</f>
        <v>46759</v>
      </c>
    </row>
    <row r="160" spans="1:27" ht="13" x14ac:dyDescent="0.3">
      <c r="A160" s="371">
        <v>107158</v>
      </c>
      <c r="B160" s="372">
        <v>3735208</v>
      </c>
      <c r="C160" s="372">
        <v>373</v>
      </c>
      <c r="D160" t="s">
        <v>388</v>
      </c>
      <c r="E160" t="s">
        <v>34</v>
      </c>
      <c r="F160" s="373" t="s">
        <v>394</v>
      </c>
      <c r="G160" s="374">
        <v>1</v>
      </c>
      <c r="H160" s="371">
        <v>207</v>
      </c>
      <c r="I160" s="375">
        <v>119</v>
      </c>
      <c r="J160" s="376">
        <v>24633</v>
      </c>
      <c r="K160" s="371">
        <v>0</v>
      </c>
      <c r="L160" s="375">
        <v>168</v>
      </c>
      <c r="M160" s="376">
        <v>0</v>
      </c>
      <c r="N160" s="372">
        <v>0</v>
      </c>
      <c r="O160" s="375">
        <v>190</v>
      </c>
      <c r="P160" s="377">
        <v>0</v>
      </c>
      <c r="Q160" s="371">
        <v>60</v>
      </c>
      <c r="R160" s="375">
        <v>104</v>
      </c>
      <c r="S160" s="376">
        <v>6240</v>
      </c>
      <c r="T160" s="372">
        <v>0</v>
      </c>
      <c r="U160" s="375">
        <v>152</v>
      </c>
      <c r="V160" s="377">
        <v>0</v>
      </c>
      <c r="W160" s="378">
        <v>4510</v>
      </c>
      <c r="X160" s="380">
        <v>35383</v>
      </c>
      <c r="Y160" s="379">
        <v>14743</v>
      </c>
      <c r="AA160" s="409">
        <f>-VLOOKUP(B160,[16]MFG!$A:$M,11,FALSE)</f>
        <v>36007</v>
      </c>
    </row>
    <row r="161" spans="1:27" ht="13" x14ac:dyDescent="0.3">
      <c r="A161" s="371">
        <v>138361</v>
      </c>
      <c r="B161" s="372">
        <v>3735400</v>
      </c>
      <c r="C161" s="372">
        <v>373</v>
      </c>
      <c r="D161" t="s">
        <v>388</v>
      </c>
      <c r="E161" t="s">
        <v>263</v>
      </c>
      <c r="F161" s="373" t="s">
        <v>390</v>
      </c>
      <c r="G161" s="374">
        <v>1</v>
      </c>
      <c r="H161" s="371">
        <v>0</v>
      </c>
      <c r="I161" s="375">
        <v>119</v>
      </c>
      <c r="J161" s="376">
        <v>0</v>
      </c>
      <c r="K161" s="371">
        <v>640.5</v>
      </c>
      <c r="L161" s="375">
        <v>168</v>
      </c>
      <c r="M161" s="376">
        <v>107604</v>
      </c>
      <c r="N161" s="372">
        <v>425</v>
      </c>
      <c r="O161" s="375">
        <v>190</v>
      </c>
      <c r="P161" s="377">
        <v>80750</v>
      </c>
      <c r="Q161" s="371">
        <v>0</v>
      </c>
      <c r="R161" s="375">
        <v>104</v>
      </c>
      <c r="S161" s="376">
        <v>0</v>
      </c>
      <c r="T161" s="372">
        <v>159</v>
      </c>
      <c r="U161" s="375">
        <v>152</v>
      </c>
      <c r="V161" s="377">
        <v>24168</v>
      </c>
      <c r="W161" s="378">
        <v>4510</v>
      </c>
      <c r="X161" s="380">
        <v>217032</v>
      </c>
      <c r="Y161" s="379">
        <v>90430</v>
      </c>
      <c r="AA161" s="409">
        <f>-VLOOKUP(B161,[16]MFG!$A:$M,11,FALSE)</f>
        <v>218348</v>
      </c>
    </row>
    <row r="162" spans="1:27" ht="13" x14ac:dyDescent="0.3">
      <c r="A162" s="371">
        <v>138337</v>
      </c>
      <c r="B162" s="372">
        <v>3735401</v>
      </c>
      <c r="C162" s="372">
        <v>373</v>
      </c>
      <c r="D162" t="s">
        <v>388</v>
      </c>
      <c r="E162" t="s">
        <v>251</v>
      </c>
      <c r="F162" s="373" t="s">
        <v>390</v>
      </c>
      <c r="G162" s="374">
        <v>1</v>
      </c>
      <c r="H162" s="371">
        <v>0</v>
      </c>
      <c r="I162" s="375">
        <v>119</v>
      </c>
      <c r="J162" s="376">
        <v>0</v>
      </c>
      <c r="K162" s="371">
        <v>620.5</v>
      </c>
      <c r="L162" s="375">
        <v>168</v>
      </c>
      <c r="M162" s="376">
        <v>104244</v>
      </c>
      <c r="N162" s="372">
        <v>411.5</v>
      </c>
      <c r="O162" s="375">
        <v>190</v>
      </c>
      <c r="P162" s="377">
        <v>78185</v>
      </c>
      <c r="Q162" s="371">
        <v>0</v>
      </c>
      <c r="R162" s="375">
        <v>104</v>
      </c>
      <c r="S162" s="376">
        <v>0</v>
      </c>
      <c r="T162" s="372">
        <v>263</v>
      </c>
      <c r="U162" s="375">
        <v>152</v>
      </c>
      <c r="V162" s="377">
        <v>39976</v>
      </c>
      <c r="W162" s="378">
        <v>4510</v>
      </c>
      <c r="X162" s="380">
        <v>226915</v>
      </c>
      <c r="Y162" s="379">
        <v>94548</v>
      </c>
      <c r="AA162" s="409">
        <f>-VLOOKUP(B162,[16]MFG!$A:$M,11,FALSE)</f>
        <v>229564</v>
      </c>
    </row>
    <row r="163" spans="1:27" ht="13" x14ac:dyDescent="0.3">
      <c r="A163" s="371">
        <v>131895</v>
      </c>
      <c r="B163" s="372">
        <v>3736905</v>
      </c>
      <c r="C163" s="372">
        <v>373</v>
      </c>
      <c r="D163" t="s">
        <v>388</v>
      </c>
      <c r="E163" t="s">
        <v>265</v>
      </c>
      <c r="F163" s="373" t="s">
        <v>391</v>
      </c>
      <c r="G163" s="374">
        <v>1</v>
      </c>
      <c r="H163" s="371">
        <v>0</v>
      </c>
      <c r="I163" s="375">
        <v>119</v>
      </c>
      <c r="J163" s="376">
        <v>0</v>
      </c>
      <c r="K163" s="371">
        <v>615.5</v>
      </c>
      <c r="L163" s="375">
        <v>168</v>
      </c>
      <c r="M163" s="376">
        <v>103404</v>
      </c>
      <c r="N163" s="372">
        <v>411.5</v>
      </c>
      <c r="O163" s="375">
        <v>190</v>
      </c>
      <c r="P163" s="377">
        <v>78185</v>
      </c>
      <c r="Q163" s="371">
        <v>0</v>
      </c>
      <c r="R163" s="375">
        <v>104</v>
      </c>
      <c r="S163" s="376">
        <v>0</v>
      </c>
      <c r="T163" s="372">
        <v>573</v>
      </c>
      <c r="U163" s="375">
        <v>152</v>
      </c>
      <c r="V163" s="377">
        <v>87096</v>
      </c>
      <c r="W163" s="378">
        <v>4510</v>
      </c>
      <c r="X163" s="380">
        <v>273195</v>
      </c>
      <c r="Y163" s="379">
        <v>113831</v>
      </c>
      <c r="AA163" s="409">
        <f>-VLOOKUP(B163,[16]MFG!$A:$M,11,FALSE)</f>
        <v>274476</v>
      </c>
    </row>
    <row r="164" spans="1:27" ht="13" x14ac:dyDescent="0.3">
      <c r="A164" s="371">
        <v>131896</v>
      </c>
      <c r="B164" s="372">
        <v>3736906</v>
      </c>
      <c r="C164" s="372">
        <v>373</v>
      </c>
      <c r="D164" t="s">
        <v>388</v>
      </c>
      <c r="E164" t="s">
        <v>266</v>
      </c>
      <c r="F164" s="373" t="s">
        <v>391</v>
      </c>
      <c r="G164" s="374">
        <v>1</v>
      </c>
      <c r="H164" s="371">
        <v>0</v>
      </c>
      <c r="I164" s="375">
        <v>119</v>
      </c>
      <c r="J164" s="376">
        <v>0</v>
      </c>
      <c r="K164" s="371">
        <v>609</v>
      </c>
      <c r="L164" s="375">
        <v>168</v>
      </c>
      <c r="M164" s="376">
        <v>102312</v>
      </c>
      <c r="N164" s="372">
        <v>371.5</v>
      </c>
      <c r="O164" s="375">
        <v>190</v>
      </c>
      <c r="P164" s="377">
        <v>70585</v>
      </c>
      <c r="Q164" s="371">
        <v>0</v>
      </c>
      <c r="R164" s="375">
        <v>104</v>
      </c>
      <c r="S164" s="376">
        <v>0</v>
      </c>
      <c r="T164" s="372">
        <v>609.5</v>
      </c>
      <c r="U164" s="375">
        <v>152</v>
      </c>
      <c r="V164" s="377">
        <v>92644</v>
      </c>
      <c r="W164" s="378">
        <v>4510</v>
      </c>
      <c r="X164" s="380">
        <v>270051</v>
      </c>
      <c r="Y164" s="379">
        <v>112521</v>
      </c>
      <c r="AA164" s="409">
        <f>-VLOOKUP(B164,[16]MFG!$A:$M,11,FALSE)</f>
        <v>271590</v>
      </c>
    </row>
    <row r="165" spans="1:27" ht="13" x14ac:dyDescent="0.3">
      <c r="A165" s="371">
        <v>135934</v>
      </c>
      <c r="B165" s="372">
        <v>3736907</v>
      </c>
      <c r="C165" s="372">
        <v>373</v>
      </c>
      <c r="D165" t="s">
        <v>388</v>
      </c>
      <c r="E165" t="s">
        <v>312</v>
      </c>
      <c r="F165" s="373" t="s">
        <v>391</v>
      </c>
      <c r="G165" s="374">
        <v>1</v>
      </c>
      <c r="H165" s="371">
        <v>0</v>
      </c>
      <c r="I165" s="375">
        <v>119</v>
      </c>
      <c r="J165" s="376">
        <v>0</v>
      </c>
      <c r="K165" s="371">
        <v>517</v>
      </c>
      <c r="L165" s="375">
        <v>168</v>
      </c>
      <c r="M165" s="376">
        <v>86856</v>
      </c>
      <c r="N165" s="372">
        <v>275</v>
      </c>
      <c r="O165" s="375">
        <v>190</v>
      </c>
      <c r="P165" s="377">
        <v>52250</v>
      </c>
      <c r="Q165" s="371">
        <v>0</v>
      </c>
      <c r="R165" s="375">
        <v>104</v>
      </c>
      <c r="S165" s="376">
        <v>0</v>
      </c>
      <c r="T165" s="372">
        <v>400.5</v>
      </c>
      <c r="U165" s="375">
        <v>152</v>
      </c>
      <c r="V165" s="377">
        <v>60876</v>
      </c>
      <c r="W165" s="378">
        <v>4510</v>
      </c>
      <c r="X165" s="380">
        <v>204492</v>
      </c>
      <c r="Y165" s="379">
        <v>85205</v>
      </c>
      <c r="AA165" s="409">
        <f>-VLOOKUP(B165,[16]MFG!$A:$M,11,FALSE)</f>
        <v>207190</v>
      </c>
    </row>
    <row r="166" spans="1:27" s="411" customFormat="1" ht="13" x14ac:dyDescent="0.3">
      <c r="X166" s="412">
        <f>SUM(X3:X165)</f>
        <v>14512318</v>
      </c>
      <c r="AA166" s="412">
        <f>SUM(AA3:AA165)</f>
        <v>14578676.5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80B6-ECE5-40A5-A544-60E0A9FE2A09}">
  <sheetPr>
    <pageSetUpPr fitToPage="1"/>
  </sheetPr>
  <dimension ref="A1:T18"/>
  <sheetViews>
    <sheetView showGridLines="0" showRowColHeaders="0" zoomScale="90" zoomScaleNormal="90" workbookViewId="0">
      <selection activeCell="I1" sqref="I1:J2"/>
    </sheetView>
  </sheetViews>
  <sheetFormatPr defaultColWidth="10.54296875" defaultRowHeight="15.5" x14ac:dyDescent="0.35"/>
  <cols>
    <col min="1" max="1" width="8.81640625" style="415" bestFit="1" customWidth="1"/>
    <col min="2" max="2" width="45.90625" style="246" bestFit="1" customWidth="1"/>
    <col min="3" max="3" width="13" style="246" bestFit="1" customWidth="1"/>
    <col min="4" max="5" width="13" style="246" customWidth="1"/>
    <col min="6" max="6" width="13.453125" style="246" customWidth="1"/>
    <col min="7" max="7" width="12.6328125" style="246" customWidth="1"/>
    <col min="8" max="9" width="14" style="415" customWidth="1"/>
    <col min="10" max="10" width="12.26953125" style="415" bestFit="1" customWidth="1"/>
    <col min="11" max="11" width="2.26953125" style="415" customWidth="1"/>
    <col min="12" max="12" width="16.1796875" style="415" customWidth="1"/>
    <col min="13" max="13" width="3.453125" style="415" customWidth="1"/>
    <col min="14" max="14" width="13.7265625" style="415" hidden="1" customWidth="1"/>
    <col min="15" max="15" width="13.453125" style="415" hidden="1" customWidth="1"/>
    <col min="16" max="16" width="18" style="415" hidden="1" customWidth="1"/>
    <col min="17" max="17" width="3.453125" style="415" hidden="1" customWidth="1"/>
    <col min="18" max="18" width="13.453125" style="415" hidden="1" customWidth="1"/>
    <col min="19" max="19" width="14.7265625" style="415" hidden="1" customWidth="1"/>
    <col min="20" max="20" width="9.6328125" style="415" hidden="1" customWidth="1"/>
    <col min="21" max="16384" width="10.54296875" style="246"/>
  </cols>
  <sheetData>
    <row r="1" spans="1:20" ht="32.5" x14ac:dyDescent="0.65">
      <c r="A1" s="414" t="s">
        <v>416</v>
      </c>
      <c r="B1" s="245"/>
      <c r="G1" s="247"/>
      <c r="I1" s="499" t="s">
        <v>70</v>
      </c>
      <c r="J1" s="500"/>
      <c r="R1" s="504"/>
      <c r="S1" s="504"/>
    </row>
    <row r="2" spans="1:20" ht="33" thickBot="1" x14ac:dyDescent="0.7">
      <c r="A2" s="414"/>
      <c r="B2" s="245"/>
      <c r="I2" s="505"/>
      <c r="J2" s="506"/>
    </row>
    <row r="3" spans="1:20" ht="93.5" thickBot="1" x14ac:dyDescent="0.4">
      <c r="A3" s="437" t="s">
        <v>104</v>
      </c>
      <c r="B3" s="438" t="s">
        <v>101</v>
      </c>
      <c r="C3" s="439" t="s">
        <v>313</v>
      </c>
      <c r="D3" s="439" t="s">
        <v>314</v>
      </c>
      <c r="E3" s="439" t="s">
        <v>315</v>
      </c>
      <c r="F3" s="439" t="s">
        <v>419</v>
      </c>
      <c r="G3" s="440" t="s">
        <v>316</v>
      </c>
      <c r="H3" s="440" t="s">
        <v>183</v>
      </c>
      <c r="I3" s="440" t="s">
        <v>417</v>
      </c>
      <c r="J3" s="441" t="s">
        <v>184</v>
      </c>
      <c r="L3" s="443" t="s">
        <v>420</v>
      </c>
      <c r="N3" s="417" t="s">
        <v>295</v>
      </c>
      <c r="O3" s="416" t="s">
        <v>418</v>
      </c>
      <c r="P3" s="417" t="s">
        <v>280</v>
      </c>
      <c r="R3" s="418" t="s">
        <v>296</v>
      </c>
      <c r="S3" s="418" t="s">
        <v>297</v>
      </c>
    </row>
    <row r="4" spans="1:20" ht="16" thickBot="1" x14ac:dyDescent="0.4">
      <c r="A4" s="431">
        <v>7023</v>
      </c>
      <c r="B4" s="432" t="s">
        <v>317</v>
      </c>
      <c r="C4" s="433">
        <v>95</v>
      </c>
      <c r="D4" s="434">
        <v>95</v>
      </c>
      <c r="E4" s="434">
        <v>95</v>
      </c>
      <c r="F4" s="435">
        <v>23021.187754894807</v>
      </c>
      <c r="G4" s="436">
        <v>2187012.8367150067</v>
      </c>
      <c r="H4" s="436"/>
      <c r="I4" s="436">
        <v>0</v>
      </c>
      <c r="J4" s="436">
        <v>2187012.8367150067</v>
      </c>
      <c r="L4" s="442">
        <v>23021.187754894807</v>
      </c>
      <c r="N4" s="421"/>
      <c r="O4" s="421">
        <v>12361.187754894807</v>
      </c>
      <c r="P4" s="421">
        <v>0</v>
      </c>
      <c r="R4" s="422">
        <v>950000</v>
      </c>
      <c r="S4" s="422">
        <v>1237012.8367150067</v>
      </c>
      <c r="T4" s="423">
        <v>0</v>
      </c>
    </row>
    <row r="5" spans="1:20" ht="16" thickBot="1" x14ac:dyDescent="0.4">
      <c r="A5" s="419">
        <v>7038</v>
      </c>
      <c r="B5" s="420" t="s">
        <v>318</v>
      </c>
      <c r="C5" s="248">
        <v>65</v>
      </c>
      <c r="D5" s="320">
        <v>65</v>
      </c>
      <c r="E5" s="320">
        <v>65</v>
      </c>
      <c r="F5" s="249">
        <v>21668.001921567891</v>
      </c>
      <c r="G5" s="421">
        <v>1408420.1249019129</v>
      </c>
      <c r="H5" s="421">
        <v>26000</v>
      </c>
      <c r="I5" s="421">
        <v>50000</v>
      </c>
      <c r="J5" s="421">
        <v>1484420.1249019129</v>
      </c>
      <c r="L5" s="430">
        <v>22837.232690798661</v>
      </c>
      <c r="N5" s="421"/>
      <c r="O5" s="421">
        <v>12177.232690798661</v>
      </c>
      <c r="P5" s="421">
        <v>0</v>
      </c>
      <c r="R5" s="422">
        <v>650000</v>
      </c>
      <c r="S5" s="422">
        <v>834420.12490191287</v>
      </c>
      <c r="T5" s="423">
        <v>0</v>
      </c>
    </row>
    <row r="6" spans="1:20" ht="16" thickBot="1" x14ac:dyDescent="0.4">
      <c r="A6" s="419">
        <v>7010</v>
      </c>
      <c r="B6" s="420" t="s">
        <v>185</v>
      </c>
      <c r="C6" s="248">
        <v>306</v>
      </c>
      <c r="D6" s="320">
        <v>306</v>
      </c>
      <c r="E6" s="320">
        <v>306</v>
      </c>
      <c r="F6" s="249">
        <v>21299.973657221275</v>
      </c>
      <c r="G6" s="421">
        <v>6517791.93910971</v>
      </c>
      <c r="H6" s="421"/>
      <c r="I6" s="421">
        <v>50000</v>
      </c>
      <c r="J6" s="421">
        <v>6567791.93910971</v>
      </c>
      <c r="L6" s="430">
        <v>21463.372350031732</v>
      </c>
      <c r="N6" s="421"/>
      <c r="O6" s="421">
        <v>10803.372350031732</v>
      </c>
      <c r="P6" s="421">
        <v>0</v>
      </c>
      <c r="R6" s="422">
        <v>3060000</v>
      </c>
      <c r="S6" s="422">
        <v>3507791.93910971</v>
      </c>
      <c r="T6" s="423">
        <v>0</v>
      </c>
    </row>
    <row r="7" spans="1:20" ht="16" thickBot="1" x14ac:dyDescent="0.4">
      <c r="A7" s="419">
        <v>7000</v>
      </c>
      <c r="B7" s="420" t="s">
        <v>319</v>
      </c>
      <c r="C7" s="248">
        <v>97</v>
      </c>
      <c r="D7" s="320">
        <v>97</v>
      </c>
      <c r="E7" s="320">
        <v>97</v>
      </c>
      <c r="F7" s="249">
        <v>23475.726662519875</v>
      </c>
      <c r="G7" s="421">
        <v>2277145.4862644281</v>
      </c>
      <c r="H7" s="421"/>
      <c r="I7" s="421">
        <v>0</v>
      </c>
      <c r="J7" s="421">
        <v>2277145.4862644281</v>
      </c>
      <c r="L7" s="430">
        <v>23475.726662519879</v>
      </c>
      <c r="N7" s="421"/>
      <c r="O7" s="421">
        <v>12815.726662519879</v>
      </c>
      <c r="P7" s="421">
        <v>0</v>
      </c>
      <c r="R7" s="422">
        <v>970000</v>
      </c>
      <c r="S7" s="422">
        <v>1307145.4862644281</v>
      </c>
      <c r="T7" s="423">
        <v>0</v>
      </c>
    </row>
    <row r="8" spans="1:20" ht="16" thickBot="1" x14ac:dyDescent="0.4">
      <c r="A8" s="419">
        <v>7040</v>
      </c>
      <c r="B8" s="420" t="s">
        <v>186</v>
      </c>
      <c r="C8" s="248">
        <v>100</v>
      </c>
      <c r="D8" s="320">
        <v>100</v>
      </c>
      <c r="E8" s="320">
        <v>100</v>
      </c>
      <c r="F8" s="249">
        <v>23718.564714089152</v>
      </c>
      <c r="G8" s="421">
        <v>2371856.4714089152</v>
      </c>
      <c r="H8" s="421"/>
      <c r="I8" s="421">
        <v>0</v>
      </c>
      <c r="J8" s="421">
        <v>2371856.4714089152</v>
      </c>
      <c r="L8" s="430">
        <v>23718.564714089152</v>
      </c>
      <c r="N8" s="421"/>
      <c r="O8" s="421">
        <v>13058.564714089152</v>
      </c>
      <c r="P8" s="421">
        <v>0</v>
      </c>
      <c r="R8" s="422">
        <v>1000000</v>
      </c>
      <c r="S8" s="422">
        <v>1371856.4714089152</v>
      </c>
      <c r="T8" s="423">
        <v>0</v>
      </c>
    </row>
    <row r="9" spans="1:20" ht="16" thickBot="1" x14ac:dyDescent="0.4">
      <c r="A9" s="419">
        <v>7041</v>
      </c>
      <c r="B9" s="420" t="s">
        <v>187</v>
      </c>
      <c r="C9" s="248">
        <v>95</v>
      </c>
      <c r="D9" s="320">
        <v>95</v>
      </c>
      <c r="E9" s="320">
        <v>95</v>
      </c>
      <c r="F9" s="249">
        <v>23289.952588989428</v>
      </c>
      <c r="G9" s="421">
        <v>2212545.4959539957</v>
      </c>
      <c r="H9" s="421"/>
      <c r="I9" s="421">
        <v>0</v>
      </c>
      <c r="J9" s="421">
        <v>2212545.4959539957</v>
      </c>
      <c r="L9" s="430">
        <v>23289.952588989428</v>
      </c>
      <c r="N9" s="421">
        <v>3</v>
      </c>
      <c r="O9" s="421">
        <v>12629.952588989428</v>
      </c>
      <c r="P9" s="421">
        <v>37889.857766968285</v>
      </c>
      <c r="R9" s="422">
        <v>950000</v>
      </c>
      <c r="S9" s="422">
        <v>1224655.6381870275</v>
      </c>
      <c r="T9" s="423">
        <v>0</v>
      </c>
    </row>
    <row r="10" spans="1:20" ht="16" thickBot="1" x14ac:dyDescent="0.4">
      <c r="A10" s="419">
        <v>5950</v>
      </c>
      <c r="B10" s="420" t="s">
        <v>320</v>
      </c>
      <c r="C10" s="248">
        <v>128</v>
      </c>
      <c r="D10" s="320">
        <v>168</v>
      </c>
      <c r="E10" s="320">
        <v>151.33333333333334</v>
      </c>
      <c r="F10" s="249">
        <v>21668.001921567891</v>
      </c>
      <c r="G10" s="421">
        <v>3279090.9574639411</v>
      </c>
      <c r="H10" s="421"/>
      <c r="I10" s="421">
        <v>50000</v>
      </c>
      <c r="J10" s="421">
        <v>3329090.9574639411</v>
      </c>
      <c r="L10" s="430">
        <v>21998.398397338817</v>
      </c>
      <c r="N10" s="421">
        <v>3</v>
      </c>
      <c r="O10" s="421">
        <v>11338.398397338817</v>
      </c>
      <c r="P10" s="421">
        <v>34015.19519201645</v>
      </c>
      <c r="R10" s="422">
        <v>1513333.3333333335</v>
      </c>
      <c r="S10" s="422">
        <v>1781742.4289385909</v>
      </c>
      <c r="T10" s="423">
        <v>0</v>
      </c>
    </row>
    <row r="11" spans="1:20" ht="16" thickBot="1" x14ac:dyDescent="0.4">
      <c r="A11" s="419">
        <v>7036</v>
      </c>
      <c r="B11" s="420" t="s">
        <v>188</v>
      </c>
      <c r="C11" s="248">
        <v>179</v>
      </c>
      <c r="D11" s="320">
        <v>179</v>
      </c>
      <c r="E11" s="320">
        <v>179</v>
      </c>
      <c r="F11" s="249">
        <v>21971.169444231873</v>
      </c>
      <c r="G11" s="421">
        <v>3932839.3305175053</v>
      </c>
      <c r="H11" s="421"/>
      <c r="I11" s="421">
        <v>50000</v>
      </c>
      <c r="J11" s="421">
        <v>3982839.3305175053</v>
      </c>
      <c r="L11" s="430">
        <v>22250.499053170421</v>
      </c>
      <c r="N11" s="421"/>
      <c r="O11" s="421">
        <v>11590.499053170421</v>
      </c>
      <c r="P11" s="421">
        <v>0</v>
      </c>
      <c r="R11" s="422">
        <v>1790000</v>
      </c>
      <c r="S11" s="422">
        <v>2192839.3305175053</v>
      </c>
      <c r="T11" s="423">
        <v>0</v>
      </c>
    </row>
    <row r="12" spans="1:20" ht="16" thickBot="1" x14ac:dyDescent="0.4">
      <c r="A12" s="419">
        <v>7043</v>
      </c>
      <c r="B12" s="420" t="s">
        <v>189</v>
      </c>
      <c r="C12" s="248">
        <v>225</v>
      </c>
      <c r="D12" s="320">
        <v>225</v>
      </c>
      <c r="E12" s="320">
        <v>225</v>
      </c>
      <c r="F12" s="249">
        <v>21966.983274247537</v>
      </c>
      <c r="G12" s="421">
        <v>4942571.2367056962</v>
      </c>
      <c r="H12" s="421"/>
      <c r="I12" s="421">
        <v>50000</v>
      </c>
      <c r="J12" s="421">
        <v>4992571.2367056962</v>
      </c>
      <c r="L12" s="430">
        <v>22189.20549646976</v>
      </c>
      <c r="N12" s="421"/>
      <c r="O12" s="421">
        <v>11529.20549646976</v>
      </c>
      <c r="P12" s="421">
        <v>0</v>
      </c>
      <c r="R12" s="422">
        <v>2250000</v>
      </c>
      <c r="S12" s="422">
        <v>2742571.2367056962</v>
      </c>
      <c r="T12" s="423">
        <v>0</v>
      </c>
    </row>
    <row r="13" spans="1:20" ht="16" thickBot="1" x14ac:dyDescent="0.4">
      <c r="A13" s="419">
        <v>7024</v>
      </c>
      <c r="B13" s="420" t="s">
        <v>190</v>
      </c>
      <c r="C13" s="248">
        <v>236</v>
      </c>
      <c r="D13" s="320">
        <v>249</v>
      </c>
      <c r="E13" s="424">
        <v>243.58333333333331</v>
      </c>
      <c r="F13" s="249">
        <v>23097.667027422947</v>
      </c>
      <c r="G13" s="421">
        <v>5626206.726763106</v>
      </c>
      <c r="H13" s="425">
        <v>372034</v>
      </c>
      <c r="I13" s="421">
        <v>50000</v>
      </c>
      <c r="J13" s="421">
        <v>6048240.726763106</v>
      </c>
      <c r="L13" s="430">
        <v>24830.273253902593</v>
      </c>
      <c r="N13" s="421"/>
      <c r="O13" s="421">
        <v>14170.273253902593</v>
      </c>
      <c r="P13" s="421">
        <v>0</v>
      </c>
      <c r="R13" s="422">
        <v>2435833.333333333</v>
      </c>
      <c r="S13" s="422">
        <v>3612407.3934297729</v>
      </c>
      <c r="T13" s="423">
        <v>0</v>
      </c>
    </row>
    <row r="14" spans="1:20" ht="16" thickBot="1" x14ac:dyDescent="0.4">
      <c r="A14" s="419">
        <v>7013</v>
      </c>
      <c r="B14" s="420" t="s">
        <v>191</v>
      </c>
      <c r="C14" s="248">
        <v>98</v>
      </c>
      <c r="D14" s="320">
        <v>98</v>
      </c>
      <c r="E14" s="320">
        <v>98</v>
      </c>
      <c r="F14" s="249">
        <v>21743.363547890749</v>
      </c>
      <c r="G14" s="421">
        <v>2130849.6276932936</v>
      </c>
      <c r="H14" s="421"/>
      <c r="I14" s="421">
        <v>0</v>
      </c>
      <c r="J14" s="421">
        <v>2130849.6276932936</v>
      </c>
      <c r="L14" s="430">
        <v>21743.363547890753</v>
      </c>
      <c r="N14" s="421"/>
      <c r="O14" s="421">
        <v>11083.363547890753</v>
      </c>
      <c r="P14" s="421">
        <v>0</v>
      </c>
      <c r="R14" s="422">
        <v>980000</v>
      </c>
      <c r="S14" s="422">
        <v>1150849.6276932936</v>
      </c>
      <c r="T14" s="423">
        <v>0</v>
      </c>
    </row>
    <row r="15" spans="1:20" ht="16" thickBot="1" x14ac:dyDescent="0.4">
      <c r="A15" s="419">
        <v>7026</v>
      </c>
      <c r="B15" s="420" t="s">
        <v>192</v>
      </c>
      <c r="C15" s="248">
        <v>103</v>
      </c>
      <c r="D15" s="320">
        <v>103</v>
      </c>
      <c r="E15" s="320">
        <v>103</v>
      </c>
      <c r="F15" s="249">
        <v>23065.97962518032</v>
      </c>
      <c r="G15" s="421">
        <v>2375795.9013935728</v>
      </c>
      <c r="H15" s="421"/>
      <c r="I15" s="421">
        <v>0</v>
      </c>
      <c r="J15" s="421">
        <v>2375795.9013935728</v>
      </c>
      <c r="L15" s="430">
        <v>23065.979625180302</v>
      </c>
      <c r="N15" s="421"/>
      <c r="O15" s="421">
        <v>12405.97962518032</v>
      </c>
      <c r="P15" s="421">
        <v>0</v>
      </c>
      <c r="R15" s="422">
        <v>1030000</v>
      </c>
      <c r="S15" s="422">
        <v>1345795.9013935728</v>
      </c>
      <c r="T15" s="423">
        <v>0</v>
      </c>
    </row>
    <row r="16" spans="1:20" ht="16" thickBot="1" x14ac:dyDescent="0.4">
      <c r="A16" s="426"/>
      <c r="B16" s="250" t="s">
        <v>132</v>
      </c>
      <c r="C16" s="251">
        <v>1727</v>
      </c>
      <c r="D16" s="251">
        <v>1780</v>
      </c>
      <c r="E16" s="251">
        <v>1757.9166666666667</v>
      </c>
      <c r="F16" s="427"/>
      <c r="G16" s="428">
        <v>39262126.134891085</v>
      </c>
      <c r="H16" s="428">
        <v>398034</v>
      </c>
      <c r="I16" s="428">
        <v>300000</v>
      </c>
      <c r="J16" s="428">
        <v>39960160.134891085</v>
      </c>
      <c r="N16" s="428"/>
      <c r="O16" s="428"/>
      <c r="P16" s="428">
        <v>71905.052958984743</v>
      </c>
      <c r="R16" s="428">
        <v>17579166.666666668</v>
      </c>
      <c r="S16" s="428">
        <v>22309088.41526543</v>
      </c>
    </row>
    <row r="17" spans="1:16" ht="16" thickBot="1" x14ac:dyDescent="0.4">
      <c r="A17" s="429"/>
      <c r="C17" s="252"/>
      <c r="D17" s="252"/>
      <c r="E17" s="252"/>
    </row>
    <row r="18" spans="1:16" x14ac:dyDescent="0.35">
      <c r="D18" s="303"/>
      <c r="G18" s="246" t="s">
        <v>298</v>
      </c>
      <c r="J18" s="428">
        <v>39888255.081932098</v>
      </c>
      <c r="P18" s="423"/>
    </row>
  </sheetData>
  <mergeCells count="2">
    <mergeCell ref="R1:S1"/>
    <mergeCell ref="I1:J2"/>
  </mergeCells>
  <hyperlinks>
    <hyperlink ref="I1:J2" location="Instructions!C17" tooltip="Link to Instructions" display="Back to Main Menu" xr:uid="{B38B290A-64BC-4132-94B9-DA7940C656C6}"/>
  </hyperlinks>
  <pageMargins left="0.23622047244094491" right="0.23622047244094491" top="0.74803149606299213" bottom="0.74803149606299213" header="0.31496062992125984" footer="0.31496062992125984"/>
  <pageSetup paperSize="9" scale="8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32722-A43A-4982-A131-A15645286FA6}">
  <sheetPr>
    <pageSetUpPr fitToPage="1"/>
  </sheetPr>
  <dimension ref="A1:AO186"/>
  <sheetViews>
    <sheetView showGridLines="0" showRowColHeaders="0" topLeftCell="D1" zoomScaleNormal="100" workbookViewId="0">
      <pane xSplit="3" ySplit="3" topLeftCell="G4" activePane="bottomRight" state="frozen"/>
      <selection activeCell="D1" sqref="D1"/>
      <selection pane="topRight" activeCell="G1" sqref="G1"/>
      <selection pane="bottomLeft" activeCell="D4" sqref="D4"/>
      <selection pane="bottomRight" activeCell="G7" sqref="G7"/>
    </sheetView>
  </sheetViews>
  <sheetFormatPr defaultColWidth="9.08984375" defaultRowHeight="14.5" x14ac:dyDescent="0.35"/>
  <cols>
    <col min="1" max="2" width="0" style="299" hidden="1" customWidth="1"/>
    <col min="3" max="3" width="7.81640625" style="345" hidden="1" customWidth="1"/>
    <col min="4" max="4" width="9.08984375" style="281"/>
    <col min="5" max="5" width="44.36328125" style="283" customWidth="1"/>
    <col min="6" max="6" width="12.54296875" style="95" hidden="1" customWidth="1"/>
    <col min="7" max="7" width="12.54296875" style="95" customWidth="1"/>
    <col min="8" max="10" width="6.81640625" style="95" hidden="1" customWidth="1"/>
    <col min="11" max="11" width="10.6328125" style="95" customWidth="1"/>
    <col min="12" max="12" width="11.453125" style="95" customWidth="1"/>
    <col min="13" max="13" width="0" style="333" hidden="1" customWidth="1"/>
    <col min="14" max="14" width="2.08984375" style="95" customWidth="1"/>
    <col min="15" max="16" width="0" style="334" hidden="1" customWidth="1"/>
    <col min="17" max="19" width="0" style="95" hidden="1" customWidth="1"/>
    <col min="20" max="20" width="9.453125" style="444" bestFit="1" customWidth="1"/>
    <col min="21" max="21" width="10.1796875" style="95" bestFit="1" customWidth="1"/>
    <col min="22" max="22" width="12.36328125" style="95" customWidth="1"/>
    <col min="23" max="23" width="2.36328125" style="95" customWidth="1"/>
    <col min="24" max="24" width="9.90625" style="95" bestFit="1" customWidth="1"/>
    <col min="25" max="25" width="11.81640625" style="95" bestFit="1" customWidth="1"/>
    <col min="26" max="26" width="11.1796875" style="95" bestFit="1" customWidth="1"/>
    <col min="27" max="27" width="11.1796875" style="95" customWidth="1"/>
    <col min="28" max="28" width="12.36328125" style="335" hidden="1" customWidth="1"/>
    <col min="29" max="29" width="9.81640625" style="95" hidden="1" customWidth="1"/>
    <col min="30" max="43" width="0" style="95" hidden="1" customWidth="1"/>
    <col min="44" max="16384" width="9.08984375" style="95"/>
  </cols>
  <sheetData>
    <row r="1" spans="1:41" ht="25" x14ac:dyDescent="0.5">
      <c r="A1" s="278" t="s">
        <v>305</v>
      </c>
      <c r="B1" s="279"/>
      <c r="C1" s="280"/>
      <c r="E1" s="282" t="s">
        <v>421</v>
      </c>
      <c r="U1" s="499" t="s">
        <v>70</v>
      </c>
      <c r="V1" s="500"/>
      <c r="AA1" s="483" t="s">
        <v>422</v>
      </c>
    </row>
    <row r="2" spans="1:41" x14ac:dyDescent="0.35">
      <c r="A2" s="285"/>
      <c r="B2" s="285"/>
      <c r="C2" s="286"/>
      <c r="U2" s="505"/>
      <c r="V2" s="506"/>
      <c r="AC2" s="336">
        <v>546.80000000000109</v>
      </c>
    </row>
    <row r="3" spans="1:41" ht="72.5" x14ac:dyDescent="0.35">
      <c r="A3" s="290"/>
      <c r="B3" s="290"/>
      <c r="C3" s="291"/>
      <c r="D3" s="467" t="s">
        <v>104</v>
      </c>
      <c r="E3" s="468" t="s">
        <v>139</v>
      </c>
      <c r="F3" s="493" t="s">
        <v>343</v>
      </c>
      <c r="G3" s="469" t="s">
        <v>344</v>
      </c>
      <c r="H3" s="507" t="s">
        <v>299</v>
      </c>
      <c r="I3" s="507"/>
      <c r="J3" s="507"/>
      <c r="K3" s="469" t="s">
        <v>345</v>
      </c>
      <c r="L3" s="469" t="s">
        <v>346</v>
      </c>
      <c r="M3" s="333" t="s">
        <v>308</v>
      </c>
      <c r="O3" s="334" t="s">
        <v>347</v>
      </c>
      <c r="P3" s="334" t="s">
        <v>309</v>
      </c>
      <c r="R3" s="95" t="s">
        <v>68</v>
      </c>
      <c r="S3" s="95" t="s">
        <v>69</v>
      </c>
      <c r="T3" s="470" t="s">
        <v>289</v>
      </c>
      <c r="U3" s="471" t="s">
        <v>290</v>
      </c>
      <c r="V3" s="471" t="s">
        <v>291</v>
      </c>
      <c r="W3" s="415"/>
      <c r="X3" s="471" t="s">
        <v>292</v>
      </c>
      <c r="Y3" s="471" t="s">
        <v>293</v>
      </c>
      <c r="Z3" s="471" t="s">
        <v>294</v>
      </c>
      <c r="AA3" s="471" t="s">
        <v>348</v>
      </c>
      <c r="AB3" s="445" t="s">
        <v>349</v>
      </c>
      <c r="AC3" s="446">
        <v>10546.800000000001</v>
      </c>
      <c r="AD3" s="415">
        <v>10000</v>
      </c>
      <c r="AE3" s="447" t="s">
        <v>350</v>
      </c>
      <c r="AF3" s="448" t="s">
        <v>351</v>
      </c>
      <c r="AG3" s="447" t="s">
        <v>352</v>
      </c>
      <c r="AH3" s="449" t="s">
        <v>353</v>
      </c>
      <c r="AI3" s="447" t="s">
        <v>354</v>
      </c>
      <c r="AJ3" s="450" t="s">
        <v>355</v>
      </c>
      <c r="AK3" s="447" t="s">
        <v>356</v>
      </c>
      <c r="AL3" s="415"/>
      <c r="AM3" s="447" t="s">
        <v>357</v>
      </c>
      <c r="AN3" s="451" t="s">
        <v>358</v>
      </c>
      <c r="AO3" s="451" t="s">
        <v>349</v>
      </c>
    </row>
    <row r="4" spans="1:41" s="63" customFormat="1" x14ac:dyDescent="0.3">
      <c r="A4" s="452" t="s">
        <v>127</v>
      </c>
      <c r="B4" s="453" t="s">
        <v>138</v>
      </c>
      <c r="C4" s="454" t="s">
        <v>128</v>
      </c>
      <c r="H4" s="337" t="s">
        <v>359</v>
      </c>
      <c r="I4" s="337" t="s">
        <v>68</v>
      </c>
      <c r="J4" s="337" t="s">
        <v>69</v>
      </c>
      <c r="K4" s="337"/>
      <c r="M4" s="338"/>
      <c r="O4" s="339"/>
      <c r="P4" s="339"/>
      <c r="T4" s="455"/>
      <c r="AB4" s="340"/>
    </row>
    <row r="5" spans="1:41" hidden="1" x14ac:dyDescent="0.35">
      <c r="A5" s="456">
        <v>106982</v>
      </c>
      <c r="B5" s="457">
        <v>3732001</v>
      </c>
      <c r="C5" s="458"/>
      <c r="D5" s="459">
        <v>2001</v>
      </c>
      <c r="E5" s="460" t="s">
        <v>76</v>
      </c>
      <c r="O5" s="334">
        <v>0</v>
      </c>
      <c r="P5" s="461">
        <v>0</v>
      </c>
    </row>
    <row r="6" spans="1:41" hidden="1" x14ac:dyDescent="0.35">
      <c r="A6" s="456">
        <v>143052</v>
      </c>
      <c r="B6" s="457">
        <v>3732046</v>
      </c>
      <c r="C6" s="458"/>
      <c r="D6" s="459">
        <v>2046</v>
      </c>
      <c r="E6" s="460" t="s">
        <v>201</v>
      </c>
      <c r="O6" s="334">
        <v>0</v>
      </c>
      <c r="P6" s="461">
        <v>0</v>
      </c>
    </row>
    <row r="7" spans="1:41" x14ac:dyDescent="0.35">
      <c r="A7" s="456">
        <v>143546</v>
      </c>
      <c r="B7" s="457">
        <v>3732048</v>
      </c>
      <c r="C7" s="458"/>
      <c r="D7" s="459">
        <v>2048</v>
      </c>
      <c r="E7" s="460" t="s">
        <v>202</v>
      </c>
      <c r="F7" s="95">
        <v>10</v>
      </c>
      <c r="G7" s="95">
        <v>10</v>
      </c>
      <c r="H7" s="95">
        <v>3</v>
      </c>
      <c r="K7" s="95">
        <v>3</v>
      </c>
      <c r="L7" s="95">
        <v>7</v>
      </c>
      <c r="M7" s="462">
        <v>0</v>
      </c>
      <c r="O7" s="334">
        <v>10</v>
      </c>
      <c r="P7" s="461">
        <v>0</v>
      </c>
      <c r="T7" s="463">
        <v>5971.5889735654937</v>
      </c>
      <c r="U7" s="215">
        <v>16518.388973565496</v>
      </c>
      <c r="V7" s="215">
        <v>165183.88973565496</v>
      </c>
      <c r="X7" s="215">
        <v>100000</v>
      </c>
      <c r="Y7" s="215">
        <v>17914.766920696482</v>
      </c>
      <c r="Z7" s="215">
        <v>41801.122814958457</v>
      </c>
      <c r="AA7" s="215">
        <v>5468.0000000000109</v>
      </c>
      <c r="AB7" s="335">
        <v>0</v>
      </c>
    </row>
    <row r="8" spans="1:41" hidden="1" x14ac:dyDescent="0.35">
      <c r="A8" s="456">
        <v>107085</v>
      </c>
      <c r="B8" s="457">
        <v>3732342</v>
      </c>
      <c r="C8" s="458"/>
      <c r="D8" s="459">
        <v>2342</v>
      </c>
      <c r="E8" s="460" t="s">
        <v>19</v>
      </c>
      <c r="G8" s="95">
        <v>0</v>
      </c>
      <c r="K8" s="95">
        <v>0</v>
      </c>
      <c r="M8" s="462">
        <v>0</v>
      </c>
      <c r="O8" s="334">
        <v>0</v>
      </c>
      <c r="P8" s="461">
        <v>0</v>
      </c>
      <c r="T8" s="463">
        <v>5577.04</v>
      </c>
      <c r="U8" s="215">
        <v>16123.84</v>
      </c>
      <c r="V8" s="215">
        <v>0</v>
      </c>
      <c r="X8" s="215">
        <v>0</v>
      </c>
      <c r="Y8" s="215">
        <v>0</v>
      </c>
      <c r="Z8" s="215">
        <v>0</v>
      </c>
      <c r="AA8" s="215">
        <v>0</v>
      </c>
      <c r="AB8" s="335">
        <v>0</v>
      </c>
    </row>
    <row r="9" spans="1:41" hidden="1" x14ac:dyDescent="0.35">
      <c r="A9" s="456">
        <v>150047</v>
      </c>
      <c r="B9" s="457">
        <v>3732343</v>
      </c>
      <c r="C9" s="458"/>
      <c r="D9" s="460">
        <v>2343</v>
      </c>
      <c r="E9" s="460" t="s">
        <v>20</v>
      </c>
      <c r="G9" s="95">
        <v>0</v>
      </c>
      <c r="K9" s="95">
        <v>0</v>
      </c>
      <c r="M9" s="462">
        <v>0</v>
      </c>
      <c r="O9" s="334">
        <v>0</v>
      </c>
      <c r="P9" s="461">
        <v>0</v>
      </c>
      <c r="T9" s="463">
        <v>5380.35</v>
      </c>
      <c r="U9" s="215">
        <v>15927.150000000001</v>
      </c>
      <c r="V9" s="215">
        <v>0</v>
      </c>
      <c r="X9" s="215">
        <v>0</v>
      </c>
      <c r="Y9" s="215">
        <v>0</v>
      </c>
      <c r="Z9" s="215">
        <v>0</v>
      </c>
      <c r="AA9" s="215">
        <v>0</v>
      </c>
      <c r="AB9" s="335">
        <v>0</v>
      </c>
    </row>
    <row r="10" spans="1:41" x14ac:dyDescent="0.35">
      <c r="A10" s="456">
        <v>133994</v>
      </c>
      <c r="B10" s="457">
        <v>3733429</v>
      </c>
      <c r="C10" s="458"/>
      <c r="D10" s="460">
        <v>3429</v>
      </c>
      <c r="E10" s="460" t="s">
        <v>141</v>
      </c>
      <c r="F10" s="95">
        <v>15</v>
      </c>
      <c r="G10" s="95">
        <v>15</v>
      </c>
      <c r="H10" s="95">
        <v>15</v>
      </c>
      <c r="K10" s="95">
        <v>15</v>
      </c>
      <c r="L10" s="95">
        <v>0</v>
      </c>
      <c r="M10" s="462">
        <v>0</v>
      </c>
      <c r="O10" s="334">
        <v>19</v>
      </c>
      <c r="P10" s="461">
        <v>-4</v>
      </c>
      <c r="T10" s="463">
        <v>6139.11</v>
      </c>
      <c r="U10" s="215">
        <v>16685.91</v>
      </c>
      <c r="V10" s="215">
        <v>250288.65</v>
      </c>
      <c r="X10" s="215">
        <v>150000</v>
      </c>
      <c r="Y10" s="215">
        <v>92086.65</v>
      </c>
      <c r="Z10" s="215">
        <v>0</v>
      </c>
      <c r="AA10" s="215">
        <v>8202.0000000000164</v>
      </c>
      <c r="AB10" s="335">
        <v>0</v>
      </c>
    </row>
    <row r="11" spans="1:41" hidden="1" x14ac:dyDescent="0.35">
      <c r="A11" s="456">
        <v>107083</v>
      </c>
      <c r="B11" s="457">
        <v>3732340</v>
      </c>
      <c r="C11" s="458"/>
      <c r="D11" s="460">
        <v>2340</v>
      </c>
      <c r="E11" s="460" t="s">
        <v>77</v>
      </c>
      <c r="G11" s="95">
        <v>0</v>
      </c>
      <c r="K11" s="95">
        <v>0</v>
      </c>
      <c r="M11" s="462">
        <v>0</v>
      </c>
      <c r="O11" s="334">
        <v>0</v>
      </c>
      <c r="P11" s="461">
        <v>0</v>
      </c>
      <c r="T11" s="463">
        <v>4880.91</v>
      </c>
      <c r="U11" s="215">
        <v>15427.710000000001</v>
      </c>
      <c r="V11" s="215">
        <v>0</v>
      </c>
      <c r="X11" s="215">
        <v>0</v>
      </c>
      <c r="Y11" s="215">
        <v>0</v>
      </c>
      <c r="Z11" s="215">
        <v>0</v>
      </c>
      <c r="AA11" s="215">
        <v>0</v>
      </c>
      <c r="AB11" s="335">
        <v>0</v>
      </c>
    </row>
    <row r="12" spans="1:41" hidden="1" x14ac:dyDescent="0.35">
      <c r="A12" s="456">
        <v>107047</v>
      </c>
      <c r="B12" s="457">
        <v>3732281</v>
      </c>
      <c r="C12" s="458"/>
      <c r="D12" s="460">
        <v>2281</v>
      </c>
      <c r="E12" s="460" t="s">
        <v>21</v>
      </c>
      <c r="G12" s="95">
        <v>0</v>
      </c>
      <c r="K12" s="95">
        <v>0</v>
      </c>
      <c r="M12" s="462">
        <v>0</v>
      </c>
      <c r="O12" s="334">
        <v>0</v>
      </c>
      <c r="P12" s="461">
        <v>0</v>
      </c>
      <c r="T12" s="463">
        <v>4745.92</v>
      </c>
      <c r="U12" s="215">
        <v>15292.720000000001</v>
      </c>
      <c r="V12" s="215">
        <v>0</v>
      </c>
      <c r="X12" s="215">
        <v>0</v>
      </c>
      <c r="Y12" s="215">
        <v>0</v>
      </c>
      <c r="Z12" s="215">
        <v>0</v>
      </c>
      <c r="AA12" s="215">
        <v>0</v>
      </c>
      <c r="AB12" s="335">
        <v>0</v>
      </c>
    </row>
    <row r="13" spans="1:41" hidden="1" x14ac:dyDescent="0.35">
      <c r="A13" s="456">
        <v>149575</v>
      </c>
      <c r="B13" s="457">
        <v>3732052</v>
      </c>
      <c r="C13" s="464">
        <v>2322</v>
      </c>
      <c r="D13" s="460">
        <v>2052</v>
      </c>
      <c r="E13" s="460" t="s">
        <v>142</v>
      </c>
      <c r="G13" s="95">
        <v>0</v>
      </c>
      <c r="K13" s="95">
        <v>0</v>
      </c>
      <c r="M13" s="462">
        <v>0</v>
      </c>
      <c r="O13" s="334">
        <v>0</v>
      </c>
      <c r="P13" s="461">
        <v>0</v>
      </c>
      <c r="T13" s="463">
        <v>6142.63</v>
      </c>
      <c r="U13" s="215">
        <v>16689.43</v>
      </c>
      <c r="V13" s="215">
        <v>0</v>
      </c>
      <c r="X13" s="215">
        <v>0</v>
      </c>
      <c r="Y13" s="215">
        <v>0</v>
      </c>
      <c r="Z13" s="215">
        <v>0</v>
      </c>
      <c r="AA13" s="215">
        <v>0</v>
      </c>
      <c r="AB13" s="335">
        <v>0</v>
      </c>
    </row>
    <row r="14" spans="1:41" x14ac:dyDescent="0.35">
      <c r="A14" s="456">
        <v>142542</v>
      </c>
      <c r="B14" s="457">
        <v>3732274</v>
      </c>
      <c r="C14" s="458"/>
      <c r="D14" s="460">
        <v>2274</v>
      </c>
      <c r="E14" s="460" t="s">
        <v>203</v>
      </c>
      <c r="F14" s="95">
        <v>8</v>
      </c>
      <c r="G14" s="95">
        <v>9</v>
      </c>
      <c r="H14" s="341">
        <v>9</v>
      </c>
      <c r="I14" s="341"/>
      <c r="J14" s="341"/>
      <c r="K14" s="95">
        <v>9</v>
      </c>
      <c r="L14" s="95">
        <v>0</v>
      </c>
      <c r="M14" s="462">
        <v>0</v>
      </c>
      <c r="O14" s="334">
        <v>8</v>
      </c>
      <c r="P14" s="461">
        <v>0</v>
      </c>
      <c r="T14" s="463">
        <v>5529.57</v>
      </c>
      <c r="U14" s="215">
        <v>16076.37</v>
      </c>
      <c r="V14" s="215">
        <v>144687.33000000002</v>
      </c>
      <c r="X14" s="215">
        <v>90000</v>
      </c>
      <c r="Y14" s="215">
        <v>49766.13</v>
      </c>
      <c r="Z14" s="215">
        <v>0</v>
      </c>
      <c r="AA14" s="215">
        <v>4921.2000000000098</v>
      </c>
      <c r="AB14" s="335">
        <v>0</v>
      </c>
    </row>
    <row r="15" spans="1:41" hidden="1" x14ac:dyDescent="0.35">
      <c r="A15" s="456">
        <v>107036</v>
      </c>
      <c r="B15" s="457">
        <v>3732241</v>
      </c>
      <c r="C15" s="458"/>
      <c r="D15" s="460">
        <v>2241</v>
      </c>
      <c r="E15" s="460" t="s">
        <v>133</v>
      </c>
      <c r="G15" s="95">
        <v>0</v>
      </c>
      <c r="K15" s="95">
        <v>0</v>
      </c>
      <c r="M15" s="462">
        <v>0</v>
      </c>
      <c r="O15" s="334">
        <v>0</v>
      </c>
      <c r="P15" s="461">
        <v>0</v>
      </c>
      <c r="T15" s="463">
        <v>4930.6899999999996</v>
      </c>
      <c r="U15" s="215">
        <v>15477.490000000002</v>
      </c>
      <c r="V15" s="215">
        <v>0</v>
      </c>
      <c r="X15" s="215">
        <v>0</v>
      </c>
      <c r="Y15" s="215">
        <v>0</v>
      </c>
      <c r="Z15" s="215">
        <v>0</v>
      </c>
      <c r="AA15" s="215">
        <v>0</v>
      </c>
      <c r="AB15" s="335">
        <v>0</v>
      </c>
    </row>
    <row r="16" spans="1:41" hidden="1" x14ac:dyDescent="0.35">
      <c r="A16" s="456">
        <v>143964</v>
      </c>
      <c r="B16" s="457">
        <v>3732353</v>
      </c>
      <c r="C16" s="458"/>
      <c r="D16" s="460">
        <v>2353</v>
      </c>
      <c r="E16" s="460" t="s">
        <v>204</v>
      </c>
      <c r="G16" s="95">
        <v>0</v>
      </c>
      <c r="K16" s="95">
        <v>0</v>
      </c>
      <c r="M16" s="462">
        <v>0</v>
      </c>
      <c r="O16" s="334">
        <v>0</v>
      </c>
      <c r="P16" s="461">
        <v>0</v>
      </c>
      <c r="T16" s="463">
        <v>4651.9399999999996</v>
      </c>
      <c r="U16" s="215">
        <v>15198.740000000002</v>
      </c>
      <c r="V16" s="215">
        <v>0</v>
      </c>
      <c r="X16" s="215">
        <v>0</v>
      </c>
      <c r="Y16" s="215">
        <v>0</v>
      </c>
      <c r="Z16" s="215">
        <v>0</v>
      </c>
      <c r="AA16" s="215">
        <v>0</v>
      </c>
      <c r="AB16" s="335">
        <v>0</v>
      </c>
    </row>
    <row r="17" spans="1:28" x14ac:dyDescent="0.35">
      <c r="A17" s="456">
        <v>143965</v>
      </c>
      <c r="B17" s="457">
        <v>3732323</v>
      </c>
      <c r="C17" s="458"/>
      <c r="D17" s="460">
        <v>2323</v>
      </c>
      <c r="E17" s="460" t="s">
        <v>205</v>
      </c>
      <c r="F17" s="95">
        <v>10</v>
      </c>
      <c r="G17" s="95">
        <v>10</v>
      </c>
      <c r="H17" s="95">
        <v>6</v>
      </c>
      <c r="K17" s="95">
        <v>6</v>
      </c>
      <c r="L17" s="95">
        <v>4</v>
      </c>
      <c r="M17" s="462">
        <v>0</v>
      </c>
      <c r="O17" s="334">
        <v>10</v>
      </c>
      <c r="P17" s="461">
        <v>0</v>
      </c>
      <c r="T17" s="463">
        <v>5208.41</v>
      </c>
      <c r="U17" s="215">
        <v>15755.210000000001</v>
      </c>
      <c r="V17" s="215">
        <v>157552.1</v>
      </c>
      <c r="X17" s="215">
        <v>100000</v>
      </c>
      <c r="Y17" s="215">
        <v>31250.46</v>
      </c>
      <c r="Z17" s="215">
        <v>20833.64</v>
      </c>
      <c r="AA17" s="215">
        <v>5468.0000000000109</v>
      </c>
      <c r="AB17" s="335">
        <v>0</v>
      </c>
    </row>
    <row r="18" spans="1:28" hidden="1" x14ac:dyDescent="0.35">
      <c r="A18" s="456">
        <v>146488</v>
      </c>
      <c r="B18" s="457">
        <v>3732328</v>
      </c>
      <c r="C18" s="458"/>
      <c r="D18" s="460">
        <v>2328</v>
      </c>
      <c r="E18" s="460" t="s">
        <v>143</v>
      </c>
      <c r="G18" s="95">
        <v>0</v>
      </c>
      <c r="K18" s="95">
        <v>0</v>
      </c>
      <c r="M18" s="462">
        <v>0</v>
      </c>
      <c r="O18" s="334">
        <v>0</v>
      </c>
      <c r="P18" s="461">
        <v>0</v>
      </c>
      <c r="T18" s="463">
        <v>5075.97</v>
      </c>
      <c r="U18" s="215">
        <v>15622.77</v>
      </c>
      <c r="V18" s="215">
        <v>0</v>
      </c>
      <c r="X18" s="215">
        <v>0</v>
      </c>
      <c r="Y18" s="215">
        <v>0</v>
      </c>
      <c r="Z18" s="215">
        <v>0</v>
      </c>
      <c r="AA18" s="215">
        <v>0</v>
      </c>
      <c r="AB18" s="335">
        <v>0</v>
      </c>
    </row>
    <row r="19" spans="1:28" hidden="1" x14ac:dyDescent="0.35">
      <c r="A19" s="456">
        <v>107033</v>
      </c>
      <c r="B19" s="457">
        <v>3732233</v>
      </c>
      <c r="C19" s="458"/>
      <c r="D19" s="460">
        <v>2233</v>
      </c>
      <c r="E19" s="460" t="s">
        <v>144</v>
      </c>
      <c r="G19" s="95">
        <v>0</v>
      </c>
      <c r="K19" s="95">
        <v>0</v>
      </c>
      <c r="M19" s="462">
        <v>0</v>
      </c>
      <c r="O19" s="334">
        <v>0</v>
      </c>
      <c r="P19" s="461">
        <v>0</v>
      </c>
      <c r="T19" s="463">
        <v>4676.04</v>
      </c>
      <c r="U19" s="215">
        <v>15222.84</v>
      </c>
      <c r="V19" s="215">
        <v>0</v>
      </c>
      <c r="X19" s="215">
        <v>0</v>
      </c>
      <c r="Y19" s="215">
        <v>0</v>
      </c>
      <c r="Z19" s="215">
        <v>0</v>
      </c>
      <c r="AA19" s="215">
        <v>0</v>
      </c>
      <c r="AB19" s="335">
        <v>0</v>
      </c>
    </row>
    <row r="20" spans="1:28" hidden="1" x14ac:dyDescent="0.35">
      <c r="A20" s="456">
        <v>106987</v>
      </c>
      <c r="B20" s="457">
        <v>3732014</v>
      </c>
      <c r="C20" s="458"/>
      <c r="D20" s="460">
        <v>2014</v>
      </c>
      <c r="E20" s="460" t="s">
        <v>22</v>
      </c>
      <c r="G20" s="95">
        <v>0</v>
      </c>
      <c r="K20" s="95">
        <v>0</v>
      </c>
      <c r="M20" s="462">
        <v>0</v>
      </c>
      <c r="O20" s="334">
        <v>0</v>
      </c>
      <c r="P20" s="461">
        <v>0</v>
      </c>
      <c r="T20" s="463">
        <v>5949.36</v>
      </c>
      <c r="U20" s="215">
        <v>16496.16</v>
      </c>
      <c r="V20" s="215">
        <v>0</v>
      </c>
      <c r="X20" s="215">
        <v>0</v>
      </c>
      <c r="Y20" s="215">
        <v>0</v>
      </c>
      <c r="Z20" s="215">
        <v>0</v>
      </c>
      <c r="AA20" s="215">
        <v>0</v>
      </c>
      <c r="AB20" s="335">
        <v>0</v>
      </c>
    </row>
    <row r="21" spans="1:28" hidden="1" x14ac:dyDescent="0.35">
      <c r="A21" s="456">
        <v>148100</v>
      </c>
      <c r="B21" s="457">
        <v>3732246</v>
      </c>
      <c r="C21" s="458"/>
      <c r="D21" s="460">
        <v>2246</v>
      </c>
      <c r="E21" s="460" t="s">
        <v>301</v>
      </c>
      <c r="G21" s="95">
        <v>0</v>
      </c>
      <c r="K21" s="95">
        <v>0</v>
      </c>
      <c r="M21" s="462">
        <v>0</v>
      </c>
      <c r="O21" s="334">
        <v>0</v>
      </c>
      <c r="P21" s="461">
        <v>0</v>
      </c>
      <c r="T21" s="463">
        <v>4658.58</v>
      </c>
      <c r="U21" s="215">
        <v>15205.380000000001</v>
      </c>
      <c r="V21" s="215">
        <v>0</v>
      </c>
      <c r="X21" s="215">
        <v>0</v>
      </c>
      <c r="Y21" s="215">
        <v>0</v>
      </c>
      <c r="Z21" s="215">
        <v>0</v>
      </c>
      <c r="AA21" s="215">
        <v>0</v>
      </c>
      <c r="AB21" s="335">
        <v>0</v>
      </c>
    </row>
    <row r="22" spans="1:28" hidden="1" x14ac:dyDescent="0.35">
      <c r="A22" s="456">
        <v>107154</v>
      </c>
      <c r="B22" s="457">
        <v>3735204</v>
      </c>
      <c r="C22" s="458"/>
      <c r="D22" s="460">
        <v>5204</v>
      </c>
      <c r="E22" s="460" t="s">
        <v>78</v>
      </c>
      <c r="G22" s="95">
        <v>0</v>
      </c>
      <c r="K22" s="95">
        <v>0</v>
      </c>
      <c r="M22" s="462">
        <v>0</v>
      </c>
      <c r="O22" s="334">
        <v>0</v>
      </c>
      <c r="P22" s="461">
        <v>0</v>
      </c>
      <c r="T22" s="463">
        <v>5760.83</v>
      </c>
      <c r="U22" s="215">
        <v>16307.630000000001</v>
      </c>
      <c r="V22" s="215">
        <v>0</v>
      </c>
      <c r="X22" s="215">
        <v>0</v>
      </c>
      <c r="Y22" s="215">
        <v>0</v>
      </c>
      <c r="Z22" s="215">
        <v>0</v>
      </c>
      <c r="AA22" s="215">
        <v>0</v>
      </c>
      <c r="AB22" s="335">
        <v>0</v>
      </c>
    </row>
    <row r="23" spans="1:28" hidden="1" x14ac:dyDescent="0.35">
      <c r="A23" s="456">
        <v>107069</v>
      </c>
      <c r="B23" s="457">
        <v>3732325</v>
      </c>
      <c r="C23" s="458"/>
      <c r="D23" s="460">
        <v>2325</v>
      </c>
      <c r="E23" s="460" t="s">
        <v>145</v>
      </c>
      <c r="G23" s="95">
        <v>0</v>
      </c>
      <c r="K23" s="95">
        <v>0</v>
      </c>
      <c r="M23" s="462">
        <v>0</v>
      </c>
      <c r="O23" s="334">
        <v>0</v>
      </c>
      <c r="P23" s="461">
        <v>0</v>
      </c>
      <c r="T23" s="463">
        <v>5036.6099999999997</v>
      </c>
      <c r="U23" s="215">
        <v>15583.41</v>
      </c>
      <c r="V23" s="215">
        <v>0</v>
      </c>
      <c r="X23" s="215">
        <v>0</v>
      </c>
      <c r="Y23" s="215">
        <v>0</v>
      </c>
      <c r="Z23" s="215">
        <v>0</v>
      </c>
      <c r="AA23" s="215">
        <v>0</v>
      </c>
      <c r="AB23" s="335">
        <v>0</v>
      </c>
    </row>
    <row r="24" spans="1:28" hidden="1" x14ac:dyDescent="0.35">
      <c r="A24" s="456">
        <v>143061</v>
      </c>
      <c r="B24" s="457">
        <v>3732095</v>
      </c>
      <c r="C24" s="458"/>
      <c r="D24" s="460">
        <v>2095</v>
      </c>
      <c r="E24" s="460" t="s">
        <v>206</v>
      </c>
      <c r="G24" s="95">
        <v>0</v>
      </c>
      <c r="K24" s="95">
        <v>0</v>
      </c>
      <c r="M24" s="462">
        <v>0</v>
      </c>
      <c r="O24" s="334">
        <v>0</v>
      </c>
      <c r="P24" s="461">
        <v>0</v>
      </c>
      <c r="T24" s="463">
        <v>5619.73</v>
      </c>
      <c r="U24" s="215">
        <v>16166.53</v>
      </c>
      <c r="V24" s="215">
        <v>0</v>
      </c>
      <c r="X24" s="215">
        <v>0</v>
      </c>
      <c r="Y24" s="215">
        <v>0</v>
      </c>
      <c r="Z24" s="215">
        <v>0</v>
      </c>
      <c r="AA24" s="215">
        <v>0</v>
      </c>
      <c r="AB24" s="335">
        <v>0</v>
      </c>
    </row>
    <row r="25" spans="1:28" hidden="1" x14ac:dyDescent="0.35">
      <c r="A25" s="456">
        <v>107087</v>
      </c>
      <c r="B25" s="457">
        <v>3732344</v>
      </c>
      <c r="C25" s="458"/>
      <c r="D25" s="460">
        <v>2344</v>
      </c>
      <c r="E25" s="460" t="s">
        <v>23</v>
      </c>
      <c r="G25" s="95">
        <v>0</v>
      </c>
      <c r="K25" s="95">
        <v>0</v>
      </c>
      <c r="M25" s="462">
        <v>0</v>
      </c>
      <c r="O25" s="334">
        <v>0</v>
      </c>
      <c r="P25" s="461">
        <v>0</v>
      </c>
      <c r="T25" s="463">
        <v>4806.88</v>
      </c>
      <c r="U25" s="215">
        <v>15353.68</v>
      </c>
      <c r="V25" s="215">
        <v>0</v>
      </c>
      <c r="X25" s="215">
        <v>0</v>
      </c>
      <c r="Y25" s="215">
        <v>0</v>
      </c>
      <c r="Z25" s="215">
        <v>0</v>
      </c>
      <c r="AA25" s="215">
        <v>0</v>
      </c>
      <c r="AB25" s="335">
        <v>0</v>
      </c>
    </row>
    <row r="26" spans="1:28" hidden="1" x14ac:dyDescent="0.35">
      <c r="A26" s="456">
        <v>106988</v>
      </c>
      <c r="B26" s="457">
        <v>3732023</v>
      </c>
      <c r="C26" s="458"/>
      <c r="D26" s="460">
        <v>2023</v>
      </c>
      <c r="E26" s="460" t="s">
        <v>146</v>
      </c>
      <c r="G26" s="95">
        <v>0</v>
      </c>
      <c r="K26" s="95">
        <v>0</v>
      </c>
      <c r="M26" s="462">
        <v>0</v>
      </c>
      <c r="O26" s="334">
        <v>0</v>
      </c>
      <c r="P26" s="461">
        <v>0</v>
      </c>
      <c r="T26" s="463">
        <v>4741.09</v>
      </c>
      <c r="U26" s="215">
        <v>15287.890000000001</v>
      </c>
      <c r="V26" s="215">
        <v>0</v>
      </c>
      <c r="X26" s="215">
        <v>0</v>
      </c>
      <c r="Y26" s="215">
        <v>0</v>
      </c>
      <c r="Z26" s="215">
        <v>0</v>
      </c>
      <c r="AA26" s="215">
        <v>0</v>
      </c>
      <c r="AB26" s="335">
        <v>0</v>
      </c>
    </row>
    <row r="27" spans="1:28" hidden="1" x14ac:dyDescent="0.35">
      <c r="A27" s="456">
        <v>143970</v>
      </c>
      <c r="B27" s="457">
        <v>3732354</v>
      </c>
      <c r="C27" s="458"/>
      <c r="D27" s="460">
        <v>2354</v>
      </c>
      <c r="E27" s="460" t="s">
        <v>207</v>
      </c>
      <c r="G27" s="95">
        <v>0</v>
      </c>
      <c r="K27" s="95">
        <v>0</v>
      </c>
      <c r="M27" s="462">
        <v>0</v>
      </c>
      <c r="O27" s="334">
        <v>0</v>
      </c>
      <c r="P27" s="461">
        <v>0</v>
      </c>
      <c r="T27" s="463">
        <v>4708.8500000000004</v>
      </c>
      <c r="U27" s="215">
        <v>15255.650000000001</v>
      </c>
      <c r="V27" s="215">
        <v>0</v>
      </c>
      <c r="X27" s="215">
        <v>0</v>
      </c>
      <c r="Y27" s="215">
        <v>0</v>
      </c>
      <c r="Z27" s="215">
        <v>0</v>
      </c>
      <c r="AA27" s="215">
        <v>0</v>
      </c>
      <c r="AB27" s="335">
        <v>0</v>
      </c>
    </row>
    <row r="28" spans="1:28" hidden="1" x14ac:dyDescent="0.35">
      <c r="A28" s="456">
        <v>107150</v>
      </c>
      <c r="B28" s="457">
        <v>3735200</v>
      </c>
      <c r="C28" s="458"/>
      <c r="D28" s="460">
        <v>5200</v>
      </c>
      <c r="E28" s="460" t="s">
        <v>179</v>
      </c>
      <c r="G28" s="95">
        <v>0</v>
      </c>
      <c r="K28" s="95">
        <v>0</v>
      </c>
      <c r="M28" s="462">
        <v>0</v>
      </c>
      <c r="O28" s="334">
        <v>0</v>
      </c>
      <c r="P28" s="461">
        <v>0</v>
      </c>
      <c r="T28" s="463">
        <v>5279.36</v>
      </c>
      <c r="U28" s="215">
        <v>15826.16</v>
      </c>
      <c r="V28" s="215">
        <v>0</v>
      </c>
      <c r="X28" s="215">
        <v>0</v>
      </c>
      <c r="Y28" s="215">
        <v>0</v>
      </c>
      <c r="Z28" s="215">
        <v>0</v>
      </c>
      <c r="AA28" s="215">
        <v>0</v>
      </c>
      <c r="AB28" s="335">
        <v>0</v>
      </c>
    </row>
    <row r="29" spans="1:28" hidden="1" x14ac:dyDescent="0.35">
      <c r="A29" s="456">
        <v>107060</v>
      </c>
      <c r="B29" s="457">
        <v>3732312</v>
      </c>
      <c r="C29" s="458"/>
      <c r="D29" s="460">
        <v>2312</v>
      </c>
      <c r="E29" s="460" t="s">
        <v>147</v>
      </c>
      <c r="G29" s="95">
        <v>0</v>
      </c>
      <c r="K29" s="95">
        <v>0</v>
      </c>
      <c r="M29" s="462">
        <v>0</v>
      </c>
      <c r="O29" s="334">
        <v>0</v>
      </c>
      <c r="P29" s="461">
        <v>0</v>
      </c>
      <c r="T29" s="463">
        <v>4854.53</v>
      </c>
      <c r="U29" s="215">
        <v>15401.330000000002</v>
      </c>
      <c r="V29" s="215">
        <v>0</v>
      </c>
      <c r="X29" s="215">
        <v>0</v>
      </c>
      <c r="Y29" s="215">
        <v>0</v>
      </c>
      <c r="Z29" s="215">
        <v>0</v>
      </c>
      <c r="AA29" s="215">
        <v>0</v>
      </c>
      <c r="AB29" s="335">
        <v>0</v>
      </c>
    </row>
    <row r="30" spans="1:28" hidden="1" x14ac:dyDescent="0.35">
      <c r="A30" s="456">
        <v>140609</v>
      </c>
      <c r="B30" s="457">
        <v>3732026</v>
      </c>
      <c r="C30" s="458"/>
      <c r="D30" s="460">
        <v>2026</v>
      </c>
      <c r="E30" s="460" t="s">
        <v>332</v>
      </c>
      <c r="G30" s="95">
        <v>0</v>
      </c>
      <c r="K30" s="95">
        <v>0</v>
      </c>
      <c r="M30" s="462">
        <v>0</v>
      </c>
      <c r="O30" s="334">
        <v>0</v>
      </c>
      <c r="P30" s="461">
        <v>0</v>
      </c>
      <c r="T30" s="463">
        <v>5825.72</v>
      </c>
      <c r="U30" s="215">
        <v>16372.52</v>
      </c>
      <c r="V30" s="215">
        <v>0</v>
      </c>
      <c r="X30" s="215">
        <v>0</v>
      </c>
      <c r="Y30" s="215">
        <v>0</v>
      </c>
      <c r="Z30" s="215">
        <v>0</v>
      </c>
      <c r="AA30" s="215">
        <v>0</v>
      </c>
      <c r="AB30" s="335">
        <v>0</v>
      </c>
    </row>
    <row r="31" spans="1:28" hidden="1" x14ac:dyDescent="0.35">
      <c r="A31" s="456">
        <v>107117</v>
      </c>
      <c r="B31" s="457">
        <v>3733422</v>
      </c>
      <c r="C31" s="458"/>
      <c r="D31" s="460">
        <v>3422</v>
      </c>
      <c r="E31" s="460" t="s">
        <v>148</v>
      </c>
      <c r="G31" s="95">
        <v>0</v>
      </c>
      <c r="K31" s="95">
        <v>0</v>
      </c>
      <c r="M31" s="462">
        <v>0</v>
      </c>
      <c r="O31" s="334">
        <v>0</v>
      </c>
      <c r="P31" s="461">
        <v>0</v>
      </c>
      <c r="T31" s="463">
        <v>5056.21</v>
      </c>
      <c r="U31" s="215">
        <v>15603.010000000002</v>
      </c>
      <c r="V31" s="215">
        <v>0</v>
      </c>
      <c r="X31" s="215">
        <v>0</v>
      </c>
      <c r="Y31" s="215">
        <v>0</v>
      </c>
      <c r="Z31" s="215">
        <v>0</v>
      </c>
      <c r="AA31" s="215">
        <v>0</v>
      </c>
      <c r="AB31" s="335">
        <v>0</v>
      </c>
    </row>
    <row r="32" spans="1:28" hidden="1" x14ac:dyDescent="0.35">
      <c r="A32" s="456">
        <v>107048</v>
      </c>
      <c r="B32" s="457">
        <v>3732283</v>
      </c>
      <c r="C32" s="458"/>
      <c r="D32" s="460">
        <v>2283</v>
      </c>
      <c r="E32" s="460" t="s">
        <v>79</v>
      </c>
      <c r="G32" s="95">
        <v>0</v>
      </c>
      <c r="K32" s="95">
        <v>0</v>
      </c>
      <c r="M32" s="462">
        <v>0</v>
      </c>
      <c r="O32" s="334">
        <v>0</v>
      </c>
      <c r="P32" s="461">
        <v>0</v>
      </c>
      <c r="T32" s="463">
        <v>4697.25</v>
      </c>
      <c r="U32" s="215">
        <v>15244.050000000001</v>
      </c>
      <c r="V32" s="215">
        <v>0</v>
      </c>
      <c r="X32" s="215">
        <v>0</v>
      </c>
      <c r="Y32" s="215">
        <v>0</v>
      </c>
      <c r="Z32" s="215">
        <v>0</v>
      </c>
      <c r="AA32" s="215">
        <v>0</v>
      </c>
      <c r="AB32" s="335">
        <v>0</v>
      </c>
    </row>
    <row r="33" spans="1:28" hidden="1" x14ac:dyDescent="0.35">
      <c r="A33" s="456">
        <v>107035</v>
      </c>
      <c r="B33" s="457">
        <v>3732239</v>
      </c>
      <c r="C33" s="458"/>
      <c r="D33" s="460">
        <v>2239</v>
      </c>
      <c r="E33" s="460" t="s">
        <v>80</v>
      </c>
      <c r="G33" s="95">
        <v>0</v>
      </c>
      <c r="K33" s="95">
        <v>0</v>
      </c>
      <c r="M33" s="462">
        <v>0</v>
      </c>
      <c r="O33" s="334">
        <v>0</v>
      </c>
      <c r="P33" s="461">
        <v>0</v>
      </c>
      <c r="T33" s="463">
        <v>4654.1400000000003</v>
      </c>
      <c r="U33" s="215">
        <v>15200.940000000002</v>
      </c>
      <c r="V33" s="215">
        <v>0</v>
      </c>
      <c r="X33" s="215">
        <v>0</v>
      </c>
      <c r="Y33" s="215">
        <v>0</v>
      </c>
      <c r="Z33" s="215">
        <v>0</v>
      </c>
      <c r="AA33" s="215">
        <v>0</v>
      </c>
      <c r="AB33" s="335">
        <v>0</v>
      </c>
    </row>
    <row r="34" spans="1:28" hidden="1" x14ac:dyDescent="0.35">
      <c r="A34" s="456">
        <v>132152</v>
      </c>
      <c r="B34" s="457">
        <v>3732364</v>
      </c>
      <c r="C34" s="458"/>
      <c r="D34" s="460">
        <v>2364</v>
      </c>
      <c r="E34" s="460" t="s">
        <v>81</v>
      </c>
      <c r="G34" s="95">
        <v>0</v>
      </c>
      <c r="K34" s="95">
        <v>0</v>
      </c>
      <c r="M34" s="462">
        <v>0</v>
      </c>
      <c r="O34" s="334">
        <v>0</v>
      </c>
      <c r="P34" s="461">
        <v>0</v>
      </c>
      <c r="T34" s="463">
        <v>4688.1099999999997</v>
      </c>
      <c r="U34" s="215">
        <v>15234.91</v>
      </c>
      <c r="V34" s="215">
        <v>0</v>
      </c>
      <c r="X34" s="215">
        <v>0</v>
      </c>
      <c r="Y34" s="215">
        <v>0</v>
      </c>
      <c r="Z34" s="215">
        <v>0</v>
      </c>
      <c r="AA34" s="215">
        <v>0</v>
      </c>
      <c r="AB34" s="335">
        <v>0</v>
      </c>
    </row>
    <row r="35" spans="1:28" hidden="1" x14ac:dyDescent="0.35">
      <c r="A35" s="456">
        <v>139932</v>
      </c>
      <c r="B35" s="457">
        <v>3732016</v>
      </c>
      <c r="C35" s="458"/>
      <c r="D35" s="460">
        <v>2016</v>
      </c>
      <c r="E35" s="460" t="s">
        <v>302</v>
      </c>
      <c r="G35" s="95">
        <v>0</v>
      </c>
      <c r="K35" s="95">
        <v>0</v>
      </c>
      <c r="M35" s="462">
        <v>0</v>
      </c>
      <c r="O35" s="334">
        <v>0</v>
      </c>
      <c r="P35" s="461">
        <v>0</v>
      </c>
      <c r="T35" s="463">
        <v>5807.16</v>
      </c>
      <c r="U35" s="215">
        <v>16353.960000000001</v>
      </c>
      <c r="V35" s="215">
        <v>0</v>
      </c>
      <c r="X35" s="215">
        <v>0</v>
      </c>
      <c r="Y35" s="215">
        <v>0</v>
      </c>
      <c r="Z35" s="215">
        <v>0</v>
      </c>
      <c r="AA35" s="215">
        <v>0</v>
      </c>
      <c r="AB35" s="335">
        <v>0</v>
      </c>
    </row>
    <row r="36" spans="1:28" hidden="1" x14ac:dyDescent="0.35">
      <c r="A36" s="456">
        <v>107025</v>
      </c>
      <c r="B36" s="457">
        <v>3732206</v>
      </c>
      <c r="C36" s="458"/>
      <c r="D36" s="460">
        <v>2206</v>
      </c>
      <c r="E36" s="460" t="s">
        <v>278</v>
      </c>
      <c r="G36" s="95">
        <v>0</v>
      </c>
      <c r="K36" s="95">
        <v>0</v>
      </c>
      <c r="M36" s="462">
        <v>0</v>
      </c>
      <c r="O36" s="334">
        <v>0</v>
      </c>
      <c r="P36" s="461">
        <v>0</v>
      </c>
      <c r="T36" s="463">
        <v>4739.03</v>
      </c>
      <c r="U36" s="215">
        <v>15285.830000000002</v>
      </c>
      <c r="V36" s="215">
        <v>0</v>
      </c>
      <c r="X36" s="215">
        <v>0</v>
      </c>
      <c r="Y36" s="215">
        <v>0</v>
      </c>
      <c r="Z36" s="215">
        <v>0</v>
      </c>
      <c r="AA36" s="215">
        <v>0</v>
      </c>
      <c r="AB36" s="335">
        <v>0</v>
      </c>
    </row>
    <row r="37" spans="1:28" hidden="1" x14ac:dyDescent="0.35">
      <c r="A37" s="456">
        <v>107001</v>
      </c>
      <c r="B37" s="457">
        <v>3732080</v>
      </c>
      <c r="C37" s="458"/>
      <c r="D37" s="460">
        <v>2080</v>
      </c>
      <c r="E37" s="460" t="s">
        <v>82</v>
      </c>
      <c r="G37" s="95">
        <v>0</v>
      </c>
      <c r="K37" s="95">
        <v>0</v>
      </c>
      <c r="M37" s="462">
        <v>0</v>
      </c>
      <c r="O37" s="334">
        <v>0</v>
      </c>
      <c r="P37" s="461">
        <v>0</v>
      </c>
      <c r="T37" s="463">
        <v>4972.29</v>
      </c>
      <c r="U37" s="215">
        <v>15519.09</v>
      </c>
      <c r="V37" s="215">
        <v>0</v>
      </c>
      <c r="X37" s="215">
        <v>0</v>
      </c>
      <c r="Y37" s="215">
        <v>0</v>
      </c>
      <c r="Z37" s="215">
        <v>0</v>
      </c>
      <c r="AA37" s="215">
        <v>0</v>
      </c>
      <c r="AB37" s="335">
        <v>0</v>
      </c>
    </row>
    <row r="38" spans="1:28" hidden="1" x14ac:dyDescent="0.35">
      <c r="A38" s="456">
        <v>140546</v>
      </c>
      <c r="B38" s="457">
        <v>3732024</v>
      </c>
      <c r="C38" s="458"/>
      <c r="D38" s="460">
        <v>2024</v>
      </c>
      <c r="E38" s="460" t="s">
        <v>208</v>
      </c>
      <c r="G38" s="95">
        <v>0</v>
      </c>
      <c r="K38" s="95">
        <v>0</v>
      </c>
      <c r="M38" s="462">
        <v>0</v>
      </c>
      <c r="O38" s="334">
        <v>0</v>
      </c>
      <c r="P38" s="461">
        <v>0</v>
      </c>
      <c r="T38" s="463">
        <v>5556.98</v>
      </c>
      <c r="U38" s="215">
        <v>16103.78</v>
      </c>
      <c r="V38" s="215">
        <v>0</v>
      </c>
      <c r="X38" s="215">
        <v>0</v>
      </c>
      <c r="Y38" s="215">
        <v>0</v>
      </c>
      <c r="Z38" s="215">
        <v>0</v>
      </c>
      <c r="AA38" s="215">
        <v>0</v>
      </c>
      <c r="AB38" s="335">
        <v>0</v>
      </c>
    </row>
    <row r="39" spans="1:28" hidden="1" x14ac:dyDescent="0.35">
      <c r="A39" s="456">
        <v>140826</v>
      </c>
      <c r="B39" s="457">
        <v>3732028</v>
      </c>
      <c r="C39" s="458"/>
      <c r="D39" s="460">
        <v>2028</v>
      </c>
      <c r="E39" s="460" t="s">
        <v>209</v>
      </c>
      <c r="G39" s="95">
        <v>0</v>
      </c>
      <c r="K39" s="95">
        <v>0</v>
      </c>
      <c r="M39" s="462">
        <v>0</v>
      </c>
      <c r="O39" s="334">
        <v>0</v>
      </c>
      <c r="P39" s="461">
        <v>0</v>
      </c>
      <c r="T39" s="463">
        <v>5720.43</v>
      </c>
      <c r="U39" s="215">
        <v>16267.230000000001</v>
      </c>
      <c r="V39" s="215">
        <v>0</v>
      </c>
      <c r="X39" s="215">
        <v>0</v>
      </c>
      <c r="Y39" s="215">
        <v>0</v>
      </c>
      <c r="Z39" s="215">
        <v>0</v>
      </c>
      <c r="AA39" s="215">
        <v>0</v>
      </c>
      <c r="AB39" s="335">
        <v>0</v>
      </c>
    </row>
    <row r="40" spans="1:28" x14ac:dyDescent="0.35">
      <c r="A40" s="456">
        <v>139134</v>
      </c>
      <c r="B40" s="457">
        <v>3732010</v>
      </c>
      <c r="C40" s="458"/>
      <c r="D40" s="460">
        <v>2010</v>
      </c>
      <c r="E40" s="460" t="s">
        <v>149</v>
      </c>
      <c r="F40" s="95">
        <v>18</v>
      </c>
      <c r="G40" s="95">
        <v>18</v>
      </c>
      <c r="H40" s="95">
        <v>15</v>
      </c>
      <c r="K40" s="95">
        <v>15</v>
      </c>
      <c r="L40" s="95">
        <v>3</v>
      </c>
      <c r="M40" s="462">
        <v>0</v>
      </c>
      <c r="O40" s="334">
        <v>18</v>
      </c>
      <c r="P40" s="461">
        <v>0</v>
      </c>
      <c r="T40" s="463">
        <v>5904.42</v>
      </c>
      <c r="U40" s="215">
        <v>16451.22</v>
      </c>
      <c r="V40" s="215">
        <v>296121.96000000002</v>
      </c>
      <c r="X40" s="215">
        <v>180000</v>
      </c>
      <c r="Y40" s="215">
        <v>88566.3</v>
      </c>
      <c r="Z40" s="215">
        <v>17713.260000000002</v>
      </c>
      <c r="AA40" s="215">
        <v>9842.4000000000196</v>
      </c>
      <c r="AB40" s="335">
        <v>0</v>
      </c>
    </row>
    <row r="41" spans="1:28" hidden="1" x14ac:dyDescent="0.35">
      <c r="A41" s="456">
        <v>106991</v>
      </c>
      <c r="B41" s="457">
        <v>3732036</v>
      </c>
      <c r="C41" s="458"/>
      <c r="D41" s="460">
        <v>2036</v>
      </c>
      <c r="E41" s="460" t="s">
        <v>24</v>
      </c>
      <c r="G41" s="95">
        <v>0</v>
      </c>
      <c r="K41" s="95">
        <v>0</v>
      </c>
      <c r="M41" s="462">
        <v>0</v>
      </c>
      <c r="O41" s="334">
        <v>0</v>
      </c>
      <c r="P41" s="461">
        <v>0</v>
      </c>
      <c r="T41" s="463">
        <v>4995.7</v>
      </c>
      <c r="U41" s="215">
        <v>15542.5</v>
      </c>
      <c r="V41" s="215">
        <v>0</v>
      </c>
      <c r="X41" s="215">
        <v>0</v>
      </c>
      <c r="Y41" s="215">
        <v>0</v>
      </c>
      <c r="Z41" s="215">
        <v>0</v>
      </c>
      <c r="AA41" s="215">
        <v>0</v>
      </c>
      <c r="AB41" s="335">
        <v>0</v>
      </c>
    </row>
    <row r="42" spans="1:28" hidden="1" x14ac:dyDescent="0.35">
      <c r="A42" s="456">
        <v>139297</v>
      </c>
      <c r="B42" s="457">
        <v>3732305</v>
      </c>
      <c r="C42" s="458"/>
      <c r="D42" s="460">
        <v>2305</v>
      </c>
      <c r="E42" s="460" t="s">
        <v>210</v>
      </c>
      <c r="G42" s="95">
        <v>0</v>
      </c>
      <c r="K42" s="95">
        <v>0</v>
      </c>
      <c r="M42" s="462">
        <v>0</v>
      </c>
      <c r="O42" s="334">
        <v>0</v>
      </c>
      <c r="P42" s="461">
        <v>0</v>
      </c>
      <c r="T42" s="463">
        <v>5690.9</v>
      </c>
      <c r="U42" s="215">
        <v>16237.7</v>
      </c>
      <c r="V42" s="215">
        <v>0</v>
      </c>
      <c r="X42" s="215">
        <v>0</v>
      </c>
      <c r="Y42" s="215">
        <v>0</v>
      </c>
      <c r="Z42" s="215">
        <v>0</v>
      </c>
      <c r="AA42" s="215">
        <v>0</v>
      </c>
      <c r="AB42" s="335">
        <v>0</v>
      </c>
    </row>
    <row r="43" spans="1:28" x14ac:dyDescent="0.35">
      <c r="A43" s="456">
        <v>145374</v>
      </c>
      <c r="B43" s="457">
        <v>3732341</v>
      </c>
      <c r="C43" s="458"/>
      <c r="D43" s="460">
        <v>2341</v>
      </c>
      <c r="E43" s="460" t="s">
        <v>211</v>
      </c>
      <c r="F43" s="95">
        <v>12</v>
      </c>
      <c r="G43" s="95">
        <v>12</v>
      </c>
      <c r="H43" s="465">
        <v>7</v>
      </c>
      <c r="I43" s="465"/>
      <c r="J43" s="465"/>
      <c r="K43" s="95">
        <v>7</v>
      </c>
      <c r="L43" s="95">
        <v>5</v>
      </c>
      <c r="M43" s="462">
        <v>0</v>
      </c>
      <c r="O43" s="334">
        <v>12</v>
      </c>
      <c r="P43" s="461">
        <v>0</v>
      </c>
      <c r="T43" s="463">
        <v>5026.72</v>
      </c>
      <c r="U43" s="215">
        <v>15573.52</v>
      </c>
      <c r="V43" s="215">
        <v>186882.24</v>
      </c>
      <c r="X43" s="215">
        <v>120000</v>
      </c>
      <c r="Y43" s="215">
        <v>35187.040000000001</v>
      </c>
      <c r="Z43" s="215">
        <v>25133.600000000002</v>
      </c>
      <c r="AA43" s="215">
        <v>6561.6000000000131</v>
      </c>
      <c r="AB43" s="335">
        <v>0</v>
      </c>
    </row>
    <row r="44" spans="1:28" hidden="1" x14ac:dyDescent="0.35">
      <c r="A44" s="456">
        <v>107051</v>
      </c>
      <c r="B44" s="457">
        <v>3732296</v>
      </c>
      <c r="C44" s="458"/>
      <c r="D44" s="460">
        <v>2296</v>
      </c>
      <c r="E44" s="460" t="s">
        <v>150</v>
      </c>
      <c r="G44" s="95">
        <v>0</v>
      </c>
      <c r="K44" s="95">
        <v>0</v>
      </c>
      <c r="M44" s="462">
        <v>0</v>
      </c>
      <c r="O44" s="334">
        <v>0</v>
      </c>
      <c r="P44" s="461">
        <v>0</v>
      </c>
      <c r="T44" s="463">
        <v>5350.43</v>
      </c>
      <c r="U44" s="215">
        <v>15897.230000000001</v>
      </c>
      <c r="V44" s="215">
        <v>0</v>
      </c>
      <c r="X44" s="215">
        <v>0</v>
      </c>
      <c r="Y44" s="215">
        <v>0</v>
      </c>
      <c r="Z44" s="215">
        <v>0</v>
      </c>
      <c r="AA44" s="215">
        <v>0</v>
      </c>
      <c r="AB44" s="335">
        <v>0</v>
      </c>
    </row>
    <row r="45" spans="1:28" hidden="1" x14ac:dyDescent="0.35">
      <c r="A45" s="456">
        <v>107098</v>
      </c>
      <c r="B45" s="457">
        <v>3732356</v>
      </c>
      <c r="C45" s="458"/>
      <c r="D45" s="460">
        <v>2356</v>
      </c>
      <c r="E45" s="460" t="s">
        <v>151</v>
      </c>
      <c r="G45" s="95">
        <v>0</v>
      </c>
      <c r="K45" s="95">
        <v>0</v>
      </c>
      <c r="M45" s="462">
        <v>0</v>
      </c>
      <c r="O45" s="334">
        <v>0</v>
      </c>
      <c r="P45" s="461">
        <v>0</v>
      </c>
      <c r="T45" s="463">
        <v>4700.88</v>
      </c>
      <c r="U45" s="215">
        <v>15247.68</v>
      </c>
      <c r="V45" s="215">
        <v>0</v>
      </c>
      <c r="X45" s="215">
        <v>0</v>
      </c>
      <c r="Y45" s="215">
        <v>0</v>
      </c>
      <c r="Z45" s="215">
        <v>0</v>
      </c>
      <c r="AA45" s="215">
        <v>0</v>
      </c>
      <c r="AB45" s="335">
        <v>0</v>
      </c>
    </row>
    <row r="46" spans="1:28" hidden="1" x14ac:dyDescent="0.35">
      <c r="A46" s="456">
        <v>107046</v>
      </c>
      <c r="B46" s="457">
        <v>3732279</v>
      </c>
      <c r="C46" s="458"/>
      <c r="D46" s="460">
        <v>2279</v>
      </c>
      <c r="E46" s="460" t="s">
        <v>83</v>
      </c>
      <c r="G46" s="95">
        <v>0</v>
      </c>
      <c r="K46" s="95">
        <v>0</v>
      </c>
      <c r="M46" s="462">
        <v>0</v>
      </c>
      <c r="O46" s="334">
        <v>0</v>
      </c>
      <c r="P46" s="461">
        <v>0</v>
      </c>
      <c r="T46" s="463">
        <v>5151.3100000000004</v>
      </c>
      <c r="U46" s="215">
        <v>15698.11</v>
      </c>
      <c r="V46" s="215">
        <v>0</v>
      </c>
      <c r="X46" s="215">
        <v>0</v>
      </c>
      <c r="Y46" s="215">
        <v>0</v>
      </c>
      <c r="Z46" s="215">
        <v>0</v>
      </c>
      <c r="AA46" s="215">
        <v>0</v>
      </c>
      <c r="AB46" s="335">
        <v>0</v>
      </c>
    </row>
    <row r="47" spans="1:28" hidden="1" x14ac:dyDescent="0.35">
      <c r="A47" s="456">
        <v>107038</v>
      </c>
      <c r="B47" s="457">
        <v>3732252</v>
      </c>
      <c r="C47" s="458"/>
      <c r="D47" s="460">
        <v>2252</v>
      </c>
      <c r="E47" s="460" t="s">
        <v>25</v>
      </c>
      <c r="G47" s="95">
        <v>0</v>
      </c>
      <c r="K47" s="95">
        <v>0</v>
      </c>
      <c r="M47" s="462">
        <v>0</v>
      </c>
      <c r="O47" s="334">
        <v>0</v>
      </c>
      <c r="P47" s="461">
        <v>0</v>
      </c>
      <c r="T47" s="463">
        <v>5463.87</v>
      </c>
      <c r="U47" s="215">
        <v>16010.670000000002</v>
      </c>
      <c r="V47" s="215">
        <v>0</v>
      </c>
      <c r="X47" s="215">
        <v>0</v>
      </c>
      <c r="Y47" s="215">
        <v>0</v>
      </c>
      <c r="Z47" s="215">
        <v>0</v>
      </c>
      <c r="AA47" s="215">
        <v>0</v>
      </c>
      <c r="AB47" s="335">
        <v>0</v>
      </c>
    </row>
    <row r="48" spans="1:28" x14ac:dyDescent="0.35">
      <c r="A48" s="456">
        <v>142311</v>
      </c>
      <c r="B48" s="457">
        <v>3732357</v>
      </c>
      <c r="C48" s="458"/>
      <c r="D48" s="460">
        <v>2357</v>
      </c>
      <c r="E48" s="460" t="s">
        <v>212</v>
      </c>
      <c r="F48" s="95">
        <v>12</v>
      </c>
      <c r="G48" s="95">
        <v>12</v>
      </c>
      <c r="H48" s="95">
        <v>0</v>
      </c>
      <c r="K48" s="95">
        <v>0</v>
      </c>
      <c r="L48" s="95">
        <v>12</v>
      </c>
      <c r="M48" s="462">
        <v>0</v>
      </c>
      <c r="O48" s="334">
        <v>0</v>
      </c>
      <c r="P48" s="461">
        <v>12</v>
      </c>
      <c r="T48" s="463">
        <v>4625.3900000000003</v>
      </c>
      <c r="U48" s="215">
        <v>15172.190000000002</v>
      </c>
      <c r="V48" s="215">
        <v>182066.28000000003</v>
      </c>
      <c r="X48" s="215">
        <v>120000</v>
      </c>
      <c r="Y48" s="215">
        <v>0</v>
      </c>
      <c r="Z48" s="215">
        <v>55504.680000000008</v>
      </c>
      <c r="AA48" s="215">
        <v>6561.6000000000131</v>
      </c>
      <c r="AB48" s="335">
        <v>0</v>
      </c>
    </row>
    <row r="49" spans="1:28" hidden="1" x14ac:dyDescent="0.35">
      <c r="A49" s="456">
        <v>144482</v>
      </c>
      <c r="B49" s="457">
        <v>3732050</v>
      </c>
      <c r="C49" s="458"/>
      <c r="D49" s="460">
        <v>2050</v>
      </c>
      <c r="E49" s="460" t="s">
        <v>213</v>
      </c>
      <c r="G49" s="95">
        <v>0</v>
      </c>
      <c r="K49" s="95">
        <v>0</v>
      </c>
      <c r="M49" s="462">
        <v>0</v>
      </c>
      <c r="O49" s="334">
        <v>0</v>
      </c>
      <c r="P49" s="461">
        <v>0</v>
      </c>
      <c r="T49" s="463">
        <v>5622.29</v>
      </c>
      <c r="U49" s="215">
        <v>16169.09</v>
      </c>
      <c r="V49" s="215">
        <v>0</v>
      </c>
      <c r="X49" s="215">
        <v>0</v>
      </c>
      <c r="Y49" s="215">
        <v>0</v>
      </c>
      <c r="Z49" s="215">
        <v>0</v>
      </c>
      <c r="AA49" s="215">
        <v>0</v>
      </c>
      <c r="AB49" s="335">
        <v>0</v>
      </c>
    </row>
    <row r="50" spans="1:28" hidden="1" x14ac:dyDescent="0.35">
      <c r="A50" s="456">
        <v>144481</v>
      </c>
      <c r="B50" s="457">
        <v>3732049</v>
      </c>
      <c r="C50" s="458"/>
      <c r="D50" s="460">
        <v>2049</v>
      </c>
      <c r="E50" s="460" t="s">
        <v>214</v>
      </c>
      <c r="G50" s="95">
        <v>0</v>
      </c>
      <c r="K50" s="95">
        <v>0</v>
      </c>
      <c r="M50" s="462">
        <v>0</v>
      </c>
      <c r="O50" s="334">
        <v>0</v>
      </c>
      <c r="P50" s="461">
        <v>0</v>
      </c>
      <c r="T50" s="463">
        <v>5798.12</v>
      </c>
      <c r="U50" s="215">
        <v>16344.920000000002</v>
      </c>
      <c r="V50" s="215">
        <v>0</v>
      </c>
      <c r="X50" s="215">
        <v>0</v>
      </c>
      <c r="Y50" s="215">
        <v>0</v>
      </c>
      <c r="Z50" s="215">
        <v>0</v>
      </c>
      <c r="AA50" s="215">
        <v>0</v>
      </c>
      <c r="AB50" s="335">
        <v>0</v>
      </c>
    </row>
    <row r="51" spans="1:28" hidden="1" x14ac:dyDescent="0.35">
      <c r="A51" s="456">
        <v>107052</v>
      </c>
      <c r="B51" s="457">
        <v>3732297</v>
      </c>
      <c r="C51" s="458"/>
      <c r="D51" s="460">
        <v>2297</v>
      </c>
      <c r="E51" s="460" t="s">
        <v>84</v>
      </c>
      <c r="G51" s="95">
        <v>0</v>
      </c>
      <c r="K51" s="95">
        <v>0</v>
      </c>
      <c r="M51" s="462">
        <v>0</v>
      </c>
      <c r="O51" s="334">
        <v>0</v>
      </c>
      <c r="P51" s="461">
        <v>0</v>
      </c>
      <c r="T51" s="463">
        <v>5074.7299999999996</v>
      </c>
      <c r="U51" s="215">
        <v>15621.53</v>
      </c>
      <c r="V51" s="215">
        <v>0</v>
      </c>
      <c r="X51" s="215">
        <v>0</v>
      </c>
      <c r="Y51" s="215">
        <v>0</v>
      </c>
      <c r="Z51" s="215">
        <v>0</v>
      </c>
      <c r="AA51" s="215">
        <v>0</v>
      </c>
      <c r="AB51" s="335">
        <v>0</v>
      </c>
    </row>
    <row r="52" spans="1:28" hidden="1" x14ac:dyDescent="0.35">
      <c r="A52" s="456">
        <v>141404</v>
      </c>
      <c r="B52" s="457">
        <v>3732042</v>
      </c>
      <c r="C52" s="458"/>
      <c r="D52" s="460">
        <v>2042</v>
      </c>
      <c r="E52" s="460" t="s">
        <v>215</v>
      </c>
      <c r="G52" s="95">
        <v>0</v>
      </c>
      <c r="K52" s="95">
        <v>0</v>
      </c>
      <c r="M52" s="462">
        <v>0</v>
      </c>
      <c r="O52" s="334">
        <v>0</v>
      </c>
      <c r="P52" s="461">
        <v>0</v>
      </c>
      <c r="T52" s="463">
        <v>5529.59</v>
      </c>
      <c r="U52" s="215">
        <v>16076.390000000001</v>
      </c>
      <c r="V52" s="215">
        <v>0</v>
      </c>
      <c r="X52" s="215">
        <v>0</v>
      </c>
      <c r="Y52" s="215">
        <v>0</v>
      </c>
      <c r="Z52" s="215">
        <v>0</v>
      </c>
      <c r="AA52" s="215">
        <v>0</v>
      </c>
      <c r="AB52" s="335">
        <v>0</v>
      </c>
    </row>
    <row r="53" spans="1:28" hidden="1" x14ac:dyDescent="0.35">
      <c r="A53" s="456">
        <v>141403</v>
      </c>
      <c r="B53" s="457">
        <v>3732039</v>
      </c>
      <c r="C53" s="458"/>
      <c r="D53" s="460">
        <v>2039</v>
      </c>
      <c r="E53" s="460" t="s">
        <v>216</v>
      </c>
      <c r="G53" s="95">
        <v>0</v>
      </c>
      <c r="K53" s="95">
        <v>0</v>
      </c>
      <c r="M53" s="462">
        <v>0</v>
      </c>
      <c r="O53" s="334">
        <v>0</v>
      </c>
      <c r="P53" s="461">
        <v>0</v>
      </c>
      <c r="T53" s="463">
        <v>6068.85</v>
      </c>
      <c r="U53" s="215">
        <v>16615.650000000001</v>
      </c>
      <c r="V53" s="215">
        <v>0</v>
      </c>
      <c r="X53" s="215">
        <v>0</v>
      </c>
      <c r="Y53" s="215">
        <v>0</v>
      </c>
      <c r="Z53" s="215">
        <v>0</v>
      </c>
      <c r="AA53" s="215">
        <v>0</v>
      </c>
      <c r="AB53" s="335">
        <v>0</v>
      </c>
    </row>
    <row r="54" spans="1:28" hidden="1" x14ac:dyDescent="0.35">
      <c r="A54" s="456">
        <v>140310</v>
      </c>
      <c r="B54" s="457">
        <v>3732339</v>
      </c>
      <c r="C54" s="458"/>
      <c r="D54" s="460">
        <v>2339</v>
      </c>
      <c r="E54" s="460" t="s">
        <v>217</v>
      </c>
      <c r="G54" s="95">
        <v>0</v>
      </c>
      <c r="K54" s="95">
        <v>0</v>
      </c>
      <c r="M54" s="462">
        <v>0</v>
      </c>
      <c r="O54" s="334">
        <v>0</v>
      </c>
      <c r="P54" s="461">
        <v>0</v>
      </c>
      <c r="T54" s="463">
        <v>5471.66</v>
      </c>
      <c r="U54" s="215">
        <v>16018.460000000001</v>
      </c>
      <c r="V54" s="215">
        <v>0</v>
      </c>
      <c r="X54" s="215">
        <v>0</v>
      </c>
      <c r="Y54" s="215">
        <v>0</v>
      </c>
      <c r="Z54" s="215">
        <v>0</v>
      </c>
      <c r="AA54" s="215">
        <v>0</v>
      </c>
      <c r="AB54" s="335">
        <v>0</v>
      </c>
    </row>
    <row r="55" spans="1:28" hidden="1" x14ac:dyDescent="0.35">
      <c r="A55" s="456">
        <v>107026</v>
      </c>
      <c r="B55" s="457">
        <v>3732213</v>
      </c>
      <c r="C55" s="458"/>
      <c r="D55" s="460">
        <v>2213</v>
      </c>
      <c r="E55" s="460" t="s">
        <v>152</v>
      </c>
      <c r="G55" s="95">
        <v>0</v>
      </c>
      <c r="K55" s="95">
        <v>0</v>
      </c>
      <c r="M55" s="462">
        <v>0</v>
      </c>
      <c r="O55" s="334">
        <v>0</v>
      </c>
      <c r="P55" s="461">
        <v>0</v>
      </c>
      <c r="T55" s="463">
        <v>5031.83</v>
      </c>
      <c r="U55" s="215">
        <v>15578.630000000001</v>
      </c>
      <c r="V55" s="215">
        <v>0</v>
      </c>
      <c r="X55" s="215">
        <v>0</v>
      </c>
      <c r="Y55" s="215">
        <v>0</v>
      </c>
      <c r="Z55" s="215">
        <v>0</v>
      </c>
      <c r="AA55" s="215">
        <v>0</v>
      </c>
      <c r="AB55" s="335">
        <v>0</v>
      </c>
    </row>
    <row r="56" spans="1:28" x14ac:dyDescent="0.35">
      <c r="A56" s="456">
        <v>142663</v>
      </c>
      <c r="B56" s="457">
        <v>3732337</v>
      </c>
      <c r="C56" s="458"/>
      <c r="D56" s="460">
        <v>2337</v>
      </c>
      <c r="E56" s="460" t="s">
        <v>218</v>
      </c>
      <c r="F56" s="95">
        <v>12</v>
      </c>
      <c r="G56" s="95">
        <v>13</v>
      </c>
      <c r="H56" s="341">
        <v>13</v>
      </c>
      <c r="I56" s="341"/>
      <c r="J56" s="341"/>
      <c r="K56" s="95">
        <v>13</v>
      </c>
      <c r="L56" s="95">
        <v>0</v>
      </c>
      <c r="M56" s="462">
        <v>0</v>
      </c>
      <c r="O56" s="334">
        <v>12</v>
      </c>
      <c r="P56" s="461">
        <v>0</v>
      </c>
      <c r="T56" s="463">
        <v>5776.77</v>
      </c>
      <c r="U56" s="215">
        <v>16323.570000000002</v>
      </c>
      <c r="V56" s="215">
        <v>212206.41000000003</v>
      </c>
      <c r="X56" s="215">
        <v>130000</v>
      </c>
      <c r="Y56" s="215">
        <v>75098.010000000009</v>
      </c>
      <c r="Z56" s="215">
        <v>0</v>
      </c>
      <c r="AA56" s="215">
        <v>7108.4000000000142</v>
      </c>
      <c r="AB56" s="335">
        <v>0</v>
      </c>
    </row>
    <row r="57" spans="1:28" hidden="1" x14ac:dyDescent="0.35">
      <c r="A57" s="456">
        <v>106995</v>
      </c>
      <c r="B57" s="457">
        <v>3732060</v>
      </c>
      <c r="C57" s="458"/>
      <c r="D57" s="460">
        <v>2060</v>
      </c>
      <c r="E57" s="460" t="s">
        <v>85</v>
      </c>
      <c r="G57" s="95">
        <v>0</v>
      </c>
      <c r="K57" s="95">
        <v>0</v>
      </c>
      <c r="M57" s="462">
        <v>0</v>
      </c>
      <c r="O57" s="334">
        <v>0</v>
      </c>
      <c r="P57" s="461">
        <v>0</v>
      </c>
      <c r="T57" s="463">
        <v>4853.8</v>
      </c>
      <c r="U57" s="215">
        <v>15400.600000000002</v>
      </c>
      <c r="V57" s="215">
        <v>0</v>
      </c>
      <c r="X57" s="215">
        <v>0</v>
      </c>
      <c r="Y57" s="215">
        <v>0</v>
      </c>
      <c r="Z57" s="215">
        <v>0</v>
      </c>
      <c r="AA57" s="215">
        <v>0</v>
      </c>
      <c r="AB57" s="335">
        <v>0</v>
      </c>
    </row>
    <row r="58" spans="1:28" hidden="1" x14ac:dyDescent="0.35">
      <c r="A58" s="456">
        <v>106994</v>
      </c>
      <c r="B58" s="457">
        <v>3732058</v>
      </c>
      <c r="C58" s="458"/>
      <c r="D58" s="460">
        <v>2058</v>
      </c>
      <c r="E58" s="460" t="s">
        <v>153</v>
      </c>
      <c r="G58" s="95">
        <v>0</v>
      </c>
      <c r="K58" s="95">
        <v>0</v>
      </c>
      <c r="M58" s="462">
        <v>0</v>
      </c>
      <c r="O58" s="334">
        <v>0</v>
      </c>
      <c r="P58" s="461">
        <v>0</v>
      </c>
      <c r="T58" s="463">
        <v>4674.51</v>
      </c>
      <c r="U58" s="215">
        <v>15221.310000000001</v>
      </c>
      <c r="V58" s="215">
        <v>0</v>
      </c>
      <c r="X58" s="215">
        <v>0</v>
      </c>
      <c r="Y58" s="215">
        <v>0</v>
      </c>
      <c r="Z58" s="215">
        <v>0</v>
      </c>
      <c r="AA58" s="215">
        <v>0</v>
      </c>
      <c r="AB58" s="335">
        <v>0</v>
      </c>
    </row>
    <row r="59" spans="1:28" hidden="1" x14ac:dyDescent="0.35">
      <c r="A59" s="456">
        <v>106996</v>
      </c>
      <c r="B59" s="457">
        <v>3732063</v>
      </c>
      <c r="C59" s="458"/>
      <c r="D59" s="460">
        <v>2063</v>
      </c>
      <c r="E59" s="460" t="s">
        <v>86</v>
      </c>
      <c r="G59" s="95">
        <v>0</v>
      </c>
      <c r="K59" s="95">
        <v>0</v>
      </c>
      <c r="M59" s="462">
        <v>0</v>
      </c>
      <c r="O59" s="334">
        <v>0</v>
      </c>
      <c r="P59" s="461">
        <v>0</v>
      </c>
      <c r="T59" s="463">
        <v>4858.18</v>
      </c>
      <c r="U59" s="215">
        <v>15404.980000000001</v>
      </c>
      <c r="V59" s="215">
        <v>0</v>
      </c>
      <c r="X59" s="215">
        <v>0</v>
      </c>
      <c r="Y59" s="215">
        <v>0</v>
      </c>
      <c r="Z59" s="215">
        <v>0</v>
      </c>
      <c r="AA59" s="215">
        <v>0</v>
      </c>
      <c r="AB59" s="335">
        <v>0</v>
      </c>
    </row>
    <row r="60" spans="1:28" hidden="1" x14ac:dyDescent="0.35">
      <c r="A60" s="456">
        <v>107040</v>
      </c>
      <c r="B60" s="457">
        <v>3732261</v>
      </c>
      <c r="C60" s="458"/>
      <c r="D60" s="460">
        <v>2261</v>
      </c>
      <c r="E60" s="460" t="s">
        <v>87</v>
      </c>
      <c r="G60" s="95">
        <v>0</v>
      </c>
      <c r="K60" s="95">
        <v>0</v>
      </c>
      <c r="M60" s="462">
        <v>0</v>
      </c>
      <c r="O60" s="334">
        <v>0</v>
      </c>
      <c r="P60" s="461">
        <v>0</v>
      </c>
      <c r="T60" s="463">
        <v>5516.87</v>
      </c>
      <c r="U60" s="215">
        <v>16063.670000000002</v>
      </c>
      <c r="V60" s="215">
        <v>0</v>
      </c>
      <c r="X60" s="215">
        <v>0</v>
      </c>
      <c r="Y60" s="215">
        <v>0</v>
      </c>
      <c r="Z60" s="215">
        <v>0</v>
      </c>
      <c r="AA60" s="215">
        <v>0</v>
      </c>
      <c r="AB60" s="335">
        <v>0</v>
      </c>
    </row>
    <row r="61" spans="1:28" hidden="1" x14ac:dyDescent="0.35">
      <c r="A61" s="456">
        <v>139862</v>
      </c>
      <c r="B61" s="457">
        <v>3732315</v>
      </c>
      <c r="C61" s="458"/>
      <c r="D61" s="460">
        <v>2315</v>
      </c>
      <c r="E61" s="460" t="s">
        <v>219</v>
      </c>
      <c r="G61" s="95">
        <v>0</v>
      </c>
      <c r="K61" s="95">
        <v>0</v>
      </c>
      <c r="M61" s="462">
        <v>0</v>
      </c>
      <c r="O61" s="334">
        <v>0</v>
      </c>
      <c r="P61" s="461">
        <v>0</v>
      </c>
      <c r="T61" s="463">
        <v>5269.53</v>
      </c>
      <c r="U61" s="215">
        <v>15816.330000000002</v>
      </c>
      <c r="V61" s="215">
        <v>0</v>
      </c>
      <c r="X61" s="215">
        <v>0</v>
      </c>
      <c r="Y61" s="215">
        <v>0</v>
      </c>
      <c r="Z61" s="215">
        <v>0</v>
      </c>
      <c r="AA61" s="215">
        <v>0</v>
      </c>
      <c r="AB61" s="335">
        <v>0</v>
      </c>
    </row>
    <row r="62" spans="1:28" hidden="1" x14ac:dyDescent="0.35">
      <c r="A62" s="456">
        <v>139863</v>
      </c>
      <c r="B62" s="457">
        <v>3732298</v>
      </c>
      <c r="C62" s="458"/>
      <c r="D62" s="460">
        <v>2298</v>
      </c>
      <c r="E62" s="460" t="s">
        <v>220</v>
      </c>
      <c r="G62" s="95">
        <v>0</v>
      </c>
      <c r="K62" s="95">
        <v>0</v>
      </c>
      <c r="M62" s="462">
        <v>0</v>
      </c>
      <c r="O62" s="334">
        <v>0</v>
      </c>
      <c r="P62" s="461">
        <v>0</v>
      </c>
      <c r="T62" s="463">
        <v>4849.58</v>
      </c>
      <c r="U62" s="215">
        <v>15396.380000000001</v>
      </c>
      <c r="V62" s="215">
        <v>0</v>
      </c>
      <c r="X62" s="215">
        <v>0</v>
      </c>
      <c r="Y62" s="215">
        <v>0</v>
      </c>
      <c r="Z62" s="215">
        <v>0</v>
      </c>
      <c r="AA62" s="215">
        <v>0</v>
      </c>
      <c r="AB62" s="335">
        <v>0</v>
      </c>
    </row>
    <row r="63" spans="1:28" hidden="1" x14ac:dyDescent="0.35">
      <c r="A63" s="456">
        <v>141102</v>
      </c>
      <c r="B63" s="457">
        <v>3732029</v>
      </c>
      <c r="C63" s="458"/>
      <c r="D63" s="460">
        <v>2029</v>
      </c>
      <c r="E63" s="460" t="s">
        <v>221</v>
      </c>
      <c r="G63" s="95">
        <v>0</v>
      </c>
      <c r="K63" s="95">
        <v>0</v>
      </c>
      <c r="M63" s="462">
        <v>0</v>
      </c>
      <c r="O63" s="334">
        <v>0</v>
      </c>
      <c r="P63" s="461">
        <v>0</v>
      </c>
      <c r="T63" s="463">
        <v>5722.54</v>
      </c>
      <c r="U63" s="215">
        <v>16269.34</v>
      </c>
      <c r="V63" s="215">
        <v>0</v>
      </c>
      <c r="X63" s="215">
        <v>0</v>
      </c>
      <c r="Y63" s="215">
        <v>0</v>
      </c>
      <c r="Z63" s="215">
        <v>0</v>
      </c>
      <c r="AA63" s="215">
        <v>0</v>
      </c>
      <c r="AB63" s="335">
        <v>0</v>
      </c>
    </row>
    <row r="64" spans="1:28" hidden="1" x14ac:dyDescent="0.35">
      <c r="A64" s="456">
        <v>142937</v>
      </c>
      <c r="B64" s="457">
        <v>3732045</v>
      </c>
      <c r="C64" s="458"/>
      <c r="D64" s="460">
        <v>2045</v>
      </c>
      <c r="E64" s="460" t="s">
        <v>222</v>
      </c>
      <c r="G64" s="95">
        <v>0</v>
      </c>
      <c r="K64" s="95">
        <v>0</v>
      </c>
      <c r="M64" s="462">
        <v>0</v>
      </c>
      <c r="O64" s="334">
        <v>0</v>
      </c>
      <c r="P64" s="461">
        <v>0</v>
      </c>
      <c r="T64" s="463">
        <v>6059.59</v>
      </c>
      <c r="U64" s="215">
        <v>16606.39</v>
      </c>
      <c r="V64" s="215">
        <v>0</v>
      </c>
      <c r="X64" s="215">
        <v>0</v>
      </c>
      <c r="Y64" s="215">
        <v>0</v>
      </c>
      <c r="Z64" s="215">
        <v>0</v>
      </c>
      <c r="AA64" s="215">
        <v>0</v>
      </c>
      <c r="AB64" s="335">
        <v>0</v>
      </c>
    </row>
    <row r="65" spans="1:28" hidden="1" x14ac:dyDescent="0.35">
      <c r="A65" s="456">
        <v>106997</v>
      </c>
      <c r="B65" s="457">
        <v>3732070</v>
      </c>
      <c r="C65" s="458"/>
      <c r="D65" s="460">
        <v>2070</v>
      </c>
      <c r="E65" s="460" t="s">
        <v>154</v>
      </c>
      <c r="G65" s="95">
        <v>0</v>
      </c>
      <c r="K65" s="95">
        <v>0</v>
      </c>
      <c r="M65" s="462">
        <v>0</v>
      </c>
      <c r="O65" s="334">
        <v>0</v>
      </c>
      <c r="P65" s="461">
        <v>0</v>
      </c>
      <c r="T65" s="463">
        <v>5506.6</v>
      </c>
      <c r="U65" s="215">
        <v>16053.400000000001</v>
      </c>
      <c r="V65" s="215">
        <v>0</v>
      </c>
      <c r="X65" s="215">
        <v>0</v>
      </c>
      <c r="Y65" s="215">
        <v>0</v>
      </c>
      <c r="Z65" s="215">
        <v>0</v>
      </c>
      <c r="AA65" s="215">
        <v>0</v>
      </c>
      <c r="AB65" s="335">
        <v>0</v>
      </c>
    </row>
    <row r="66" spans="1:28" hidden="1" x14ac:dyDescent="0.35">
      <c r="A66" s="456">
        <v>146405</v>
      </c>
      <c r="B66" s="457">
        <v>3732292</v>
      </c>
      <c r="C66" s="458"/>
      <c r="D66" s="460">
        <v>2292</v>
      </c>
      <c r="E66" s="460" t="s">
        <v>88</v>
      </c>
      <c r="G66" s="95">
        <v>0</v>
      </c>
      <c r="K66" s="95">
        <v>0</v>
      </c>
      <c r="M66" s="462">
        <v>0</v>
      </c>
      <c r="O66" s="334">
        <v>0</v>
      </c>
      <c r="P66" s="461">
        <v>0</v>
      </c>
      <c r="T66" s="463">
        <v>4626.18</v>
      </c>
      <c r="U66" s="215">
        <v>15172.980000000001</v>
      </c>
      <c r="V66" s="215">
        <v>0</v>
      </c>
      <c r="X66" s="215">
        <v>0</v>
      </c>
      <c r="Y66" s="215">
        <v>0</v>
      </c>
      <c r="Z66" s="215">
        <v>0</v>
      </c>
      <c r="AA66" s="215">
        <v>0</v>
      </c>
      <c r="AB66" s="335">
        <v>0</v>
      </c>
    </row>
    <row r="67" spans="1:28" hidden="1" x14ac:dyDescent="0.35">
      <c r="A67" s="456">
        <v>106999</v>
      </c>
      <c r="B67" s="457">
        <v>3732072</v>
      </c>
      <c r="C67" s="458"/>
      <c r="D67" s="460">
        <v>2072</v>
      </c>
      <c r="E67" s="460" t="s">
        <v>89</v>
      </c>
      <c r="G67" s="95">
        <v>0</v>
      </c>
      <c r="K67" s="95">
        <v>0</v>
      </c>
      <c r="M67" s="462">
        <v>0</v>
      </c>
      <c r="O67" s="334">
        <v>0</v>
      </c>
      <c r="P67" s="461">
        <v>0</v>
      </c>
      <c r="T67" s="463">
        <v>4680.13</v>
      </c>
      <c r="U67" s="215">
        <v>15226.93</v>
      </c>
      <c r="V67" s="215">
        <v>0</v>
      </c>
      <c r="X67" s="215">
        <v>0</v>
      </c>
      <c r="Y67" s="215">
        <v>0</v>
      </c>
      <c r="Z67" s="215">
        <v>0</v>
      </c>
      <c r="AA67" s="215">
        <v>0</v>
      </c>
      <c r="AB67" s="335">
        <v>0</v>
      </c>
    </row>
    <row r="68" spans="1:28" hidden="1" x14ac:dyDescent="0.35">
      <c r="A68" s="456">
        <v>106998</v>
      </c>
      <c r="B68" s="457">
        <v>3732071</v>
      </c>
      <c r="C68" s="458"/>
      <c r="D68" s="460">
        <v>2071</v>
      </c>
      <c r="E68" s="460" t="s">
        <v>90</v>
      </c>
      <c r="G68" s="95">
        <v>0</v>
      </c>
      <c r="K68" s="95">
        <v>0</v>
      </c>
      <c r="M68" s="462">
        <v>0</v>
      </c>
      <c r="O68" s="334">
        <v>0</v>
      </c>
      <c r="P68" s="461">
        <v>0</v>
      </c>
      <c r="T68" s="463">
        <v>4660.51</v>
      </c>
      <c r="U68" s="215">
        <v>15207.310000000001</v>
      </c>
      <c r="V68" s="215">
        <v>0</v>
      </c>
      <c r="X68" s="215">
        <v>0</v>
      </c>
      <c r="Y68" s="215">
        <v>0</v>
      </c>
      <c r="Z68" s="215">
        <v>0</v>
      </c>
      <c r="AA68" s="215">
        <v>0</v>
      </c>
      <c r="AB68" s="335">
        <v>0</v>
      </c>
    </row>
    <row r="69" spans="1:28" x14ac:dyDescent="0.35">
      <c r="A69" s="456">
        <v>148868</v>
      </c>
      <c r="B69" s="457">
        <v>3732358</v>
      </c>
      <c r="C69" s="458"/>
      <c r="D69" s="460">
        <v>2358</v>
      </c>
      <c r="E69" s="460" t="s">
        <v>124</v>
      </c>
      <c r="F69" s="95">
        <v>20</v>
      </c>
      <c r="G69" s="95">
        <v>20</v>
      </c>
      <c r="H69" s="95">
        <v>0</v>
      </c>
      <c r="K69" s="95">
        <v>0</v>
      </c>
      <c r="L69" s="95">
        <v>20</v>
      </c>
      <c r="M69" s="462">
        <v>0</v>
      </c>
      <c r="O69" s="334">
        <v>0</v>
      </c>
      <c r="P69" s="461">
        <v>20</v>
      </c>
      <c r="T69" s="463">
        <v>4623.01</v>
      </c>
      <c r="U69" s="215">
        <v>15169.810000000001</v>
      </c>
      <c r="V69" s="215">
        <v>303396.2</v>
      </c>
      <c r="X69" s="215">
        <v>200000</v>
      </c>
      <c r="Y69" s="215">
        <v>0</v>
      </c>
      <c r="Z69" s="215">
        <v>92460.200000000012</v>
      </c>
      <c r="AA69" s="215">
        <v>10936.000000000022</v>
      </c>
      <c r="AB69" s="335">
        <v>0</v>
      </c>
    </row>
    <row r="70" spans="1:28" x14ac:dyDescent="0.35">
      <c r="A70" s="456">
        <v>143799</v>
      </c>
      <c r="B70" s="457">
        <v>3732359</v>
      </c>
      <c r="C70" s="458"/>
      <c r="D70" s="460">
        <v>2359</v>
      </c>
      <c r="E70" s="460" t="s">
        <v>223</v>
      </c>
      <c r="F70" s="95">
        <v>10</v>
      </c>
      <c r="G70" s="95">
        <v>11</v>
      </c>
      <c r="H70" s="341">
        <v>11</v>
      </c>
      <c r="I70" s="341"/>
      <c r="J70" s="341"/>
      <c r="K70" s="95">
        <v>11</v>
      </c>
      <c r="L70" s="95">
        <v>0</v>
      </c>
      <c r="M70" s="462">
        <v>0</v>
      </c>
      <c r="O70" s="334">
        <v>10</v>
      </c>
      <c r="P70" s="461">
        <v>0</v>
      </c>
      <c r="T70" s="463">
        <v>5510.04</v>
      </c>
      <c r="U70" s="215">
        <v>16056.84</v>
      </c>
      <c r="V70" s="215">
        <v>176625.24</v>
      </c>
      <c r="X70" s="215">
        <v>110000</v>
      </c>
      <c r="Y70" s="215">
        <v>60610.44</v>
      </c>
      <c r="Z70" s="215">
        <v>0</v>
      </c>
      <c r="AA70" s="215">
        <v>6014.800000000012</v>
      </c>
      <c r="AB70" s="335">
        <v>0</v>
      </c>
    </row>
    <row r="71" spans="1:28" hidden="1" x14ac:dyDescent="0.35">
      <c r="A71" s="456">
        <v>139137</v>
      </c>
      <c r="B71" s="457">
        <v>3732012</v>
      </c>
      <c r="C71" s="458"/>
      <c r="D71" s="460">
        <v>2012</v>
      </c>
      <c r="E71" s="460" t="s">
        <v>224</v>
      </c>
      <c r="G71" s="95">
        <v>0</v>
      </c>
      <c r="K71" s="95">
        <v>0</v>
      </c>
      <c r="M71" s="462">
        <v>0</v>
      </c>
      <c r="O71" s="334">
        <v>0</v>
      </c>
      <c r="P71" s="461">
        <v>0</v>
      </c>
      <c r="T71" s="463">
        <v>5581.81</v>
      </c>
      <c r="U71" s="215">
        <v>16128.61</v>
      </c>
      <c r="V71" s="215">
        <v>0</v>
      </c>
      <c r="X71" s="215">
        <v>0</v>
      </c>
      <c r="Y71" s="215">
        <v>0</v>
      </c>
      <c r="Z71" s="215">
        <v>0</v>
      </c>
      <c r="AA71" s="215">
        <v>0</v>
      </c>
      <c r="AB71" s="335">
        <v>0</v>
      </c>
    </row>
    <row r="72" spans="1:28" hidden="1" x14ac:dyDescent="0.35">
      <c r="A72" s="456">
        <v>107000</v>
      </c>
      <c r="B72" s="457">
        <v>3732079</v>
      </c>
      <c r="C72" s="458"/>
      <c r="D72" s="460">
        <v>2079</v>
      </c>
      <c r="E72" s="460" t="s">
        <v>155</v>
      </c>
      <c r="G72" s="95">
        <v>0</v>
      </c>
      <c r="K72" s="95">
        <v>0</v>
      </c>
      <c r="M72" s="462">
        <v>0</v>
      </c>
      <c r="O72" s="334">
        <v>0</v>
      </c>
      <c r="P72" s="461">
        <v>0</v>
      </c>
      <c r="T72" s="463">
        <v>4678.2700000000004</v>
      </c>
      <c r="U72" s="215">
        <v>15225.070000000002</v>
      </c>
      <c r="V72" s="215">
        <v>0</v>
      </c>
      <c r="X72" s="215">
        <v>0</v>
      </c>
      <c r="Y72" s="215">
        <v>0</v>
      </c>
      <c r="Z72" s="215">
        <v>0</v>
      </c>
      <c r="AA72" s="215">
        <v>0</v>
      </c>
      <c r="AB72" s="335">
        <v>0</v>
      </c>
    </row>
    <row r="73" spans="1:28" hidden="1" x14ac:dyDescent="0.35">
      <c r="A73" s="456">
        <v>107002</v>
      </c>
      <c r="B73" s="457">
        <v>3732081</v>
      </c>
      <c r="C73" s="458"/>
      <c r="D73" s="460">
        <v>2081</v>
      </c>
      <c r="E73" s="460" t="s">
        <v>26</v>
      </c>
      <c r="G73" s="95">
        <v>0</v>
      </c>
      <c r="K73" s="95">
        <v>0</v>
      </c>
      <c r="M73" s="462">
        <v>0</v>
      </c>
      <c r="O73" s="334">
        <v>0</v>
      </c>
      <c r="P73" s="461">
        <v>0</v>
      </c>
      <c r="T73" s="463">
        <v>4818.34</v>
      </c>
      <c r="U73" s="215">
        <v>15365.140000000001</v>
      </c>
      <c r="V73" s="215">
        <v>0</v>
      </c>
      <c r="X73" s="215">
        <v>0</v>
      </c>
      <c r="Y73" s="215">
        <v>0</v>
      </c>
      <c r="Z73" s="215">
        <v>0</v>
      </c>
      <c r="AA73" s="215">
        <v>0</v>
      </c>
      <c r="AB73" s="335">
        <v>0</v>
      </c>
    </row>
    <row r="74" spans="1:28" hidden="1" x14ac:dyDescent="0.35">
      <c r="A74" s="456">
        <v>139336</v>
      </c>
      <c r="B74" s="457">
        <v>3732013</v>
      </c>
      <c r="C74" s="458"/>
      <c r="D74" s="460">
        <v>2013</v>
      </c>
      <c r="E74" s="460" t="s">
        <v>225</v>
      </c>
      <c r="G74" s="95">
        <v>0</v>
      </c>
      <c r="K74" s="95">
        <v>0</v>
      </c>
      <c r="M74" s="462">
        <v>0</v>
      </c>
      <c r="O74" s="334">
        <v>0</v>
      </c>
      <c r="P74" s="461">
        <v>0</v>
      </c>
      <c r="T74" s="463">
        <v>6002.2</v>
      </c>
      <c r="U74" s="215">
        <v>16549</v>
      </c>
      <c r="V74" s="215">
        <v>0</v>
      </c>
      <c r="X74" s="215">
        <v>0</v>
      </c>
      <c r="Y74" s="215">
        <v>0</v>
      </c>
      <c r="Z74" s="215">
        <v>0</v>
      </c>
      <c r="AA74" s="215">
        <v>0</v>
      </c>
      <c r="AB74" s="335">
        <v>0</v>
      </c>
    </row>
    <row r="75" spans="1:28" hidden="1" x14ac:dyDescent="0.35">
      <c r="A75" s="456">
        <v>139544</v>
      </c>
      <c r="B75" s="457">
        <v>3732346</v>
      </c>
      <c r="C75" s="458"/>
      <c r="D75" s="460">
        <v>2346</v>
      </c>
      <c r="E75" s="460" t="s">
        <v>226</v>
      </c>
      <c r="G75" s="95">
        <v>0</v>
      </c>
      <c r="K75" s="95">
        <v>0</v>
      </c>
      <c r="M75" s="462">
        <v>0</v>
      </c>
      <c r="O75" s="334">
        <v>0</v>
      </c>
      <c r="P75" s="461">
        <v>0</v>
      </c>
      <c r="T75" s="463">
        <v>5025.1899999999996</v>
      </c>
      <c r="U75" s="215">
        <v>15571.990000000002</v>
      </c>
      <c r="V75" s="215">
        <v>0</v>
      </c>
      <c r="X75" s="215">
        <v>0</v>
      </c>
      <c r="Y75" s="215">
        <v>0</v>
      </c>
      <c r="Z75" s="215">
        <v>0</v>
      </c>
      <c r="AA75" s="215">
        <v>0</v>
      </c>
      <c r="AB75" s="335">
        <v>0</v>
      </c>
    </row>
    <row r="76" spans="1:28" hidden="1" x14ac:dyDescent="0.35">
      <c r="A76" s="456">
        <v>107039</v>
      </c>
      <c r="B76" s="457">
        <v>3732257</v>
      </c>
      <c r="C76" s="458"/>
      <c r="D76" s="460">
        <v>2257</v>
      </c>
      <c r="E76" s="460" t="s">
        <v>91</v>
      </c>
      <c r="G76" s="95">
        <v>0</v>
      </c>
      <c r="K76" s="95">
        <v>0</v>
      </c>
      <c r="M76" s="462">
        <v>0</v>
      </c>
      <c r="O76" s="334">
        <v>0</v>
      </c>
      <c r="P76" s="461">
        <v>0</v>
      </c>
      <c r="T76" s="463">
        <v>5211.13</v>
      </c>
      <c r="U76" s="215">
        <v>15757.93</v>
      </c>
      <c r="V76" s="215">
        <v>0</v>
      </c>
      <c r="X76" s="215">
        <v>0</v>
      </c>
      <c r="Y76" s="215">
        <v>0</v>
      </c>
      <c r="Z76" s="215">
        <v>0</v>
      </c>
      <c r="AA76" s="215">
        <v>0</v>
      </c>
      <c r="AB76" s="335">
        <v>0</v>
      </c>
    </row>
    <row r="77" spans="1:28" hidden="1" x14ac:dyDescent="0.35">
      <c r="A77" s="456">
        <v>107006</v>
      </c>
      <c r="B77" s="457">
        <v>3732092</v>
      </c>
      <c r="C77" s="458"/>
      <c r="D77" s="460">
        <v>2092</v>
      </c>
      <c r="E77" s="460" t="s">
        <v>92</v>
      </c>
      <c r="G77" s="95">
        <v>0</v>
      </c>
      <c r="K77" s="95">
        <v>0</v>
      </c>
      <c r="M77" s="462">
        <v>0</v>
      </c>
      <c r="O77" s="334">
        <v>0</v>
      </c>
      <c r="P77" s="461">
        <v>0</v>
      </c>
      <c r="T77" s="463">
        <v>4687.1499999999996</v>
      </c>
      <c r="U77" s="215">
        <v>15233.95</v>
      </c>
      <c r="V77" s="215">
        <v>0</v>
      </c>
      <c r="X77" s="215">
        <v>0</v>
      </c>
      <c r="Y77" s="215">
        <v>0</v>
      </c>
      <c r="Z77" s="215">
        <v>0</v>
      </c>
      <c r="AA77" s="215">
        <v>0</v>
      </c>
      <c r="AB77" s="335">
        <v>0</v>
      </c>
    </row>
    <row r="78" spans="1:28" hidden="1" x14ac:dyDescent="0.35">
      <c r="A78" s="456">
        <v>142274</v>
      </c>
      <c r="B78" s="457">
        <v>3732002</v>
      </c>
      <c r="C78" s="458"/>
      <c r="D78" s="460">
        <v>2002</v>
      </c>
      <c r="E78" s="460" t="s">
        <v>227</v>
      </c>
      <c r="G78" s="95">
        <v>0</v>
      </c>
      <c r="K78" s="95">
        <v>0</v>
      </c>
      <c r="M78" s="462">
        <v>0</v>
      </c>
      <c r="O78" s="334">
        <v>0</v>
      </c>
      <c r="P78" s="461">
        <v>0</v>
      </c>
      <c r="T78" s="463">
        <v>4909.6000000000004</v>
      </c>
      <c r="U78" s="215">
        <v>15456.400000000001</v>
      </c>
      <c r="V78" s="215">
        <v>0</v>
      </c>
      <c r="X78" s="215">
        <v>0</v>
      </c>
      <c r="Y78" s="215">
        <v>0</v>
      </c>
      <c r="Z78" s="215">
        <v>0</v>
      </c>
      <c r="AA78" s="215">
        <v>0</v>
      </c>
      <c r="AB78" s="335">
        <v>0</v>
      </c>
    </row>
    <row r="79" spans="1:28" hidden="1" x14ac:dyDescent="0.35">
      <c r="A79" s="456">
        <v>107029</v>
      </c>
      <c r="B79" s="457">
        <v>3732221</v>
      </c>
      <c r="C79" s="458"/>
      <c r="D79" s="460">
        <v>2221</v>
      </c>
      <c r="E79" s="460" t="s">
        <v>93</v>
      </c>
      <c r="G79" s="95">
        <v>0</v>
      </c>
      <c r="K79" s="95">
        <v>0</v>
      </c>
      <c r="M79" s="462">
        <v>0</v>
      </c>
      <c r="O79" s="334">
        <v>0</v>
      </c>
      <c r="P79" s="461">
        <v>0</v>
      </c>
      <c r="T79" s="463">
        <v>4885.3100000000004</v>
      </c>
      <c r="U79" s="215">
        <v>15432.11</v>
      </c>
      <c r="V79" s="215">
        <v>0</v>
      </c>
      <c r="X79" s="215">
        <v>0</v>
      </c>
      <c r="Y79" s="215">
        <v>0</v>
      </c>
      <c r="Z79" s="215">
        <v>0</v>
      </c>
      <c r="AA79" s="215">
        <v>0</v>
      </c>
      <c r="AB79" s="335">
        <v>0</v>
      </c>
    </row>
    <row r="80" spans="1:28" x14ac:dyDescent="0.35">
      <c r="A80" s="456">
        <v>107004</v>
      </c>
      <c r="B80" s="457">
        <v>3732087</v>
      </c>
      <c r="C80" s="458"/>
      <c r="D80" s="460">
        <v>2087</v>
      </c>
      <c r="E80" s="460" t="s">
        <v>94</v>
      </c>
      <c r="F80" s="95">
        <v>15</v>
      </c>
      <c r="G80" s="95">
        <v>15</v>
      </c>
      <c r="H80" s="95">
        <v>15</v>
      </c>
      <c r="K80" s="95">
        <v>15</v>
      </c>
      <c r="L80" s="95">
        <v>0</v>
      </c>
      <c r="M80" s="462">
        <v>0</v>
      </c>
      <c r="O80" s="334">
        <v>15</v>
      </c>
      <c r="P80" s="461">
        <v>0</v>
      </c>
      <c r="T80" s="463">
        <v>4676.1899999999996</v>
      </c>
      <c r="U80" s="215">
        <v>15222.990000000002</v>
      </c>
      <c r="V80" s="215">
        <v>228344.85000000003</v>
      </c>
      <c r="X80" s="215">
        <v>150000</v>
      </c>
      <c r="Y80" s="215">
        <v>70142.849999999991</v>
      </c>
      <c r="Z80" s="215">
        <v>0</v>
      </c>
      <c r="AA80" s="215">
        <v>8202.0000000000164</v>
      </c>
      <c r="AB80" s="335">
        <v>0</v>
      </c>
    </row>
    <row r="81" spans="1:28" hidden="1" x14ac:dyDescent="0.35">
      <c r="A81" s="456">
        <v>107043</v>
      </c>
      <c r="B81" s="457">
        <v>3732272</v>
      </c>
      <c r="C81" s="458"/>
      <c r="D81" s="460">
        <v>2272</v>
      </c>
      <c r="E81" s="460" t="s">
        <v>27</v>
      </c>
      <c r="G81" s="95">
        <v>0</v>
      </c>
      <c r="K81" s="95">
        <v>0</v>
      </c>
      <c r="M81" s="462">
        <v>0</v>
      </c>
      <c r="O81" s="334">
        <v>0</v>
      </c>
      <c r="P81" s="461">
        <v>0</v>
      </c>
      <c r="T81" s="463">
        <v>6645.76</v>
      </c>
      <c r="U81" s="215">
        <v>17192.560000000001</v>
      </c>
      <c r="V81" s="215">
        <v>0</v>
      </c>
      <c r="X81" s="215">
        <v>0</v>
      </c>
      <c r="Y81" s="215">
        <v>0</v>
      </c>
      <c r="Z81" s="215">
        <v>0</v>
      </c>
      <c r="AA81" s="215">
        <v>0</v>
      </c>
      <c r="AB81" s="335">
        <v>0</v>
      </c>
    </row>
    <row r="82" spans="1:28" x14ac:dyDescent="0.35">
      <c r="A82" s="456">
        <v>146012</v>
      </c>
      <c r="B82" s="457">
        <v>3732309</v>
      </c>
      <c r="C82" s="458"/>
      <c r="D82" s="460">
        <v>2309</v>
      </c>
      <c r="E82" s="460" t="s">
        <v>95</v>
      </c>
      <c r="F82" s="95">
        <v>13</v>
      </c>
      <c r="G82" s="95">
        <v>13</v>
      </c>
      <c r="H82" s="95">
        <v>12</v>
      </c>
      <c r="K82" s="95">
        <v>12</v>
      </c>
      <c r="L82" s="95">
        <v>1</v>
      </c>
      <c r="M82" s="462">
        <v>0</v>
      </c>
      <c r="O82" s="334">
        <v>13</v>
      </c>
      <c r="P82" s="461">
        <v>0</v>
      </c>
      <c r="T82" s="463">
        <v>4734.92</v>
      </c>
      <c r="U82" s="215">
        <v>15281.720000000001</v>
      </c>
      <c r="V82" s="215">
        <v>198662.36000000002</v>
      </c>
      <c r="X82" s="215">
        <v>130000</v>
      </c>
      <c r="Y82" s="215">
        <v>56819.040000000001</v>
      </c>
      <c r="Z82" s="215">
        <v>4734.92</v>
      </c>
      <c r="AA82" s="215">
        <v>7108.4000000000142</v>
      </c>
      <c r="AB82" s="335">
        <v>0</v>
      </c>
    </row>
    <row r="83" spans="1:28" hidden="1" x14ac:dyDescent="0.35">
      <c r="A83" s="456">
        <v>145413</v>
      </c>
      <c r="B83" s="457">
        <v>3732051</v>
      </c>
      <c r="C83" s="458"/>
      <c r="D83" s="460">
        <v>2051</v>
      </c>
      <c r="E83" s="460" t="s">
        <v>228</v>
      </c>
      <c r="G83" s="95">
        <v>0</v>
      </c>
      <c r="K83" s="95">
        <v>0</v>
      </c>
      <c r="M83" s="462">
        <v>0</v>
      </c>
      <c r="O83" s="334">
        <v>0</v>
      </c>
      <c r="P83" s="461">
        <v>0</v>
      </c>
      <c r="T83" s="463">
        <v>5839.25</v>
      </c>
      <c r="U83" s="215">
        <v>16386.050000000003</v>
      </c>
      <c r="V83" s="215">
        <v>0</v>
      </c>
      <c r="X83" s="215">
        <v>0</v>
      </c>
      <c r="Y83" s="215">
        <v>0</v>
      </c>
      <c r="Z83" s="215">
        <v>0</v>
      </c>
      <c r="AA83" s="215">
        <v>0</v>
      </c>
      <c r="AB83" s="335">
        <v>0</v>
      </c>
    </row>
    <row r="84" spans="1:28" hidden="1" x14ac:dyDescent="0.35">
      <c r="A84" s="456">
        <v>107106</v>
      </c>
      <c r="B84" s="457">
        <v>3733010</v>
      </c>
      <c r="C84" s="458"/>
      <c r="D84" s="460">
        <v>3010</v>
      </c>
      <c r="E84" s="460" t="s">
        <v>156</v>
      </c>
      <c r="G84" s="95">
        <v>0</v>
      </c>
      <c r="K84" s="95">
        <v>0</v>
      </c>
      <c r="M84" s="462">
        <v>0</v>
      </c>
      <c r="O84" s="334">
        <v>0</v>
      </c>
      <c r="P84" s="461">
        <v>0</v>
      </c>
      <c r="T84" s="463">
        <v>4822.71</v>
      </c>
      <c r="U84" s="215">
        <v>15369.510000000002</v>
      </c>
      <c r="V84" s="215">
        <v>0</v>
      </c>
      <c r="X84" s="215">
        <v>0</v>
      </c>
      <c r="Y84" s="215">
        <v>0</v>
      </c>
      <c r="Z84" s="215">
        <v>0</v>
      </c>
      <c r="AA84" s="215">
        <v>0</v>
      </c>
      <c r="AB84" s="335">
        <v>0</v>
      </c>
    </row>
    <row r="85" spans="1:28" hidden="1" x14ac:dyDescent="0.35">
      <c r="A85" s="456">
        <v>140218</v>
      </c>
      <c r="B85" s="457">
        <v>3732018</v>
      </c>
      <c r="C85" s="458"/>
      <c r="D85" s="460">
        <v>2018</v>
      </c>
      <c r="E85" s="460" t="s">
        <v>229</v>
      </c>
      <c r="G85" s="95">
        <v>0</v>
      </c>
      <c r="K85" s="95">
        <v>0</v>
      </c>
      <c r="M85" s="462">
        <v>0</v>
      </c>
      <c r="O85" s="334">
        <v>0</v>
      </c>
      <c r="P85" s="461">
        <v>0</v>
      </c>
      <c r="T85" s="463">
        <v>6683.32</v>
      </c>
      <c r="U85" s="215">
        <v>17230.120000000003</v>
      </c>
      <c r="V85" s="215">
        <v>0</v>
      </c>
      <c r="X85" s="215">
        <v>0</v>
      </c>
      <c r="Y85" s="215">
        <v>0</v>
      </c>
      <c r="Z85" s="215">
        <v>0</v>
      </c>
      <c r="AA85" s="215">
        <v>0</v>
      </c>
      <c r="AB85" s="335">
        <v>0</v>
      </c>
    </row>
    <row r="86" spans="1:28" hidden="1" x14ac:dyDescent="0.35">
      <c r="A86" s="456">
        <v>140219</v>
      </c>
      <c r="B86" s="457">
        <v>3732019</v>
      </c>
      <c r="C86" s="458"/>
      <c r="D86" s="460">
        <v>2019</v>
      </c>
      <c r="E86" s="460" t="s">
        <v>230</v>
      </c>
      <c r="G86" s="95">
        <v>0</v>
      </c>
      <c r="K86" s="95">
        <v>0</v>
      </c>
      <c r="M86" s="462">
        <v>0</v>
      </c>
      <c r="O86" s="334">
        <v>0</v>
      </c>
      <c r="P86" s="461">
        <v>0</v>
      </c>
      <c r="T86" s="463">
        <v>5646.82</v>
      </c>
      <c r="U86" s="215">
        <v>16193.62</v>
      </c>
      <c r="V86" s="215">
        <v>0</v>
      </c>
      <c r="X86" s="215">
        <v>0</v>
      </c>
      <c r="Y86" s="215">
        <v>0</v>
      </c>
      <c r="Z86" s="215">
        <v>0</v>
      </c>
      <c r="AA86" s="215">
        <v>0</v>
      </c>
      <c r="AB86" s="335">
        <v>0</v>
      </c>
    </row>
    <row r="87" spans="1:28" hidden="1" x14ac:dyDescent="0.35">
      <c r="A87" s="456">
        <v>145832</v>
      </c>
      <c r="B87" s="457">
        <v>3732313</v>
      </c>
      <c r="C87" s="458"/>
      <c r="D87" s="460">
        <v>2313</v>
      </c>
      <c r="E87" s="460" t="s">
        <v>157</v>
      </c>
      <c r="G87" s="95">
        <v>0</v>
      </c>
      <c r="K87" s="95">
        <v>0</v>
      </c>
      <c r="M87" s="462">
        <v>0</v>
      </c>
      <c r="O87" s="334">
        <v>0</v>
      </c>
      <c r="P87" s="461">
        <v>0</v>
      </c>
      <c r="T87" s="463">
        <v>4626.45</v>
      </c>
      <c r="U87" s="215">
        <v>15173.25</v>
      </c>
      <c r="V87" s="215">
        <v>0</v>
      </c>
      <c r="X87" s="215">
        <v>0</v>
      </c>
      <c r="Y87" s="215">
        <v>0</v>
      </c>
      <c r="Z87" s="215">
        <v>0</v>
      </c>
      <c r="AA87" s="215">
        <v>0</v>
      </c>
      <c r="AB87" s="335">
        <v>0</v>
      </c>
    </row>
    <row r="88" spans="1:28" hidden="1" x14ac:dyDescent="0.35">
      <c r="A88" s="456">
        <v>147622</v>
      </c>
      <c r="B88" s="457">
        <v>3732093</v>
      </c>
      <c r="C88" s="458"/>
      <c r="D88" s="460">
        <v>2093</v>
      </c>
      <c r="E88" s="460" t="s">
        <v>158</v>
      </c>
      <c r="G88" s="95">
        <v>0</v>
      </c>
      <c r="K88" s="95">
        <v>0</v>
      </c>
      <c r="M88" s="462">
        <v>0</v>
      </c>
      <c r="O88" s="334">
        <v>0</v>
      </c>
      <c r="P88" s="461">
        <v>0</v>
      </c>
      <c r="T88" s="463">
        <v>6609.47</v>
      </c>
      <c r="U88" s="215">
        <v>17156.27</v>
      </c>
      <c r="V88" s="215">
        <v>0</v>
      </c>
      <c r="X88" s="215">
        <v>0</v>
      </c>
      <c r="Y88" s="215">
        <v>0</v>
      </c>
      <c r="Z88" s="215">
        <v>0</v>
      </c>
      <c r="AA88" s="215">
        <v>0</v>
      </c>
      <c r="AB88" s="335">
        <v>0</v>
      </c>
    </row>
    <row r="89" spans="1:28" hidden="1" x14ac:dyDescent="0.35">
      <c r="A89" s="456">
        <v>107107</v>
      </c>
      <c r="B89" s="457">
        <v>3733428</v>
      </c>
      <c r="C89" s="458"/>
      <c r="D89" s="460">
        <v>3428</v>
      </c>
      <c r="E89" s="460" t="s">
        <v>159</v>
      </c>
      <c r="G89" s="95">
        <v>0</v>
      </c>
      <c r="K89" s="95">
        <v>0</v>
      </c>
      <c r="M89" s="462">
        <v>0</v>
      </c>
      <c r="O89" s="334">
        <v>0</v>
      </c>
      <c r="P89" s="461">
        <v>0</v>
      </c>
      <c r="T89" s="463">
        <v>5372.06</v>
      </c>
      <c r="U89" s="215">
        <v>15918.86</v>
      </c>
      <c r="V89" s="215">
        <v>0</v>
      </c>
      <c r="X89" s="215">
        <v>0</v>
      </c>
      <c r="Y89" s="215">
        <v>0</v>
      </c>
      <c r="Z89" s="215">
        <v>0</v>
      </c>
      <c r="AA89" s="215">
        <v>0</v>
      </c>
      <c r="AB89" s="335">
        <v>0</v>
      </c>
    </row>
    <row r="90" spans="1:28" hidden="1" x14ac:dyDescent="0.35">
      <c r="A90" s="456">
        <v>143798</v>
      </c>
      <c r="B90" s="457">
        <v>3732332</v>
      </c>
      <c r="C90" s="458"/>
      <c r="D90" s="460">
        <v>2332</v>
      </c>
      <c r="E90" s="460" t="s">
        <v>231</v>
      </c>
      <c r="G90" s="95">
        <v>0</v>
      </c>
      <c r="K90" s="95">
        <v>0</v>
      </c>
      <c r="M90" s="462">
        <v>0</v>
      </c>
      <c r="O90" s="334">
        <v>0</v>
      </c>
      <c r="P90" s="461">
        <v>0</v>
      </c>
      <c r="T90" s="463">
        <v>5881.27</v>
      </c>
      <c r="U90" s="215">
        <v>16428.07</v>
      </c>
      <c r="V90" s="215">
        <v>0</v>
      </c>
      <c r="X90" s="215">
        <v>0</v>
      </c>
      <c r="Y90" s="215">
        <v>0</v>
      </c>
      <c r="Z90" s="215">
        <v>0</v>
      </c>
      <c r="AA90" s="215">
        <v>0</v>
      </c>
      <c r="AB90" s="335">
        <v>0</v>
      </c>
    </row>
    <row r="91" spans="1:28" hidden="1" x14ac:dyDescent="0.35">
      <c r="A91" s="456">
        <v>134751</v>
      </c>
      <c r="B91" s="457">
        <v>3733433</v>
      </c>
      <c r="C91" s="458"/>
      <c r="D91" s="460">
        <v>3433</v>
      </c>
      <c r="E91" s="460" t="s">
        <v>28</v>
      </c>
      <c r="G91" s="95">
        <v>0</v>
      </c>
      <c r="K91" s="95">
        <v>0</v>
      </c>
      <c r="M91" s="462">
        <v>0</v>
      </c>
      <c r="O91" s="334">
        <v>0</v>
      </c>
      <c r="P91" s="461">
        <v>0</v>
      </c>
      <c r="T91" s="463">
        <v>5859.52</v>
      </c>
      <c r="U91" s="215">
        <v>16406.32</v>
      </c>
      <c r="V91" s="215">
        <v>0</v>
      </c>
      <c r="X91" s="215">
        <v>0</v>
      </c>
      <c r="Y91" s="215">
        <v>0</v>
      </c>
      <c r="Z91" s="215">
        <v>0</v>
      </c>
      <c r="AA91" s="215">
        <v>0</v>
      </c>
      <c r="AB91" s="335">
        <v>0</v>
      </c>
    </row>
    <row r="92" spans="1:28" hidden="1" x14ac:dyDescent="0.35">
      <c r="A92" s="456">
        <v>139986</v>
      </c>
      <c r="B92" s="457">
        <v>3733427</v>
      </c>
      <c r="C92" s="458"/>
      <c r="D92" s="460">
        <v>3427</v>
      </c>
      <c r="E92" s="460" t="s">
        <v>232</v>
      </c>
      <c r="G92" s="95">
        <v>0</v>
      </c>
      <c r="K92" s="95">
        <v>0</v>
      </c>
      <c r="M92" s="462">
        <v>0</v>
      </c>
      <c r="O92" s="334">
        <v>0</v>
      </c>
      <c r="P92" s="461">
        <v>0</v>
      </c>
      <c r="T92" s="463">
        <v>5604.45</v>
      </c>
      <c r="U92" s="215">
        <v>16151.25</v>
      </c>
      <c r="V92" s="215">
        <v>0</v>
      </c>
      <c r="X92" s="215">
        <v>0</v>
      </c>
      <c r="Y92" s="215">
        <v>0</v>
      </c>
      <c r="Z92" s="215">
        <v>0</v>
      </c>
      <c r="AA92" s="215">
        <v>0</v>
      </c>
      <c r="AB92" s="335">
        <v>0</v>
      </c>
    </row>
    <row r="93" spans="1:28" hidden="1" x14ac:dyDescent="0.35">
      <c r="A93" s="456">
        <v>107090</v>
      </c>
      <c r="B93" s="457">
        <v>3732347</v>
      </c>
      <c r="C93" s="458"/>
      <c r="D93" s="460">
        <v>2347</v>
      </c>
      <c r="E93" s="460" t="s">
        <v>29</v>
      </c>
      <c r="G93" s="95">
        <v>0</v>
      </c>
      <c r="K93" s="95">
        <v>0</v>
      </c>
      <c r="M93" s="462">
        <v>0</v>
      </c>
      <c r="O93" s="334">
        <v>0</v>
      </c>
      <c r="P93" s="461">
        <v>0</v>
      </c>
      <c r="T93" s="463">
        <v>5843.86</v>
      </c>
      <c r="U93" s="215">
        <v>16390.66</v>
      </c>
      <c r="V93" s="215">
        <v>0</v>
      </c>
      <c r="X93" s="215">
        <v>0</v>
      </c>
      <c r="Y93" s="215">
        <v>0</v>
      </c>
      <c r="Z93" s="215">
        <v>0</v>
      </c>
      <c r="AA93" s="215">
        <v>0</v>
      </c>
      <c r="AB93" s="335">
        <v>0</v>
      </c>
    </row>
    <row r="94" spans="1:28" hidden="1" x14ac:dyDescent="0.35">
      <c r="A94" s="456">
        <v>146841</v>
      </c>
      <c r="B94" s="457">
        <v>3732366</v>
      </c>
      <c r="C94" s="458"/>
      <c r="D94" s="460">
        <v>2366</v>
      </c>
      <c r="E94" s="460" t="s">
        <v>96</v>
      </c>
      <c r="G94" s="95">
        <v>0</v>
      </c>
      <c r="K94" s="95">
        <v>0</v>
      </c>
      <c r="M94" s="462">
        <v>0</v>
      </c>
      <c r="O94" s="334">
        <v>0</v>
      </c>
      <c r="P94" s="461">
        <v>0</v>
      </c>
      <c r="T94" s="463">
        <v>5695.05</v>
      </c>
      <c r="U94" s="215">
        <v>16241.850000000002</v>
      </c>
      <c r="V94" s="215">
        <v>0</v>
      </c>
      <c r="X94" s="215">
        <v>0</v>
      </c>
      <c r="Y94" s="215">
        <v>0</v>
      </c>
      <c r="Z94" s="215">
        <v>0</v>
      </c>
      <c r="AA94" s="215">
        <v>0</v>
      </c>
      <c r="AB94" s="335">
        <v>0</v>
      </c>
    </row>
    <row r="95" spans="1:28" hidden="1" x14ac:dyDescent="0.35">
      <c r="A95" s="456">
        <v>143997</v>
      </c>
      <c r="B95" s="457">
        <v>3732363</v>
      </c>
      <c r="C95" s="458"/>
      <c r="D95" s="460">
        <v>2363</v>
      </c>
      <c r="E95" s="460" t="s">
        <v>233</v>
      </c>
      <c r="G95" s="95">
        <v>0</v>
      </c>
      <c r="K95" s="95">
        <v>0</v>
      </c>
      <c r="M95" s="462">
        <v>0</v>
      </c>
      <c r="O95" s="334">
        <v>0</v>
      </c>
      <c r="P95" s="461">
        <v>0</v>
      </c>
      <c r="T95" s="463">
        <v>5173.8100000000004</v>
      </c>
      <c r="U95" s="215">
        <v>15720.61</v>
      </c>
      <c r="V95" s="215">
        <v>0</v>
      </c>
      <c r="X95" s="215">
        <v>0</v>
      </c>
      <c r="Y95" s="215">
        <v>0</v>
      </c>
      <c r="Z95" s="215">
        <v>0</v>
      </c>
      <c r="AA95" s="215">
        <v>0</v>
      </c>
      <c r="AB95" s="335">
        <v>0</v>
      </c>
    </row>
    <row r="96" spans="1:28" hidden="1" x14ac:dyDescent="0.35">
      <c r="A96" s="456">
        <v>107077</v>
      </c>
      <c r="B96" s="457">
        <v>3732334</v>
      </c>
      <c r="C96" s="458"/>
      <c r="D96" s="460">
        <v>2334</v>
      </c>
      <c r="E96" s="460" t="s">
        <v>30</v>
      </c>
      <c r="G96" s="95">
        <v>0</v>
      </c>
      <c r="K96" s="95">
        <v>0</v>
      </c>
      <c r="M96" s="462">
        <v>0</v>
      </c>
      <c r="O96" s="334">
        <v>0</v>
      </c>
      <c r="P96" s="461">
        <v>0</v>
      </c>
      <c r="T96" s="463">
        <v>5283</v>
      </c>
      <c r="U96" s="215">
        <v>15829.800000000001</v>
      </c>
      <c r="V96" s="215">
        <v>0</v>
      </c>
      <c r="X96" s="215">
        <v>0</v>
      </c>
      <c r="Y96" s="215">
        <v>0</v>
      </c>
      <c r="Z96" s="215">
        <v>0</v>
      </c>
      <c r="AA96" s="215">
        <v>0</v>
      </c>
      <c r="AB96" s="335">
        <v>0</v>
      </c>
    </row>
    <row r="97" spans="1:28" hidden="1" x14ac:dyDescent="0.35">
      <c r="A97" s="456">
        <v>107081</v>
      </c>
      <c r="B97" s="457">
        <v>3732338</v>
      </c>
      <c r="C97" s="458"/>
      <c r="D97" s="460">
        <v>2338</v>
      </c>
      <c r="E97" s="460" t="s">
        <v>31</v>
      </c>
      <c r="G97" s="95">
        <v>0</v>
      </c>
      <c r="K97" s="95">
        <v>0</v>
      </c>
      <c r="M97" s="462">
        <v>0</v>
      </c>
      <c r="O97" s="334">
        <v>0</v>
      </c>
      <c r="P97" s="461">
        <v>0</v>
      </c>
      <c r="T97" s="463">
        <v>4943.45</v>
      </c>
      <c r="U97" s="215">
        <v>15490.25</v>
      </c>
      <c r="V97" s="215">
        <v>0</v>
      </c>
      <c r="X97" s="215">
        <v>0</v>
      </c>
      <c r="Y97" s="215">
        <v>0</v>
      </c>
      <c r="Z97" s="215">
        <v>0</v>
      </c>
      <c r="AA97" s="215">
        <v>0</v>
      </c>
      <c r="AB97" s="335">
        <v>0</v>
      </c>
    </row>
    <row r="98" spans="1:28" hidden="1" x14ac:dyDescent="0.35">
      <c r="A98" s="456">
        <v>107057</v>
      </c>
      <c r="B98" s="457">
        <v>3732306</v>
      </c>
      <c r="C98" s="458"/>
      <c r="D98" s="460">
        <v>2306</v>
      </c>
      <c r="E98" s="460" t="s">
        <v>160</v>
      </c>
      <c r="G98" s="95">
        <v>0</v>
      </c>
      <c r="K98" s="95">
        <v>0</v>
      </c>
      <c r="M98" s="462">
        <v>0</v>
      </c>
      <c r="O98" s="334">
        <v>0</v>
      </c>
      <c r="P98" s="461">
        <v>0</v>
      </c>
      <c r="T98" s="463">
        <v>5531.22</v>
      </c>
      <c r="U98" s="215">
        <v>16078.02</v>
      </c>
      <c r="V98" s="215">
        <v>0</v>
      </c>
      <c r="X98" s="215">
        <v>0</v>
      </c>
      <c r="Y98" s="215">
        <v>0</v>
      </c>
      <c r="Z98" s="215">
        <v>0</v>
      </c>
      <c r="AA98" s="215">
        <v>0</v>
      </c>
      <c r="AB98" s="335">
        <v>0</v>
      </c>
    </row>
    <row r="99" spans="1:28" hidden="1" x14ac:dyDescent="0.35">
      <c r="A99" s="456">
        <v>140439</v>
      </c>
      <c r="B99" s="457">
        <v>3733401</v>
      </c>
      <c r="C99" s="458"/>
      <c r="D99" s="460">
        <v>3401</v>
      </c>
      <c r="E99" s="460" t="s">
        <v>234</v>
      </c>
      <c r="G99" s="95">
        <v>0</v>
      </c>
      <c r="K99" s="95">
        <v>0</v>
      </c>
      <c r="M99" s="462">
        <v>0</v>
      </c>
      <c r="O99" s="334">
        <v>0</v>
      </c>
      <c r="P99" s="461">
        <v>0</v>
      </c>
      <c r="T99" s="463">
        <v>5023.8599999999997</v>
      </c>
      <c r="U99" s="215">
        <v>15570.66</v>
      </c>
      <c r="V99" s="215">
        <v>0</v>
      </c>
      <c r="X99" s="215">
        <v>0</v>
      </c>
      <c r="Y99" s="215">
        <v>0</v>
      </c>
      <c r="Z99" s="215">
        <v>0</v>
      </c>
      <c r="AA99" s="215">
        <v>0</v>
      </c>
      <c r="AB99" s="335">
        <v>0</v>
      </c>
    </row>
    <row r="100" spans="1:28" hidden="1" x14ac:dyDescent="0.35">
      <c r="A100" s="456">
        <v>134302</v>
      </c>
      <c r="B100" s="457">
        <v>3732369</v>
      </c>
      <c r="C100" s="458"/>
      <c r="D100" s="460">
        <v>2369</v>
      </c>
      <c r="E100" s="460" t="s">
        <v>161</v>
      </c>
      <c r="G100" s="95">
        <v>0</v>
      </c>
      <c r="K100" s="95">
        <v>0</v>
      </c>
      <c r="M100" s="462">
        <v>0</v>
      </c>
      <c r="O100" s="334">
        <v>0</v>
      </c>
      <c r="P100" s="461">
        <v>0</v>
      </c>
      <c r="T100" s="463">
        <v>5489.61</v>
      </c>
      <c r="U100" s="215">
        <v>16036.41</v>
      </c>
      <c r="V100" s="215">
        <v>0</v>
      </c>
      <c r="X100" s="215">
        <v>0</v>
      </c>
      <c r="Y100" s="215">
        <v>0</v>
      </c>
      <c r="Z100" s="215">
        <v>0</v>
      </c>
      <c r="AA100" s="215">
        <v>0</v>
      </c>
      <c r="AB100" s="335">
        <v>0</v>
      </c>
    </row>
    <row r="101" spans="1:28" hidden="1" x14ac:dyDescent="0.35">
      <c r="A101" s="456">
        <v>107092</v>
      </c>
      <c r="B101" s="457">
        <v>3732349</v>
      </c>
      <c r="C101" s="458"/>
      <c r="D101" s="460">
        <v>2349</v>
      </c>
      <c r="E101" s="460" t="s">
        <v>32</v>
      </c>
      <c r="G101" s="95">
        <v>0</v>
      </c>
      <c r="K101" s="95">
        <v>0</v>
      </c>
      <c r="M101" s="462">
        <v>0</v>
      </c>
      <c r="O101" s="334">
        <v>0</v>
      </c>
      <c r="P101" s="461">
        <v>0</v>
      </c>
      <c r="T101" s="463">
        <v>4937.05</v>
      </c>
      <c r="U101" s="215">
        <v>15483.850000000002</v>
      </c>
      <c r="V101" s="215">
        <v>0</v>
      </c>
      <c r="X101" s="215">
        <v>0</v>
      </c>
      <c r="Y101" s="215">
        <v>0</v>
      </c>
      <c r="Z101" s="215">
        <v>0</v>
      </c>
      <c r="AA101" s="215">
        <v>0</v>
      </c>
      <c r="AB101" s="335">
        <v>0</v>
      </c>
    </row>
    <row r="102" spans="1:28" hidden="1" x14ac:dyDescent="0.35">
      <c r="A102" s="456">
        <v>107102</v>
      </c>
      <c r="B102" s="457">
        <v>3732360</v>
      </c>
      <c r="C102" s="458"/>
      <c r="D102" s="460">
        <v>2360</v>
      </c>
      <c r="E102" s="460" t="s">
        <v>162</v>
      </c>
      <c r="G102" s="95">
        <v>0</v>
      </c>
      <c r="K102" s="95">
        <v>0</v>
      </c>
      <c r="M102" s="462">
        <v>0</v>
      </c>
      <c r="O102" s="334">
        <v>0</v>
      </c>
      <c r="P102" s="461">
        <v>0</v>
      </c>
      <c r="T102" s="463">
        <v>7808.86</v>
      </c>
      <c r="U102" s="215">
        <v>18355.66</v>
      </c>
      <c r="V102" s="215">
        <v>0</v>
      </c>
      <c r="X102" s="215">
        <v>0</v>
      </c>
      <c r="Y102" s="215">
        <v>0</v>
      </c>
      <c r="Z102" s="215">
        <v>0</v>
      </c>
      <c r="AA102" s="215">
        <v>0</v>
      </c>
      <c r="AB102" s="335">
        <v>0</v>
      </c>
    </row>
    <row r="103" spans="1:28" hidden="1" x14ac:dyDescent="0.35">
      <c r="A103" s="456">
        <v>139133</v>
      </c>
      <c r="B103" s="457">
        <v>3732009</v>
      </c>
      <c r="C103" s="458"/>
      <c r="D103" s="460">
        <v>2009</v>
      </c>
      <c r="E103" s="460" t="s">
        <v>235</v>
      </c>
      <c r="G103" s="95">
        <v>0</v>
      </c>
      <c r="K103" s="95">
        <v>0</v>
      </c>
      <c r="M103" s="462">
        <v>0</v>
      </c>
      <c r="O103" s="334">
        <v>0</v>
      </c>
      <c r="P103" s="461">
        <v>0</v>
      </c>
      <c r="T103" s="463">
        <v>5690.25</v>
      </c>
      <c r="U103" s="215">
        <v>16237.050000000001</v>
      </c>
      <c r="V103" s="215">
        <v>0</v>
      </c>
      <c r="X103" s="215">
        <v>0</v>
      </c>
      <c r="Y103" s="215">
        <v>0</v>
      </c>
      <c r="Z103" s="215">
        <v>0</v>
      </c>
      <c r="AA103" s="215">
        <v>0</v>
      </c>
      <c r="AB103" s="335">
        <v>0</v>
      </c>
    </row>
    <row r="104" spans="1:28" hidden="1" x14ac:dyDescent="0.35">
      <c r="A104" s="456">
        <v>107073</v>
      </c>
      <c r="B104" s="457">
        <v>3732329</v>
      </c>
      <c r="C104" s="458"/>
      <c r="D104" s="460">
        <v>2329</v>
      </c>
      <c r="E104" s="460" t="s">
        <v>33</v>
      </c>
      <c r="G104" s="95">
        <v>0</v>
      </c>
      <c r="K104" s="95">
        <v>0</v>
      </c>
      <c r="M104" s="462">
        <v>0</v>
      </c>
      <c r="O104" s="334">
        <v>0</v>
      </c>
      <c r="P104" s="461">
        <v>0</v>
      </c>
      <c r="T104" s="463">
        <v>5839.13</v>
      </c>
      <c r="U104" s="215">
        <v>16385.93</v>
      </c>
      <c r="V104" s="215">
        <v>0</v>
      </c>
      <c r="X104" s="215">
        <v>0</v>
      </c>
      <c r="Y104" s="215">
        <v>0</v>
      </c>
      <c r="Z104" s="215">
        <v>0</v>
      </c>
      <c r="AA104" s="215">
        <v>0</v>
      </c>
      <c r="AB104" s="335">
        <v>0</v>
      </c>
    </row>
    <row r="105" spans="1:28" hidden="1" x14ac:dyDescent="0.35">
      <c r="A105" s="456">
        <v>140441</v>
      </c>
      <c r="B105" s="457">
        <v>3735202</v>
      </c>
      <c r="C105" s="458"/>
      <c r="D105" s="460">
        <v>5202</v>
      </c>
      <c r="E105" s="460" t="s">
        <v>236</v>
      </c>
      <c r="G105" s="95">
        <v>0</v>
      </c>
      <c r="K105" s="95">
        <v>0</v>
      </c>
      <c r="M105" s="462">
        <v>0</v>
      </c>
      <c r="O105" s="334">
        <v>0</v>
      </c>
      <c r="P105" s="461">
        <v>0</v>
      </c>
      <c r="T105" s="463">
        <v>5662.87</v>
      </c>
      <c r="U105" s="215">
        <v>16209.670000000002</v>
      </c>
      <c r="V105" s="215">
        <v>0</v>
      </c>
      <c r="X105" s="215">
        <v>0</v>
      </c>
      <c r="Y105" s="215">
        <v>0</v>
      </c>
      <c r="Z105" s="215">
        <v>0</v>
      </c>
      <c r="AA105" s="215">
        <v>0</v>
      </c>
      <c r="AB105" s="335">
        <v>0</v>
      </c>
    </row>
    <row r="106" spans="1:28" hidden="1" x14ac:dyDescent="0.35">
      <c r="A106" s="456">
        <v>140588</v>
      </c>
      <c r="B106" s="457">
        <v>3733402</v>
      </c>
      <c r="C106" s="458"/>
      <c r="D106" s="460">
        <v>3402</v>
      </c>
      <c r="E106" s="460" t="s">
        <v>279</v>
      </c>
      <c r="G106" s="95">
        <v>0</v>
      </c>
      <c r="K106" s="95">
        <v>0</v>
      </c>
      <c r="M106" s="462">
        <v>0</v>
      </c>
      <c r="O106" s="334">
        <v>0</v>
      </c>
      <c r="P106" s="461">
        <v>0</v>
      </c>
      <c r="T106" s="463">
        <v>5396.65</v>
      </c>
      <c r="U106" s="215">
        <v>15943.45</v>
      </c>
      <c r="V106" s="215">
        <v>0</v>
      </c>
      <c r="X106" s="215">
        <v>0</v>
      </c>
      <c r="Y106" s="215">
        <v>0</v>
      </c>
      <c r="Z106" s="215">
        <v>0</v>
      </c>
      <c r="AA106" s="215">
        <v>0</v>
      </c>
      <c r="AB106" s="335">
        <v>0</v>
      </c>
    </row>
    <row r="107" spans="1:28" hidden="1" x14ac:dyDescent="0.35">
      <c r="A107" s="456">
        <v>140025</v>
      </c>
      <c r="B107" s="457">
        <v>3732017</v>
      </c>
      <c r="C107" s="458"/>
      <c r="D107" s="460">
        <v>2017</v>
      </c>
      <c r="E107" s="460" t="s">
        <v>237</v>
      </c>
      <c r="G107" s="95">
        <v>0</v>
      </c>
      <c r="K107" s="95">
        <v>0</v>
      </c>
      <c r="M107" s="462">
        <v>0</v>
      </c>
      <c r="O107" s="334">
        <v>0</v>
      </c>
      <c r="P107" s="461">
        <v>0</v>
      </c>
      <c r="T107" s="463">
        <v>4972.59</v>
      </c>
      <c r="U107" s="215">
        <v>15519.390000000001</v>
      </c>
      <c r="V107" s="215">
        <v>0</v>
      </c>
      <c r="X107" s="215">
        <v>0</v>
      </c>
      <c r="Y107" s="215">
        <v>0</v>
      </c>
      <c r="Z107" s="215">
        <v>0</v>
      </c>
      <c r="AA107" s="215">
        <v>0</v>
      </c>
      <c r="AB107" s="335">
        <v>0</v>
      </c>
    </row>
    <row r="108" spans="1:28" hidden="1" x14ac:dyDescent="0.35">
      <c r="A108" s="456">
        <v>139346</v>
      </c>
      <c r="B108" s="457">
        <v>3735203</v>
      </c>
      <c r="C108" s="458"/>
      <c r="D108" s="460">
        <v>5203</v>
      </c>
      <c r="E108" s="460" t="s">
        <v>238</v>
      </c>
      <c r="G108" s="95">
        <v>0</v>
      </c>
      <c r="K108" s="95">
        <v>0</v>
      </c>
      <c r="M108" s="462">
        <v>0</v>
      </c>
      <c r="O108" s="334">
        <v>0</v>
      </c>
      <c r="P108" s="461">
        <v>0</v>
      </c>
      <c r="T108" s="463">
        <v>5094.1400000000003</v>
      </c>
      <c r="U108" s="215">
        <v>15640.940000000002</v>
      </c>
      <c r="V108" s="215">
        <v>0</v>
      </c>
      <c r="X108" s="215">
        <v>0</v>
      </c>
      <c r="Y108" s="215">
        <v>0</v>
      </c>
      <c r="Z108" s="215">
        <v>0</v>
      </c>
      <c r="AA108" s="215">
        <v>0</v>
      </c>
      <c r="AB108" s="335">
        <v>0</v>
      </c>
    </row>
    <row r="109" spans="1:28" hidden="1" x14ac:dyDescent="0.35">
      <c r="A109" s="456">
        <v>138848</v>
      </c>
      <c r="B109" s="457">
        <v>3733406</v>
      </c>
      <c r="C109" s="458"/>
      <c r="D109" s="460">
        <v>3406</v>
      </c>
      <c r="E109" s="460" t="s">
        <v>239</v>
      </c>
      <c r="G109" s="95">
        <v>0</v>
      </c>
      <c r="K109" s="95">
        <v>0</v>
      </c>
      <c r="M109" s="462">
        <v>0</v>
      </c>
      <c r="O109" s="334">
        <v>0</v>
      </c>
      <c r="P109" s="461">
        <v>0</v>
      </c>
      <c r="T109" s="463">
        <v>4762.96</v>
      </c>
      <c r="U109" s="215">
        <v>15309.760000000002</v>
      </c>
      <c r="V109" s="215">
        <v>0</v>
      </c>
      <c r="X109" s="215">
        <v>0</v>
      </c>
      <c r="Y109" s="215">
        <v>0</v>
      </c>
      <c r="Z109" s="215">
        <v>0</v>
      </c>
      <c r="AA109" s="215">
        <v>0</v>
      </c>
      <c r="AB109" s="335">
        <v>0</v>
      </c>
    </row>
    <row r="110" spans="1:28" hidden="1" x14ac:dyDescent="0.35">
      <c r="A110" s="456">
        <v>140341</v>
      </c>
      <c r="B110" s="457">
        <v>3732020</v>
      </c>
      <c r="C110" s="458"/>
      <c r="D110" s="460">
        <v>2020</v>
      </c>
      <c r="E110" s="460" t="s">
        <v>240</v>
      </c>
      <c r="G110" s="95">
        <v>0</v>
      </c>
      <c r="K110" s="95">
        <v>0</v>
      </c>
      <c r="M110" s="462">
        <v>0</v>
      </c>
      <c r="O110" s="334">
        <v>0</v>
      </c>
      <c r="P110" s="461">
        <v>0</v>
      </c>
      <c r="T110" s="463">
        <v>5340.8</v>
      </c>
      <c r="U110" s="215">
        <v>15887.600000000002</v>
      </c>
      <c r="V110" s="215">
        <v>0</v>
      </c>
      <c r="X110" s="215">
        <v>0</v>
      </c>
      <c r="Y110" s="215">
        <v>0</v>
      </c>
      <c r="Z110" s="215">
        <v>0</v>
      </c>
      <c r="AA110" s="215">
        <v>0</v>
      </c>
      <c r="AB110" s="335">
        <v>0</v>
      </c>
    </row>
    <row r="111" spans="1:28" hidden="1" x14ac:dyDescent="0.35">
      <c r="A111" s="456">
        <v>140440</v>
      </c>
      <c r="B111" s="457">
        <v>3733423</v>
      </c>
      <c r="C111" s="458"/>
      <c r="D111" s="460">
        <v>3423</v>
      </c>
      <c r="E111" s="460" t="s">
        <v>241</v>
      </c>
      <c r="G111" s="95">
        <v>0</v>
      </c>
      <c r="K111" s="95">
        <v>0</v>
      </c>
      <c r="M111" s="462">
        <v>0</v>
      </c>
      <c r="O111" s="334">
        <v>0</v>
      </c>
      <c r="P111" s="461">
        <v>0</v>
      </c>
      <c r="T111" s="463">
        <v>4978.51</v>
      </c>
      <c r="U111" s="215">
        <v>15525.310000000001</v>
      </c>
      <c r="V111" s="215">
        <v>0</v>
      </c>
      <c r="X111" s="215">
        <v>0</v>
      </c>
      <c r="Y111" s="215">
        <v>0</v>
      </c>
      <c r="Z111" s="215">
        <v>0</v>
      </c>
      <c r="AA111" s="215">
        <v>0</v>
      </c>
      <c r="AB111" s="335">
        <v>0</v>
      </c>
    </row>
    <row r="112" spans="1:28" hidden="1" x14ac:dyDescent="0.35">
      <c r="A112" s="456">
        <v>139347</v>
      </c>
      <c r="B112" s="457">
        <v>3735207</v>
      </c>
      <c r="C112" s="458"/>
      <c r="D112" s="460">
        <v>5207</v>
      </c>
      <c r="E112" s="460" t="s">
        <v>242</v>
      </c>
      <c r="G112" s="95">
        <v>0</v>
      </c>
      <c r="K112" s="95">
        <v>0</v>
      </c>
      <c r="M112" s="462">
        <v>0</v>
      </c>
      <c r="O112" s="334">
        <v>0</v>
      </c>
      <c r="P112" s="461">
        <v>0</v>
      </c>
      <c r="T112" s="463">
        <v>5440.58</v>
      </c>
      <c r="U112" s="215">
        <v>15987.380000000001</v>
      </c>
      <c r="V112" s="215">
        <v>0</v>
      </c>
      <c r="X112" s="215">
        <v>0</v>
      </c>
      <c r="Y112" s="215">
        <v>0</v>
      </c>
      <c r="Z112" s="215">
        <v>0</v>
      </c>
      <c r="AA112" s="215">
        <v>0</v>
      </c>
      <c r="AB112" s="335">
        <v>0</v>
      </c>
    </row>
    <row r="113" spans="1:28" hidden="1" x14ac:dyDescent="0.35">
      <c r="A113" s="456">
        <v>107158</v>
      </c>
      <c r="B113" s="457">
        <v>3735208</v>
      </c>
      <c r="C113" s="458"/>
      <c r="D113" s="460">
        <v>5208</v>
      </c>
      <c r="E113" s="460" t="s">
        <v>34</v>
      </c>
      <c r="G113" s="95">
        <v>0</v>
      </c>
      <c r="K113" s="95">
        <v>0</v>
      </c>
      <c r="M113" s="462">
        <v>0</v>
      </c>
      <c r="O113" s="334">
        <v>0</v>
      </c>
      <c r="P113" s="461">
        <v>0</v>
      </c>
      <c r="T113" s="463">
        <v>5619.11</v>
      </c>
      <c r="U113" s="215">
        <v>16165.91</v>
      </c>
      <c r="V113" s="215">
        <v>0</v>
      </c>
      <c r="X113" s="215">
        <v>0</v>
      </c>
      <c r="Y113" s="215">
        <v>0</v>
      </c>
      <c r="Z113" s="215">
        <v>0</v>
      </c>
      <c r="AA113" s="215">
        <v>0</v>
      </c>
      <c r="AB113" s="335">
        <v>0</v>
      </c>
    </row>
    <row r="114" spans="1:28" hidden="1" x14ac:dyDescent="0.35">
      <c r="A114" s="456">
        <v>142600</v>
      </c>
      <c r="B114" s="457">
        <v>3733424</v>
      </c>
      <c r="C114" s="458"/>
      <c r="D114" s="460">
        <v>3424</v>
      </c>
      <c r="E114" s="460" t="s">
        <v>243</v>
      </c>
      <c r="G114" s="95">
        <v>0</v>
      </c>
      <c r="K114" s="95">
        <v>0</v>
      </c>
      <c r="M114" s="462">
        <v>0</v>
      </c>
      <c r="O114" s="334">
        <v>0</v>
      </c>
      <c r="P114" s="461">
        <v>0</v>
      </c>
      <c r="T114" s="463">
        <v>5227.72</v>
      </c>
      <c r="U114" s="215">
        <v>15774.52</v>
      </c>
      <c r="V114" s="215">
        <v>0</v>
      </c>
      <c r="X114" s="215">
        <v>0</v>
      </c>
      <c r="Y114" s="215">
        <v>0</v>
      </c>
      <c r="Z114" s="215">
        <v>0</v>
      </c>
      <c r="AA114" s="215">
        <v>0</v>
      </c>
      <c r="AB114" s="335">
        <v>0</v>
      </c>
    </row>
    <row r="115" spans="1:28" x14ac:dyDescent="0.35">
      <c r="A115" s="456">
        <v>138828</v>
      </c>
      <c r="B115" s="457">
        <v>3733414</v>
      </c>
      <c r="C115" s="458"/>
      <c r="D115" s="460">
        <v>3414</v>
      </c>
      <c r="E115" s="460" t="s">
        <v>244</v>
      </c>
      <c r="F115" s="95">
        <v>18</v>
      </c>
      <c r="G115" s="95">
        <v>18</v>
      </c>
      <c r="H115" s="95">
        <v>12</v>
      </c>
      <c r="K115" s="95">
        <v>12</v>
      </c>
      <c r="L115" s="95">
        <v>6</v>
      </c>
      <c r="M115" s="462">
        <v>0</v>
      </c>
      <c r="O115" s="334">
        <v>18</v>
      </c>
      <c r="P115" s="461">
        <v>0</v>
      </c>
      <c r="T115" s="463">
        <v>4816.88</v>
      </c>
      <c r="U115" s="215">
        <v>15363.68</v>
      </c>
      <c r="V115" s="215">
        <v>276546.24</v>
      </c>
      <c r="X115" s="215">
        <v>180000</v>
      </c>
      <c r="Y115" s="215">
        <v>57802.559999999998</v>
      </c>
      <c r="Z115" s="215">
        <v>28901.279999999999</v>
      </c>
      <c r="AA115" s="215">
        <v>9842.4000000000196</v>
      </c>
      <c r="AB115" s="335">
        <v>0</v>
      </c>
    </row>
    <row r="116" spans="1:28" hidden="1" x14ac:dyDescent="0.35">
      <c r="A116" s="456">
        <v>138830</v>
      </c>
      <c r="B116" s="457">
        <v>3733412</v>
      </c>
      <c r="C116" s="458"/>
      <c r="D116" s="460">
        <v>3412</v>
      </c>
      <c r="E116" s="460" t="s">
        <v>245</v>
      </c>
      <c r="G116" s="95">
        <v>0</v>
      </c>
      <c r="K116" s="95">
        <v>0</v>
      </c>
      <c r="M116" s="462">
        <v>0</v>
      </c>
      <c r="O116" s="334">
        <v>0</v>
      </c>
      <c r="P116" s="461">
        <v>0</v>
      </c>
      <c r="T116" s="463">
        <v>4627.8599999999997</v>
      </c>
      <c r="U116" s="215">
        <v>15174.66</v>
      </c>
      <c r="V116" s="215">
        <v>0</v>
      </c>
      <c r="X116" s="215">
        <v>0</v>
      </c>
      <c r="Y116" s="215">
        <v>0</v>
      </c>
      <c r="Z116" s="215">
        <v>0</v>
      </c>
      <c r="AA116" s="215">
        <v>0</v>
      </c>
      <c r="AB116" s="335">
        <v>0</v>
      </c>
    </row>
    <row r="117" spans="1:28" x14ac:dyDescent="0.35">
      <c r="A117" s="456">
        <v>146510</v>
      </c>
      <c r="B117" s="457">
        <v>3732294</v>
      </c>
      <c r="C117" s="458"/>
      <c r="D117" s="460">
        <v>2294</v>
      </c>
      <c r="E117" s="460" t="s">
        <v>97</v>
      </c>
      <c r="F117" s="95">
        <v>10</v>
      </c>
      <c r="G117" s="95">
        <v>10</v>
      </c>
      <c r="H117" s="95">
        <v>0</v>
      </c>
      <c r="K117" s="95">
        <v>0</v>
      </c>
      <c r="L117" s="95">
        <v>10</v>
      </c>
      <c r="M117" s="462">
        <v>0</v>
      </c>
      <c r="O117" s="334">
        <v>0</v>
      </c>
      <c r="P117" s="461">
        <v>10</v>
      </c>
      <c r="T117" s="463">
        <v>4910.84</v>
      </c>
      <c r="U117" s="215">
        <v>15457.640000000001</v>
      </c>
      <c r="V117" s="215">
        <v>154576.40000000002</v>
      </c>
      <c r="X117" s="215">
        <v>100000</v>
      </c>
      <c r="Y117" s="215">
        <v>0</v>
      </c>
      <c r="Z117" s="215">
        <v>49108.4</v>
      </c>
      <c r="AA117" s="215">
        <v>5468.0000000000109</v>
      </c>
      <c r="AB117" s="335">
        <v>0</v>
      </c>
    </row>
    <row r="118" spans="1:28" hidden="1" x14ac:dyDescent="0.35">
      <c r="A118" s="456">
        <v>107055</v>
      </c>
      <c r="B118" s="457">
        <v>3732303</v>
      </c>
      <c r="C118" s="458"/>
      <c r="D118" s="460">
        <v>2303</v>
      </c>
      <c r="E118" s="460" t="s">
        <v>98</v>
      </c>
      <c r="G118" s="95">
        <v>0</v>
      </c>
      <c r="K118" s="95">
        <v>0</v>
      </c>
      <c r="M118" s="462">
        <v>0</v>
      </c>
      <c r="O118" s="334">
        <v>0</v>
      </c>
      <c r="P118" s="461">
        <v>0</v>
      </c>
      <c r="T118" s="463">
        <v>5041.45</v>
      </c>
      <c r="U118" s="215">
        <v>15588.25</v>
      </c>
      <c r="V118" s="215">
        <v>0</v>
      </c>
      <c r="X118" s="215">
        <v>0</v>
      </c>
      <c r="Y118" s="215">
        <v>0</v>
      </c>
      <c r="Z118" s="215">
        <v>0</v>
      </c>
      <c r="AA118" s="215">
        <v>0</v>
      </c>
      <c r="AB118" s="335">
        <v>0</v>
      </c>
    </row>
    <row r="119" spans="1:28" hidden="1" x14ac:dyDescent="0.35">
      <c r="A119" s="456">
        <v>149119</v>
      </c>
      <c r="B119" s="457">
        <v>3732302</v>
      </c>
      <c r="C119" s="458"/>
      <c r="D119" s="460">
        <v>2302</v>
      </c>
      <c r="E119" s="460" t="s">
        <v>35</v>
      </c>
      <c r="G119" s="95">
        <v>0</v>
      </c>
      <c r="K119" s="95">
        <v>0</v>
      </c>
      <c r="M119" s="462">
        <v>0</v>
      </c>
      <c r="O119" s="334">
        <v>0</v>
      </c>
      <c r="P119" s="461">
        <v>0</v>
      </c>
      <c r="T119" s="463">
        <v>5321.35</v>
      </c>
      <c r="U119" s="215">
        <v>15868.150000000001</v>
      </c>
      <c r="V119" s="215">
        <v>0</v>
      </c>
      <c r="X119" s="215">
        <v>0</v>
      </c>
      <c r="Y119" s="215">
        <v>0</v>
      </c>
      <c r="Z119" s="215">
        <v>0</v>
      </c>
      <c r="AA119" s="215">
        <v>0</v>
      </c>
      <c r="AB119" s="335">
        <v>0</v>
      </c>
    </row>
    <row r="120" spans="1:28" x14ac:dyDescent="0.35">
      <c r="A120" s="456">
        <v>107093</v>
      </c>
      <c r="B120" s="457">
        <v>3732350</v>
      </c>
      <c r="C120" s="458"/>
      <c r="D120" s="460">
        <v>2350</v>
      </c>
      <c r="E120" s="460" t="s">
        <v>36</v>
      </c>
      <c r="F120" s="95">
        <v>20</v>
      </c>
      <c r="G120" s="95">
        <v>20</v>
      </c>
      <c r="H120" s="465">
        <v>20</v>
      </c>
      <c r="I120" s="465"/>
      <c r="J120" s="465"/>
      <c r="K120" s="95">
        <v>20</v>
      </c>
      <c r="L120" s="95">
        <v>0</v>
      </c>
      <c r="M120" s="462">
        <v>0</v>
      </c>
      <c r="O120" s="334">
        <v>24</v>
      </c>
      <c r="P120" s="461">
        <v>-4</v>
      </c>
      <c r="T120" s="463">
        <v>5503.03</v>
      </c>
      <c r="U120" s="215">
        <v>16049.830000000002</v>
      </c>
      <c r="V120" s="215">
        <v>320996.60000000003</v>
      </c>
      <c r="X120" s="215">
        <v>200000</v>
      </c>
      <c r="Y120" s="215">
        <v>110060.59999999999</v>
      </c>
      <c r="Z120" s="215">
        <v>0</v>
      </c>
      <c r="AA120" s="215">
        <v>10936.000000000022</v>
      </c>
      <c r="AB120" s="335">
        <v>0</v>
      </c>
    </row>
    <row r="121" spans="1:28" hidden="1" x14ac:dyDescent="0.35">
      <c r="A121" s="456">
        <v>142749</v>
      </c>
      <c r="B121" s="457">
        <v>3732230</v>
      </c>
      <c r="C121" s="458"/>
      <c r="D121" s="460">
        <v>2230</v>
      </c>
      <c r="E121" s="460" t="s">
        <v>246</v>
      </c>
      <c r="G121" s="95">
        <v>0</v>
      </c>
      <c r="K121" s="95">
        <v>0</v>
      </c>
      <c r="M121" s="462">
        <v>0</v>
      </c>
      <c r="O121" s="334">
        <v>0</v>
      </c>
      <c r="P121" s="461">
        <v>0</v>
      </c>
      <c r="T121" s="463">
        <v>5477.17</v>
      </c>
      <c r="U121" s="215">
        <v>16023.970000000001</v>
      </c>
      <c r="V121" s="215">
        <v>0</v>
      </c>
      <c r="X121" s="215">
        <v>0</v>
      </c>
      <c r="Y121" s="215">
        <v>0</v>
      </c>
      <c r="Z121" s="215">
        <v>0</v>
      </c>
      <c r="AA121" s="215">
        <v>0</v>
      </c>
      <c r="AB121" s="335">
        <v>0</v>
      </c>
    </row>
    <row r="122" spans="1:28" hidden="1" x14ac:dyDescent="0.35">
      <c r="A122" s="456">
        <v>147481</v>
      </c>
      <c r="B122" s="457">
        <v>3735206</v>
      </c>
      <c r="C122" s="458"/>
      <c r="D122" s="460">
        <v>5206</v>
      </c>
      <c r="E122" s="460" t="s">
        <v>163</v>
      </c>
      <c r="G122" s="95">
        <v>0</v>
      </c>
      <c r="K122" s="95">
        <v>0</v>
      </c>
      <c r="M122" s="462">
        <v>0</v>
      </c>
      <c r="O122" s="334">
        <v>0</v>
      </c>
      <c r="P122" s="461">
        <v>0</v>
      </c>
      <c r="T122" s="463">
        <v>4767.28</v>
      </c>
      <c r="U122" s="215">
        <v>15314.080000000002</v>
      </c>
      <c r="V122" s="215">
        <v>0</v>
      </c>
      <c r="X122" s="215">
        <v>0</v>
      </c>
      <c r="Y122" s="215">
        <v>0</v>
      </c>
      <c r="Z122" s="215">
        <v>0</v>
      </c>
      <c r="AA122" s="215">
        <v>0</v>
      </c>
      <c r="AB122" s="335">
        <v>0</v>
      </c>
    </row>
    <row r="123" spans="1:28" hidden="1" x14ac:dyDescent="0.35">
      <c r="A123" s="456">
        <v>140596</v>
      </c>
      <c r="B123" s="457">
        <v>3732203</v>
      </c>
      <c r="C123" s="458"/>
      <c r="D123" s="460">
        <v>2203</v>
      </c>
      <c r="E123" s="460" t="s">
        <v>247</v>
      </c>
      <c r="G123" s="95">
        <v>0</v>
      </c>
      <c r="K123" s="95">
        <v>0</v>
      </c>
      <c r="M123" s="462">
        <v>0</v>
      </c>
      <c r="O123" s="334">
        <v>0</v>
      </c>
      <c r="P123" s="461">
        <v>0</v>
      </c>
      <c r="T123" s="463">
        <v>4619.33</v>
      </c>
      <c r="U123" s="215">
        <v>15166.130000000001</v>
      </c>
      <c r="V123" s="215">
        <v>0</v>
      </c>
      <c r="X123" s="215">
        <v>0</v>
      </c>
      <c r="Y123" s="215">
        <v>0</v>
      </c>
      <c r="Z123" s="215">
        <v>0</v>
      </c>
      <c r="AA123" s="215">
        <v>0</v>
      </c>
      <c r="AB123" s="335">
        <v>0</v>
      </c>
    </row>
    <row r="124" spans="1:28" hidden="1" x14ac:dyDescent="0.35">
      <c r="A124" s="456">
        <v>107094</v>
      </c>
      <c r="B124" s="457">
        <v>3732351</v>
      </c>
      <c r="C124" s="458"/>
      <c r="D124" s="460">
        <v>2351</v>
      </c>
      <c r="E124" s="460" t="s">
        <v>37</v>
      </c>
      <c r="G124" s="95">
        <v>0</v>
      </c>
      <c r="K124" s="95">
        <v>0</v>
      </c>
      <c r="M124" s="462">
        <v>0</v>
      </c>
      <c r="O124" s="334">
        <v>0</v>
      </c>
      <c r="P124" s="461">
        <v>0</v>
      </c>
      <c r="T124" s="463">
        <v>5033.08</v>
      </c>
      <c r="U124" s="215">
        <v>15579.880000000001</v>
      </c>
      <c r="V124" s="215">
        <v>0</v>
      </c>
      <c r="X124" s="215">
        <v>0</v>
      </c>
      <c r="Y124" s="215">
        <v>0</v>
      </c>
      <c r="Z124" s="215">
        <v>0</v>
      </c>
      <c r="AA124" s="215">
        <v>0</v>
      </c>
      <c r="AB124" s="335">
        <v>0</v>
      </c>
    </row>
    <row r="125" spans="1:28" hidden="1" x14ac:dyDescent="0.35">
      <c r="A125" s="456">
        <v>131082</v>
      </c>
      <c r="B125" s="457">
        <v>3733432</v>
      </c>
      <c r="C125" s="458"/>
      <c r="D125" s="460">
        <v>3432</v>
      </c>
      <c r="E125" s="460" t="s">
        <v>164</v>
      </c>
      <c r="G125" s="95">
        <v>0</v>
      </c>
      <c r="K125" s="95">
        <v>0</v>
      </c>
      <c r="M125" s="462">
        <v>0</v>
      </c>
      <c r="O125" s="334">
        <v>0</v>
      </c>
      <c r="P125" s="461">
        <v>0</v>
      </c>
      <c r="T125" s="463">
        <v>5743.26</v>
      </c>
      <c r="U125" s="215">
        <v>16290.060000000001</v>
      </c>
      <c r="V125" s="215">
        <v>0</v>
      </c>
      <c r="X125" s="215">
        <v>0</v>
      </c>
      <c r="Y125" s="215">
        <v>0</v>
      </c>
      <c r="Z125" s="215">
        <v>0</v>
      </c>
      <c r="AA125" s="215">
        <v>0</v>
      </c>
      <c r="AB125" s="335">
        <v>0</v>
      </c>
    </row>
    <row r="126" spans="1:28" hidden="1" x14ac:dyDescent="0.35">
      <c r="A126" s="456">
        <v>107064</v>
      </c>
      <c r="B126" s="457">
        <v>3732319</v>
      </c>
      <c r="C126" s="458"/>
      <c r="D126" s="460">
        <v>2319</v>
      </c>
      <c r="E126" s="460" t="s">
        <v>165</v>
      </c>
      <c r="G126" s="95">
        <v>0</v>
      </c>
      <c r="K126" s="95">
        <v>0</v>
      </c>
      <c r="M126" s="462">
        <v>0</v>
      </c>
      <c r="O126" s="334">
        <v>0</v>
      </c>
      <c r="P126" s="461">
        <v>0</v>
      </c>
      <c r="T126" s="463">
        <v>6110.44</v>
      </c>
      <c r="U126" s="215">
        <v>16657.240000000002</v>
      </c>
      <c r="V126" s="215">
        <v>0</v>
      </c>
      <c r="X126" s="215">
        <v>0</v>
      </c>
      <c r="Y126" s="215">
        <v>0</v>
      </c>
      <c r="Z126" s="215">
        <v>0</v>
      </c>
      <c r="AA126" s="215">
        <v>0</v>
      </c>
      <c r="AB126" s="335">
        <v>0</v>
      </c>
    </row>
    <row r="127" spans="1:28" hidden="1" x14ac:dyDescent="0.35">
      <c r="A127" s="456">
        <v>107095</v>
      </c>
      <c r="B127" s="457">
        <v>3732352</v>
      </c>
      <c r="C127" s="458"/>
      <c r="D127" s="460">
        <v>2352</v>
      </c>
      <c r="E127" s="460" t="s">
        <v>38</v>
      </c>
      <c r="G127" s="95">
        <v>0</v>
      </c>
      <c r="K127" s="95">
        <v>0</v>
      </c>
      <c r="M127" s="462">
        <v>0</v>
      </c>
      <c r="O127" s="334">
        <v>0</v>
      </c>
      <c r="P127" s="461">
        <v>0</v>
      </c>
      <c r="T127" s="463">
        <v>4673.08</v>
      </c>
      <c r="U127" s="215">
        <v>15219.880000000001</v>
      </c>
      <c r="V127" s="215">
        <v>0</v>
      </c>
      <c r="X127" s="215">
        <v>0</v>
      </c>
      <c r="Y127" s="215">
        <v>0</v>
      </c>
      <c r="Z127" s="215">
        <v>0</v>
      </c>
      <c r="AA127" s="215">
        <v>0</v>
      </c>
      <c r="AB127" s="335">
        <v>0</v>
      </c>
    </row>
    <row r="128" spans="1:28" x14ac:dyDescent="0.35">
      <c r="A128" s="456">
        <v>146498</v>
      </c>
      <c r="B128" s="457">
        <v>3732311</v>
      </c>
      <c r="C128" s="458"/>
      <c r="D128" s="460">
        <v>2311</v>
      </c>
      <c r="E128" s="460" t="s">
        <v>39</v>
      </c>
      <c r="F128" s="243">
        <v>16</v>
      </c>
      <c r="G128" s="95">
        <v>17</v>
      </c>
      <c r="H128" s="341">
        <v>17</v>
      </c>
      <c r="I128" s="341"/>
      <c r="J128" s="341"/>
      <c r="K128" s="95">
        <v>17</v>
      </c>
      <c r="L128" s="95">
        <v>0</v>
      </c>
      <c r="M128" s="462">
        <v>0</v>
      </c>
      <c r="O128" s="334">
        <v>22</v>
      </c>
      <c r="P128" s="461">
        <v>-6</v>
      </c>
      <c r="T128" s="463">
        <v>5780.64</v>
      </c>
      <c r="U128" s="215">
        <v>16327.440000000002</v>
      </c>
      <c r="V128" s="215">
        <v>277566.48000000004</v>
      </c>
      <c r="X128" s="215">
        <v>170000</v>
      </c>
      <c r="Y128" s="215">
        <v>98270.88</v>
      </c>
      <c r="Z128" s="215">
        <v>0</v>
      </c>
      <c r="AA128" s="215">
        <v>9295.6000000000186</v>
      </c>
      <c r="AB128" s="335">
        <v>0</v>
      </c>
    </row>
    <row r="129" spans="1:28" x14ac:dyDescent="0.35">
      <c r="A129" s="456">
        <v>147621</v>
      </c>
      <c r="B129" s="457">
        <v>3732040</v>
      </c>
      <c r="C129" s="458"/>
      <c r="D129" s="460">
        <v>2040</v>
      </c>
      <c r="E129" s="460" t="s">
        <v>99</v>
      </c>
      <c r="F129" s="95">
        <v>10</v>
      </c>
      <c r="G129" s="95">
        <v>10</v>
      </c>
      <c r="H129" s="95">
        <v>9</v>
      </c>
      <c r="K129" s="95">
        <v>9</v>
      </c>
      <c r="L129" s="95">
        <v>1</v>
      </c>
      <c r="M129" s="462">
        <v>0</v>
      </c>
      <c r="O129" s="334">
        <v>10</v>
      </c>
      <c r="P129" s="461">
        <v>0</v>
      </c>
      <c r="T129" s="463">
        <v>5959.51</v>
      </c>
      <c r="U129" s="215">
        <v>16506.310000000001</v>
      </c>
      <c r="V129" s="215">
        <v>165063.1</v>
      </c>
      <c r="X129" s="215">
        <v>100000</v>
      </c>
      <c r="Y129" s="215">
        <v>53635.590000000004</v>
      </c>
      <c r="Z129" s="215">
        <v>5959.51</v>
      </c>
      <c r="AA129" s="215">
        <v>5468.0000000000109</v>
      </c>
      <c r="AB129" s="335">
        <v>0</v>
      </c>
    </row>
    <row r="130" spans="1:28" hidden="1" x14ac:dyDescent="0.35">
      <c r="A130" s="456">
        <v>140610</v>
      </c>
      <c r="B130" s="457">
        <v>3732027</v>
      </c>
      <c r="C130" s="458"/>
      <c r="D130" s="460">
        <v>2027</v>
      </c>
      <c r="E130" s="460" t="s">
        <v>333</v>
      </c>
      <c r="G130" s="95">
        <v>0</v>
      </c>
      <c r="K130" s="95">
        <v>0</v>
      </c>
      <c r="M130" s="462">
        <v>0</v>
      </c>
      <c r="O130" s="334">
        <v>0</v>
      </c>
      <c r="P130" s="461">
        <v>0</v>
      </c>
      <c r="T130" s="463">
        <v>6133.94</v>
      </c>
      <c r="U130" s="215">
        <v>16680.740000000002</v>
      </c>
      <c r="V130" s="215">
        <v>0</v>
      </c>
      <c r="X130" s="215">
        <v>0</v>
      </c>
      <c r="Y130" s="215">
        <v>0</v>
      </c>
      <c r="Z130" s="215">
        <v>0</v>
      </c>
      <c r="AA130" s="215">
        <v>0</v>
      </c>
      <c r="AB130" s="335">
        <v>0</v>
      </c>
    </row>
    <row r="131" spans="1:28" hidden="1" x14ac:dyDescent="0.35">
      <c r="A131" s="456">
        <v>145373</v>
      </c>
      <c r="B131" s="457">
        <v>3732361</v>
      </c>
      <c r="C131" s="458"/>
      <c r="D131" s="460">
        <v>2361</v>
      </c>
      <c r="E131" s="460" t="s">
        <v>248</v>
      </c>
      <c r="G131" s="95">
        <v>0</v>
      </c>
      <c r="K131" s="95">
        <v>0</v>
      </c>
      <c r="M131" s="462">
        <v>0</v>
      </c>
      <c r="O131" s="334">
        <v>0</v>
      </c>
      <c r="P131" s="461">
        <v>0</v>
      </c>
      <c r="T131" s="463">
        <v>4730.3500000000004</v>
      </c>
      <c r="U131" s="215">
        <v>15277.150000000001</v>
      </c>
      <c r="V131" s="215">
        <v>0</v>
      </c>
      <c r="X131" s="215">
        <v>0</v>
      </c>
      <c r="Y131" s="215">
        <v>0</v>
      </c>
      <c r="Z131" s="215">
        <v>0</v>
      </c>
      <c r="AA131" s="215">
        <v>0</v>
      </c>
      <c r="AB131" s="335">
        <v>0</v>
      </c>
    </row>
    <row r="132" spans="1:28" hidden="1" x14ac:dyDescent="0.35">
      <c r="A132" s="456">
        <v>142074</v>
      </c>
      <c r="B132" s="457">
        <v>3732043</v>
      </c>
      <c r="C132" s="458"/>
      <c r="D132" s="460">
        <v>2043</v>
      </c>
      <c r="E132" s="460" t="s">
        <v>249</v>
      </c>
      <c r="G132" s="95">
        <v>0</v>
      </c>
      <c r="K132" s="95">
        <v>0</v>
      </c>
      <c r="M132" s="462">
        <v>0</v>
      </c>
      <c r="O132" s="334">
        <v>0</v>
      </c>
      <c r="P132" s="461">
        <v>0</v>
      </c>
      <c r="T132" s="463">
        <v>5733.39</v>
      </c>
      <c r="U132" s="215">
        <v>16280.190000000002</v>
      </c>
      <c r="V132" s="215">
        <v>0</v>
      </c>
      <c r="X132" s="215">
        <v>0</v>
      </c>
      <c r="Y132" s="215">
        <v>0</v>
      </c>
      <c r="Z132" s="215">
        <v>0</v>
      </c>
      <c r="AA132" s="215">
        <v>0</v>
      </c>
      <c r="AB132" s="335">
        <v>0</v>
      </c>
    </row>
    <row r="133" spans="1:28" s="64" customFormat="1" hidden="1" x14ac:dyDescent="0.35">
      <c r="A133" s="456">
        <v>147921</v>
      </c>
      <c r="B133" s="457">
        <v>3732139</v>
      </c>
      <c r="C133" s="458"/>
      <c r="D133" s="460">
        <v>2139</v>
      </c>
      <c r="E133" s="460" t="s">
        <v>40</v>
      </c>
      <c r="F133" s="95"/>
      <c r="G133" s="95">
        <v>0</v>
      </c>
      <c r="H133" s="95"/>
      <c r="I133" s="95"/>
      <c r="J133" s="95"/>
      <c r="K133" s="95">
        <v>0</v>
      </c>
      <c r="M133" s="462">
        <v>0</v>
      </c>
      <c r="O133" s="334">
        <v>0</v>
      </c>
      <c r="P133" s="461">
        <v>0</v>
      </c>
      <c r="T133" s="463">
        <v>5645.9</v>
      </c>
      <c r="U133" s="215">
        <v>16192.7</v>
      </c>
      <c r="V133" s="215">
        <v>0</v>
      </c>
      <c r="X133" s="215">
        <v>0</v>
      </c>
      <c r="Y133" s="215">
        <v>0</v>
      </c>
      <c r="Z133" s="215">
        <v>0</v>
      </c>
      <c r="AA133" s="215">
        <v>0</v>
      </c>
      <c r="AB133" s="335">
        <v>0</v>
      </c>
    </row>
    <row r="134" spans="1:28" hidden="1" x14ac:dyDescent="0.35">
      <c r="A134" s="456">
        <v>141339</v>
      </c>
      <c r="B134" s="457">
        <v>3732034</v>
      </c>
      <c r="C134" s="458"/>
      <c r="D134" s="460">
        <v>2034</v>
      </c>
      <c r="E134" s="460" t="s">
        <v>311</v>
      </c>
      <c r="G134" s="95">
        <v>0</v>
      </c>
      <c r="K134" s="95">
        <v>0</v>
      </c>
      <c r="M134" s="462">
        <v>0</v>
      </c>
      <c r="O134" s="334">
        <v>0</v>
      </c>
      <c r="P134" s="461">
        <v>0</v>
      </c>
      <c r="T134" s="463">
        <v>5810.98</v>
      </c>
      <c r="U134" s="215">
        <v>16357.78</v>
      </c>
      <c r="V134" s="215">
        <v>0</v>
      </c>
      <c r="X134" s="215">
        <v>0</v>
      </c>
      <c r="Y134" s="215">
        <v>0</v>
      </c>
      <c r="Z134" s="215">
        <v>0</v>
      </c>
      <c r="AA134" s="215">
        <v>0</v>
      </c>
      <c r="AB134" s="335">
        <v>0</v>
      </c>
    </row>
    <row r="135" spans="1:28" hidden="1" x14ac:dyDescent="0.35">
      <c r="A135" s="456">
        <v>147375</v>
      </c>
      <c r="B135" s="457">
        <v>3732324</v>
      </c>
      <c r="C135" s="458"/>
      <c r="D135" s="460">
        <v>2324</v>
      </c>
      <c r="E135" s="460" t="s">
        <v>41</v>
      </c>
      <c r="G135" s="95">
        <v>0</v>
      </c>
      <c r="K135" s="95">
        <v>0</v>
      </c>
      <c r="M135" s="462">
        <v>0</v>
      </c>
      <c r="O135" s="334">
        <v>0</v>
      </c>
      <c r="P135" s="461">
        <v>0</v>
      </c>
      <c r="T135" s="463">
        <v>5017.92</v>
      </c>
      <c r="U135" s="215">
        <v>15564.720000000001</v>
      </c>
      <c r="V135" s="215">
        <v>0</v>
      </c>
      <c r="X135" s="215">
        <v>0</v>
      </c>
      <c r="Y135" s="215">
        <v>0</v>
      </c>
      <c r="Z135" s="215">
        <v>0</v>
      </c>
      <c r="AA135" s="215">
        <v>0</v>
      </c>
      <c r="AB135" s="335">
        <v>0</v>
      </c>
    </row>
    <row r="136" spans="1:28" hidden="1" x14ac:dyDescent="0.35">
      <c r="A136" s="456">
        <v>148690</v>
      </c>
      <c r="B136" s="457">
        <v>3732327</v>
      </c>
      <c r="C136" s="458"/>
      <c r="D136" s="460">
        <v>2327</v>
      </c>
      <c r="E136" s="460" t="s">
        <v>166</v>
      </c>
      <c r="G136" s="95">
        <v>0</v>
      </c>
      <c r="K136" s="95">
        <v>0</v>
      </c>
      <c r="M136" s="462">
        <v>0</v>
      </c>
      <c r="O136" s="334">
        <v>0</v>
      </c>
      <c r="P136" s="461">
        <v>0</v>
      </c>
      <c r="T136" s="463">
        <v>5684.63</v>
      </c>
      <c r="U136" s="215">
        <v>16231.43</v>
      </c>
      <c r="V136" s="215">
        <v>0</v>
      </c>
      <c r="X136" s="215">
        <v>0</v>
      </c>
      <c r="Y136" s="215">
        <v>0</v>
      </c>
      <c r="Z136" s="215">
        <v>0</v>
      </c>
      <c r="AA136" s="215">
        <v>0</v>
      </c>
      <c r="AB136" s="335">
        <v>0</v>
      </c>
    </row>
    <row r="137" spans="1:28" hidden="1" x14ac:dyDescent="0.35">
      <c r="A137" s="456">
        <v>143620</v>
      </c>
      <c r="B137" s="457">
        <v>3732321</v>
      </c>
      <c r="C137" s="458"/>
      <c r="D137" s="460">
        <v>2321</v>
      </c>
      <c r="E137" s="460" t="s">
        <v>250</v>
      </c>
      <c r="G137" s="95">
        <v>0</v>
      </c>
      <c r="K137" s="95">
        <v>0</v>
      </c>
      <c r="M137" s="462">
        <v>0</v>
      </c>
      <c r="O137" s="334">
        <v>0</v>
      </c>
      <c r="P137" s="461">
        <v>0</v>
      </c>
      <c r="T137" s="463">
        <v>6102.28</v>
      </c>
      <c r="U137" s="215">
        <v>16649.080000000002</v>
      </c>
      <c r="V137" s="215">
        <v>0</v>
      </c>
      <c r="X137" s="215">
        <v>0</v>
      </c>
      <c r="Y137" s="215">
        <v>0</v>
      </c>
      <c r="Z137" s="215">
        <v>0</v>
      </c>
      <c r="AA137" s="215">
        <v>0</v>
      </c>
      <c r="AB137" s="335">
        <v>0</v>
      </c>
    </row>
    <row r="138" spans="1:28" hidden="1" x14ac:dyDescent="0.35">
      <c r="A138" s="456"/>
      <c r="B138" s="457"/>
      <c r="C138" s="458"/>
      <c r="D138" s="459" t="s">
        <v>334</v>
      </c>
      <c r="E138" s="460"/>
      <c r="G138" s="95">
        <v>0</v>
      </c>
      <c r="K138" s="95">
        <v>0</v>
      </c>
      <c r="M138" s="462">
        <v>0</v>
      </c>
      <c r="O138" s="334">
        <v>0</v>
      </c>
      <c r="P138" s="461">
        <v>0</v>
      </c>
      <c r="T138" s="463">
        <v>0</v>
      </c>
      <c r="U138" s="215">
        <v>10546.800000000001</v>
      </c>
      <c r="V138" s="215">
        <v>0</v>
      </c>
      <c r="X138" s="215">
        <v>0</v>
      </c>
      <c r="Y138" s="215">
        <v>0</v>
      </c>
      <c r="Z138" s="215">
        <v>0</v>
      </c>
      <c r="AA138" s="215">
        <v>0</v>
      </c>
      <c r="AB138" s="335">
        <v>0</v>
      </c>
    </row>
    <row r="139" spans="1:28" x14ac:dyDescent="0.35">
      <c r="A139" s="456"/>
      <c r="B139" s="457"/>
      <c r="C139" s="458"/>
      <c r="D139" s="459"/>
      <c r="E139" s="466" t="s">
        <v>195</v>
      </c>
      <c r="F139" s="63">
        <v>229</v>
      </c>
      <c r="G139" s="63">
        <v>233</v>
      </c>
      <c r="H139" s="63"/>
      <c r="I139" s="63">
        <v>0</v>
      </c>
      <c r="J139" s="63">
        <v>0</v>
      </c>
      <c r="K139" s="63">
        <v>164</v>
      </c>
      <c r="L139" s="63">
        <v>69</v>
      </c>
      <c r="M139" s="462">
        <v>0</v>
      </c>
      <c r="O139" s="334">
        <v>0</v>
      </c>
      <c r="P139" s="461">
        <v>229</v>
      </c>
      <c r="T139" s="227">
        <v>651679.30897356535</v>
      </c>
      <c r="U139" s="227">
        <v>1948935.7089735654</v>
      </c>
      <c r="V139" s="227">
        <v>3696766.3297356553</v>
      </c>
      <c r="X139" s="227">
        <v>2330000</v>
      </c>
      <c r="Y139" s="227">
        <v>897211.31692069641</v>
      </c>
      <c r="Z139" s="227">
        <v>342150.61281495856</v>
      </c>
      <c r="AA139" s="227">
        <v>127404.40000000026</v>
      </c>
      <c r="AB139" s="342">
        <v>0</v>
      </c>
    </row>
    <row r="140" spans="1:28" x14ac:dyDescent="0.35">
      <c r="A140" s="456"/>
      <c r="B140" s="457"/>
      <c r="C140" s="458"/>
      <c r="D140" s="459"/>
      <c r="E140" s="460"/>
      <c r="M140" s="462">
        <v>0</v>
      </c>
      <c r="O140" s="334">
        <v>0</v>
      </c>
      <c r="P140" s="461">
        <v>0</v>
      </c>
      <c r="U140" s="343"/>
      <c r="V140" s="343">
        <v>0</v>
      </c>
      <c r="X140" s="344"/>
      <c r="Y140" s="343"/>
      <c r="Z140" s="343"/>
      <c r="AA140" s="343"/>
    </row>
    <row r="141" spans="1:28" x14ac:dyDescent="0.35">
      <c r="A141" s="456"/>
      <c r="B141" s="457"/>
      <c r="C141" s="458"/>
      <c r="D141" s="459" t="s">
        <v>334</v>
      </c>
      <c r="E141" s="466" t="s">
        <v>122</v>
      </c>
      <c r="M141" s="462">
        <v>0</v>
      </c>
      <c r="O141" s="334">
        <v>0</v>
      </c>
      <c r="P141" s="461">
        <v>0</v>
      </c>
      <c r="U141" s="343"/>
      <c r="V141" s="343">
        <v>0</v>
      </c>
      <c r="X141" s="344"/>
      <c r="Y141" s="343"/>
      <c r="Z141" s="343"/>
      <c r="AA141" s="343"/>
    </row>
    <row r="142" spans="1:28" hidden="1" x14ac:dyDescent="0.35">
      <c r="A142" s="456"/>
      <c r="B142" s="457"/>
      <c r="C142" s="458"/>
      <c r="D142" s="459" t="s">
        <v>334</v>
      </c>
      <c r="E142" s="460"/>
      <c r="G142" s="95">
        <v>0</v>
      </c>
      <c r="K142" s="95">
        <v>0</v>
      </c>
      <c r="M142" s="462">
        <v>0</v>
      </c>
      <c r="O142" s="334">
        <v>0</v>
      </c>
      <c r="P142" s="461">
        <v>0</v>
      </c>
      <c r="T142" s="444">
        <v>0</v>
      </c>
      <c r="U142" s="343">
        <v>10546.800000000001</v>
      </c>
      <c r="V142" s="343">
        <v>0</v>
      </c>
      <c r="X142" s="344">
        <v>0</v>
      </c>
      <c r="Y142" s="343">
        <v>0</v>
      </c>
      <c r="Z142" s="343">
        <v>0</v>
      </c>
      <c r="AA142" s="343">
        <v>0</v>
      </c>
      <c r="AB142" s="335">
        <v>0</v>
      </c>
    </row>
    <row r="143" spans="1:28" x14ac:dyDescent="0.35">
      <c r="A143" s="456">
        <v>138337</v>
      </c>
      <c r="B143" s="457">
        <v>3735401</v>
      </c>
      <c r="C143" s="458"/>
      <c r="D143" s="460">
        <v>5401</v>
      </c>
      <c r="E143" s="460" t="s">
        <v>251</v>
      </c>
      <c r="F143" s="95">
        <v>4</v>
      </c>
      <c r="G143" s="95">
        <v>4</v>
      </c>
      <c r="I143" s="95">
        <v>1</v>
      </c>
      <c r="K143" s="95">
        <v>1</v>
      </c>
      <c r="L143" s="95">
        <v>3</v>
      </c>
      <c r="M143" s="462">
        <v>0</v>
      </c>
      <c r="O143" s="334">
        <v>4</v>
      </c>
      <c r="P143" s="461">
        <v>0</v>
      </c>
      <c r="R143" s="95">
        <v>0</v>
      </c>
      <c r="S143" s="95">
        <v>1</v>
      </c>
      <c r="T143" s="463">
        <v>6801.43</v>
      </c>
      <c r="U143" s="215">
        <v>17348.230000000003</v>
      </c>
      <c r="V143" s="215">
        <v>69392.920000000013</v>
      </c>
      <c r="X143" s="215">
        <v>40000</v>
      </c>
      <c r="Y143" s="215">
        <v>6801.43</v>
      </c>
      <c r="Z143" s="215">
        <v>20404.29</v>
      </c>
      <c r="AA143" s="215">
        <v>2187.2000000000044</v>
      </c>
      <c r="AB143" s="335">
        <v>0</v>
      </c>
    </row>
    <row r="144" spans="1:28" x14ac:dyDescent="0.35">
      <c r="A144" s="456">
        <v>147788</v>
      </c>
      <c r="B144" s="457">
        <v>3734017</v>
      </c>
      <c r="C144" s="458"/>
      <c r="D144" s="460">
        <v>4017</v>
      </c>
      <c r="E144" s="460" t="s">
        <v>252</v>
      </c>
      <c r="F144" s="95">
        <v>12</v>
      </c>
      <c r="G144" s="95">
        <v>12</v>
      </c>
      <c r="H144" s="321"/>
      <c r="I144" s="321">
        <v>3</v>
      </c>
      <c r="J144" s="321">
        <v>4</v>
      </c>
      <c r="K144" s="95">
        <v>7</v>
      </c>
      <c r="L144" s="95">
        <v>5</v>
      </c>
      <c r="M144" s="462">
        <v>0</v>
      </c>
      <c r="O144" s="334">
        <v>12</v>
      </c>
      <c r="P144" s="461">
        <v>0</v>
      </c>
      <c r="R144" s="95">
        <v>3</v>
      </c>
      <c r="S144" s="95">
        <v>4</v>
      </c>
      <c r="T144" s="463">
        <v>6653.57</v>
      </c>
      <c r="U144" s="215">
        <v>17200.370000000003</v>
      </c>
      <c r="V144" s="215">
        <v>206404.44000000003</v>
      </c>
      <c r="X144" s="215">
        <v>120000</v>
      </c>
      <c r="Y144" s="215">
        <v>46574.99</v>
      </c>
      <c r="Z144" s="215">
        <v>33267.85</v>
      </c>
      <c r="AA144" s="215">
        <v>6561.6000000000131</v>
      </c>
      <c r="AB144" s="335">
        <v>0</v>
      </c>
    </row>
    <row r="145" spans="1:28" s="63" customFormat="1" hidden="1" x14ac:dyDescent="0.35">
      <c r="A145" s="456">
        <v>138414</v>
      </c>
      <c r="B145" s="457">
        <v>3734000</v>
      </c>
      <c r="C145" s="458"/>
      <c r="D145" s="460">
        <v>4000</v>
      </c>
      <c r="E145" s="460" t="s">
        <v>253</v>
      </c>
      <c r="F145" s="95"/>
      <c r="G145" s="95">
        <v>0</v>
      </c>
      <c r="K145" s="95">
        <v>0</v>
      </c>
      <c r="M145" s="462">
        <v>0</v>
      </c>
      <c r="O145" s="334">
        <v>0</v>
      </c>
      <c r="P145" s="461">
        <v>0</v>
      </c>
      <c r="T145" s="463">
        <v>7857.69</v>
      </c>
      <c r="U145" s="215">
        <v>18404.490000000002</v>
      </c>
      <c r="V145" s="215">
        <v>0</v>
      </c>
      <c r="X145" s="215">
        <v>0</v>
      </c>
      <c r="Y145" s="215">
        <v>0</v>
      </c>
      <c r="Z145" s="215">
        <v>0</v>
      </c>
      <c r="AA145" s="215">
        <v>0</v>
      </c>
      <c r="AB145" s="335">
        <v>0</v>
      </c>
    </row>
    <row r="146" spans="1:28" hidden="1" x14ac:dyDescent="0.35">
      <c r="A146" s="456">
        <v>145191</v>
      </c>
      <c r="B146" s="457">
        <v>3734012</v>
      </c>
      <c r="C146" s="458"/>
      <c r="D146" s="460">
        <v>4012</v>
      </c>
      <c r="E146" s="460" t="s">
        <v>254</v>
      </c>
      <c r="G146" s="95">
        <v>0</v>
      </c>
      <c r="K146" s="95">
        <v>0</v>
      </c>
      <c r="M146" s="462">
        <v>0</v>
      </c>
      <c r="O146" s="334">
        <v>0</v>
      </c>
      <c r="P146" s="461">
        <v>0</v>
      </c>
      <c r="T146" s="463">
        <v>7135.06</v>
      </c>
      <c r="U146" s="215">
        <v>17681.86</v>
      </c>
      <c r="V146" s="215">
        <v>0</v>
      </c>
      <c r="X146" s="215">
        <v>0</v>
      </c>
      <c r="Y146" s="215">
        <v>0</v>
      </c>
      <c r="Z146" s="215">
        <v>0</v>
      </c>
      <c r="AA146" s="215">
        <v>0</v>
      </c>
      <c r="AB146" s="335">
        <v>0</v>
      </c>
    </row>
    <row r="147" spans="1:28" hidden="1" x14ac:dyDescent="0.35">
      <c r="A147" s="456">
        <v>138925</v>
      </c>
      <c r="B147" s="457">
        <v>3734280</v>
      </c>
      <c r="C147" s="458"/>
      <c r="D147" s="460">
        <v>4280</v>
      </c>
      <c r="E147" s="460" t="s">
        <v>255</v>
      </c>
      <c r="G147" s="95">
        <v>0</v>
      </c>
      <c r="K147" s="95">
        <v>0</v>
      </c>
      <c r="M147" s="462">
        <v>0</v>
      </c>
      <c r="O147" s="334">
        <v>0</v>
      </c>
      <c r="P147" s="461">
        <v>0</v>
      </c>
      <c r="T147" s="463">
        <v>8748.81</v>
      </c>
      <c r="U147" s="215">
        <v>19295.61</v>
      </c>
      <c r="V147" s="215">
        <v>0</v>
      </c>
      <c r="X147" s="215">
        <v>0</v>
      </c>
      <c r="Y147" s="215">
        <v>0</v>
      </c>
      <c r="Z147" s="215">
        <v>0</v>
      </c>
      <c r="AA147" s="215">
        <v>0</v>
      </c>
      <c r="AB147" s="335">
        <v>0</v>
      </c>
    </row>
    <row r="148" spans="1:28" hidden="1" x14ac:dyDescent="0.35">
      <c r="A148" s="456">
        <v>139334</v>
      </c>
      <c r="B148" s="457">
        <v>3734003</v>
      </c>
      <c r="C148" s="458"/>
      <c r="D148" s="460">
        <v>4003</v>
      </c>
      <c r="E148" s="460" t="s">
        <v>256</v>
      </c>
      <c r="G148" s="95">
        <v>0</v>
      </c>
      <c r="K148" s="95">
        <v>0</v>
      </c>
      <c r="M148" s="462">
        <v>0</v>
      </c>
      <c r="O148" s="334">
        <v>0</v>
      </c>
      <c r="P148" s="461">
        <v>0</v>
      </c>
      <c r="T148" s="463">
        <v>7654.23</v>
      </c>
      <c r="U148" s="215">
        <v>18201.03</v>
      </c>
      <c r="V148" s="215">
        <v>0</v>
      </c>
      <c r="X148" s="215">
        <v>0</v>
      </c>
      <c r="Y148" s="215">
        <v>0</v>
      </c>
      <c r="Z148" s="215">
        <v>0</v>
      </c>
      <c r="AA148" s="215">
        <v>0</v>
      </c>
      <c r="AB148" s="335">
        <v>0</v>
      </c>
    </row>
    <row r="149" spans="1:28" x14ac:dyDescent="0.35">
      <c r="A149" s="456">
        <v>140547</v>
      </c>
      <c r="B149" s="457">
        <v>3734007</v>
      </c>
      <c r="C149" s="458"/>
      <c r="D149" s="460">
        <v>4007</v>
      </c>
      <c r="E149" s="460" t="s">
        <v>257</v>
      </c>
      <c r="F149" s="243">
        <v>25</v>
      </c>
      <c r="G149" s="95">
        <v>25</v>
      </c>
      <c r="H149" s="321"/>
      <c r="I149" s="321">
        <v>18</v>
      </c>
      <c r="J149" s="321">
        <v>4</v>
      </c>
      <c r="K149" s="95">
        <v>22</v>
      </c>
      <c r="L149" s="95">
        <v>3</v>
      </c>
      <c r="M149" s="462">
        <v>0</v>
      </c>
      <c r="O149" s="334">
        <v>20</v>
      </c>
      <c r="P149" s="461">
        <v>5</v>
      </c>
      <c r="R149" s="95">
        <v>18</v>
      </c>
      <c r="S149" s="95">
        <v>5</v>
      </c>
      <c r="T149" s="463">
        <v>6441.81</v>
      </c>
      <c r="U149" s="215">
        <v>16988.61</v>
      </c>
      <c r="V149" s="215">
        <v>424715.25</v>
      </c>
      <c r="X149" s="215">
        <v>250000</v>
      </c>
      <c r="Y149" s="215">
        <v>141719.82</v>
      </c>
      <c r="Z149" s="215">
        <v>19325.43</v>
      </c>
      <c r="AA149" s="215">
        <v>13670.000000000027</v>
      </c>
      <c r="AB149" s="335">
        <v>0</v>
      </c>
    </row>
    <row r="150" spans="1:28" hidden="1" x14ac:dyDescent="0.35">
      <c r="A150" s="456">
        <v>141495</v>
      </c>
      <c r="B150" s="457">
        <v>3734278</v>
      </c>
      <c r="C150" s="458"/>
      <c r="D150" s="460">
        <v>4278</v>
      </c>
      <c r="E150" s="460" t="s">
        <v>258</v>
      </c>
      <c r="G150" s="95">
        <v>0</v>
      </c>
      <c r="K150" s="95">
        <v>0</v>
      </c>
      <c r="M150" s="462">
        <v>0</v>
      </c>
      <c r="O150" s="334">
        <v>0</v>
      </c>
      <c r="P150" s="461">
        <v>0</v>
      </c>
      <c r="T150" s="463">
        <v>6721.02</v>
      </c>
      <c r="U150" s="215">
        <v>17267.82</v>
      </c>
      <c r="V150" s="215">
        <v>0</v>
      </c>
      <c r="X150" s="215">
        <v>0</v>
      </c>
      <c r="Y150" s="215">
        <v>0</v>
      </c>
      <c r="Z150" s="215">
        <v>0</v>
      </c>
      <c r="AA150" s="215">
        <v>0</v>
      </c>
      <c r="AB150" s="335">
        <v>0</v>
      </c>
    </row>
    <row r="151" spans="1:28" hidden="1" x14ac:dyDescent="0.35">
      <c r="A151" s="456">
        <v>145455</v>
      </c>
      <c r="B151" s="457">
        <v>3734257</v>
      </c>
      <c r="C151" s="458"/>
      <c r="D151" s="460">
        <v>4257</v>
      </c>
      <c r="E151" s="460" t="s">
        <v>259</v>
      </c>
      <c r="G151" s="95">
        <v>0</v>
      </c>
      <c r="K151" s="95">
        <v>0</v>
      </c>
      <c r="M151" s="462">
        <v>0</v>
      </c>
      <c r="O151" s="334">
        <v>0</v>
      </c>
      <c r="P151" s="461">
        <v>0</v>
      </c>
      <c r="T151" s="463">
        <v>6035.04</v>
      </c>
      <c r="U151" s="215">
        <v>16581.84</v>
      </c>
      <c r="V151" s="215">
        <v>0</v>
      </c>
      <c r="X151" s="215">
        <v>0</v>
      </c>
      <c r="Y151" s="215">
        <v>0</v>
      </c>
      <c r="Z151" s="215">
        <v>0</v>
      </c>
      <c r="AA151" s="215">
        <v>0</v>
      </c>
      <c r="AB151" s="335">
        <v>0</v>
      </c>
    </row>
    <row r="152" spans="1:28" x14ac:dyDescent="0.35">
      <c r="A152" s="456">
        <v>138841</v>
      </c>
      <c r="B152" s="457">
        <v>3734230</v>
      </c>
      <c r="C152" s="458"/>
      <c r="D152" s="460">
        <v>4230</v>
      </c>
      <c r="E152" s="460" t="s">
        <v>66</v>
      </c>
      <c r="F152" s="95">
        <v>30</v>
      </c>
      <c r="G152" s="95">
        <v>30</v>
      </c>
      <c r="H152" s="329"/>
      <c r="I152" s="329">
        <v>14</v>
      </c>
      <c r="J152" s="329">
        <v>14</v>
      </c>
      <c r="K152" s="95">
        <v>28</v>
      </c>
      <c r="L152" s="95">
        <v>2</v>
      </c>
      <c r="M152" s="462">
        <v>0</v>
      </c>
      <c r="O152" s="334">
        <v>30</v>
      </c>
      <c r="P152" s="461">
        <v>0</v>
      </c>
      <c r="R152" s="95">
        <v>23</v>
      </c>
      <c r="S152" s="95">
        <v>7</v>
      </c>
      <c r="T152" s="463">
        <v>7008.77</v>
      </c>
      <c r="U152" s="215">
        <v>17555.57</v>
      </c>
      <c r="V152" s="215">
        <v>526667.1</v>
      </c>
      <c r="X152" s="215">
        <v>300000</v>
      </c>
      <c r="Y152" s="215">
        <v>196245.56</v>
      </c>
      <c r="Z152" s="215">
        <v>14017.54</v>
      </c>
      <c r="AA152" s="215">
        <v>16404.000000000033</v>
      </c>
      <c r="AB152" s="335">
        <v>0</v>
      </c>
    </row>
    <row r="153" spans="1:28" hidden="1" x14ac:dyDescent="0.35">
      <c r="A153" s="456">
        <v>107140</v>
      </c>
      <c r="B153" s="457">
        <v>3734259</v>
      </c>
      <c r="C153" s="458"/>
      <c r="D153" s="460">
        <v>4259</v>
      </c>
      <c r="E153" s="460" t="s">
        <v>125</v>
      </c>
      <c r="G153" s="95">
        <v>0</v>
      </c>
      <c r="K153" s="95">
        <v>0</v>
      </c>
      <c r="M153" s="462">
        <v>0</v>
      </c>
      <c r="O153" s="334">
        <v>0</v>
      </c>
      <c r="P153" s="461">
        <v>0</v>
      </c>
      <c r="T153" s="463">
        <v>7500.88</v>
      </c>
      <c r="U153" s="215">
        <v>18047.68</v>
      </c>
      <c r="V153" s="215">
        <v>0</v>
      </c>
      <c r="X153" s="215">
        <v>0</v>
      </c>
      <c r="Y153" s="215">
        <v>0</v>
      </c>
      <c r="Z153" s="215">
        <v>0</v>
      </c>
      <c r="AA153" s="215">
        <v>0</v>
      </c>
      <c r="AB153" s="335">
        <v>0</v>
      </c>
    </row>
    <row r="154" spans="1:28" hidden="1" x14ac:dyDescent="0.35">
      <c r="A154" s="456">
        <v>138545</v>
      </c>
      <c r="B154" s="457">
        <v>3734279</v>
      </c>
      <c r="C154" s="458"/>
      <c r="D154" s="460">
        <v>4279</v>
      </c>
      <c r="E154" s="460" t="s">
        <v>260</v>
      </c>
      <c r="G154" s="95">
        <v>0</v>
      </c>
      <c r="K154" s="95">
        <v>0</v>
      </c>
      <c r="M154" s="462">
        <v>0</v>
      </c>
      <c r="O154" s="334">
        <v>0</v>
      </c>
      <c r="P154" s="461">
        <v>0</v>
      </c>
      <c r="T154" s="463">
        <v>7256.81</v>
      </c>
      <c r="U154" s="215">
        <v>17803.61</v>
      </c>
      <c r="V154" s="215">
        <v>0</v>
      </c>
      <c r="X154" s="215">
        <v>0</v>
      </c>
      <c r="Y154" s="215">
        <v>0</v>
      </c>
      <c r="Z154" s="215">
        <v>0</v>
      </c>
      <c r="AA154" s="215">
        <v>0</v>
      </c>
      <c r="AB154" s="335">
        <v>0</v>
      </c>
    </row>
    <row r="155" spans="1:28" hidden="1" x14ac:dyDescent="0.35">
      <c r="A155" s="456">
        <v>145897</v>
      </c>
      <c r="B155" s="457">
        <v>3734015</v>
      </c>
      <c r="C155" s="458"/>
      <c r="D155" s="460">
        <v>4015</v>
      </c>
      <c r="E155" s="460" t="s">
        <v>261</v>
      </c>
      <c r="G155" s="95">
        <v>0</v>
      </c>
      <c r="K155" s="95">
        <v>0</v>
      </c>
      <c r="M155" s="462">
        <v>0</v>
      </c>
      <c r="O155" s="334">
        <v>0</v>
      </c>
      <c r="P155" s="461">
        <v>0</v>
      </c>
      <c r="T155" s="463">
        <v>6290.59</v>
      </c>
      <c r="U155" s="215">
        <v>16837.39</v>
      </c>
      <c r="V155" s="215">
        <v>0</v>
      </c>
      <c r="X155" s="215">
        <v>0</v>
      </c>
      <c r="Y155" s="215">
        <v>0</v>
      </c>
      <c r="Z155" s="215">
        <v>0</v>
      </c>
      <c r="AA155" s="215">
        <v>0</v>
      </c>
      <c r="AB155" s="335">
        <v>0</v>
      </c>
    </row>
    <row r="156" spans="1:28" hidden="1" x14ac:dyDescent="0.35">
      <c r="A156" s="456">
        <v>140821</v>
      </c>
      <c r="B156" s="457">
        <v>3734008</v>
      </c>
      <c r="C156" s="458"/>
      <c r="D156" s="460">
        <v>4008</v>
      </c>
      <c r="E156" s="460" t="s">
        <v>262</v>
      </c>
      <c r="G156" s="95">
        <v>0</v>
      </c>
      <c r="K156" s="95">
        <v>0</v>
      </c>
      <c r="M156" s="462">
        <v>0</v>
      </c>
      <c r="O156" s="334">
        <v>0</v>
      </c>
      <c r="P156" s="461">
        <v>0</v>
      </c>
      <c r="T156" s="463">
        <v>7699.04</v>
      </c>
      <c r="U156" s="215">
        <v>18245.84</v>
      </c>
      <c r="V156" s="215">
        <v>0</v>
      </c>
      <c r="X156" s="215">
        <v>0</v>
      </c>
      <c r="Y156" s="215">
        <v>0</v>
      </c>
      <c r="Z156" s="215">
        <v>0</v>
      </c>
      <c r="AA156" s="215">
        <v>0</v>
      </c>
      <c r="AB156" s="335">
        <v>0</v>
      </c>
    </row>
    <row r="157" spans="1:28" hidden="1" x14ac:dyDescent="0.35">
      <c r="A157" s="456">
        <v>138361</v>
      </c>
      <c r="B157" s="457">
        <v>3735400</v>
      </c>
      <c r="C157" s="458"/>
      <c r="D157" s="460">
        <v>5400</v>
      </c>
      <c r="E157" s="460" t="s">
        <v>263</v>
      </c>
      <c r="G157" s="95">
        <v>0</v>
      </c>
      <c r="K157" s="95">
        <v>0</v>
      </c>
      <c r="M157" s="462">
        <v>0</v>
      </c>
      <c r="O157" s="334">
        <v>0</v>
      </c>
      <c r="P157" s="461">
        <v>0</v>
      </c>
      <c r="T157" s="463">
        <v>6270.59</v>
      </c>
      <c r="U157" s="215">
        <v>16817.39</v>
      </c>
      <c r="V157" s="215">
        <v>0</v>
      </c>
      <c r="X157" s="215">
        <v>0</v>
      </c>
      <c r="Y157" s="215">
        <v>0</v>
      </c>
      <c r="Z157" s="215">
        <v>0</v>
      </c>
      <c r="AA157" s="215">
        <v>0</v>
      </c>
      <c r="AB157" s="335">
        <v>0</v>
      </c>
    </row>
    <row r="158" spans="1:28" hidden="1" x14ac:dyDescent="0.35">
      <c r="A158" s="456">
        <v>140415</v>
      </c>
      <c r="B158" s="457">
        <v>3734006</v>
      </c>
      <c r="C158" s="458"/>
      <c r="D158" s="460">
        <v>4006</v>
      </c>
      <c r="E158" s="460" t="s">
        <v>264</v>
      </c>
      <c r="G158" s="95">
        <v>0</v>
      </c>
      <c r="K158" s="95">
        <v>0</v>
      </c>
      <c r="M158" s="462">
        <v>0</v>
      </c>
      <c r="O158" s="334">
        <v>0</v>
      </c>
      <c r="P158" s="461">
        <v>0</v>
      </c>
      <c r="T158" s="463">
        <v>7113.13</v>
      </c>
      <c r="U158" s="215">
        <v>17659.93</v>
      </c>
      <c r="V158" s="215">
        <v>0</v>
      </c>
      <c r="X158" s="215">
        <v>0</v>
      </c>
      <c r="Y158" s="215">
        <v>0</v>
      </c>
      <c r="Z158" s="215">
        <v>0</v>
      </c>
      <c r="AA158" s="215">
        <v>0</v>
      </c>
      <c r="AB158" s="335">
        <v>0</v>
      </c>
    </row>
    <row r="159" spans="1:28" hidden="1" x14ac:dyDescent="0.35">
      <c r="A159" s="456">
        <v>135934</v>
      </c>
      <c r="B159" s="457">
        <v>3736907</v>
      </c>
      <c r="C159" s="458"/>
      <c r="D159" s="460">
        <v>6907</v>
      </c>
      <c r="E159" s="460" t="s">
        <v>312</v>
      </c>
      <c r="G159" s="95">
        <v>0</v>
      </c>
      <c r="K159" s="95">
        <v>0</v>
      </c>
      <c r="M159" s="462">
        <v>0</v>
      </c>
      <c r="O159" s="334">
        <v>0</v>
      </c>
      <c r="P159" s="461">
        <v>0</v>
      </c>
      <c r="T159" s="463">
        <v>7784.95</v>
      </c>
      <c r="U159" s="215">
        <v>18331.75</v>
      </c>
      <c r="V159" s="215">
        <v>0</v>
      </c>
      <c r="X159" s="215">
        <v>0</v>
      </c>
      <c r="Y159" s="215">
        <v>0</v>
      </c>
      <c r="Z159" s="215">
        <v>0</v>
      </c>
      <c r="AA159" s="215">
        <v>0</v>
      </c>
      <c r="AB159" s="335">
        <v>0</v>
      </c>
    </row>
    <row r="160" spans="1:28" hidden="1" x14ac:dyDescent="0.35">
      <c r="A160" s="456">
        <v>131895</v>
      </c>
      <c r="B160" s="457">
        <v>3736905</v>
      </c>
      <c r="C160" s="458"/>
      <c r="D160" s="460">
        <v>6905</v>
      </c>
      <c r="E160" s="460" t="s">
        <v>265</v>
      </c>
      <c r="G160" s="95">
        <v>0</v>
      </c>
      <c r="K160" s="95">
        <v>0</v>
      </c>
      <c r="M160" s="462">
        <v>0</v>
      </c>
      <c r="O160" s="334">
        <v>0</v>
      </c>
      <c r="P160" s="461">
        <v>0</v>
      </c>
      <c r="T160" s="463">
        <v>7686.95</v>
      </c>
      <c r="U160" s="215">
        <v>18233.75</v>
      </c>
      <c r="V160" s="215">
        <v>0</v>
      </c>
      <c r="X160" s="215">
        <v>0</v>
      </c>
      <c r="Y160" s="215">
        <v>0</v>
      </c>
      <c r="Z160" s="215">
        <v>0</v>
      </c>
      <c r="AA160" s="215">
        <v>0</v>
      </c>
      <c r="AB160" s="335">
        <v>0</v>
      </c>
    </row>
    <row r="161" spans="1:28" hidden="1" x14ac:dyDescent="0.35">
      <c r="A161" s="456">
        <v>131896</v>
      </c>
      <c r="B161" s="457">
        <v>3736906</v>
      </c>
      <c r="C161" s="458"/>
      <c r="D161" s="460">
        <v>6906</v>
      </c>
      <c r="E161" s="460" t="s">
        <v>266</v>
      </c>
      <c r="G161" s="95">
        <v>0</v>
      </c>
      <c r="K161" s="95">
        <v>0</v>
      </c>
      <c r="M161" s="462">
        <v>0</v>
      </c>
      <c r="O161" s="334">
        <v>0</v>
      </c>
      <c r="P161" s="461">
        <v>0</v>
      </c>
      <c r="T161" s="463">
        <v>7789.99</v>
      </c>
      <c r="U161" s="215">
        <v>18336.79</v>
      </c>
      <c r="V161" s="215">
        <v>0</v>
      </c>
      <c r="X161" s="215">
        <v>0</v>
      </c>
      <c r="Y161" s="215">
        <v>0</v>
      </c>
      <c r="Z161" s="215">
        <v>0</v>
      </c>
      <c r="AA161" s="215">
        <v>0</v>
      </c>
      <c r="AB161" s="335">
        <v>0</v>
      </c>
    </row>
    <row r="162" spans="1:28" hidden="1" x14ac:dyDescent="0.35">
      <c r="A162" s="456">
        <v>139167</v>
      </c>
      <c r="B162" s="457">
        <v>3734229</v>
      </c>
      <c r="C162" s="458"/>
      <c r="D162" s="460">
        <v>4229</v>
      </c>
      <c r="E162" s="460" t="s">
        <v>267</v>
      </c>
      <c r="G162" s="95">
        <v>0</v>
      </c>
      <c r="K162" s="95">
        <v>0</v>
      </c>
      <c r="M162" s="462">
        <v>0</v>
      </c>
      <c r="O162" s="334">
        <v>0</v>
      </c>
      <c r="P162" s="461">
        <v>0</v>
      </c>
      <c r="T162" s="463">
        <v>7329.96</v>
      </c>
      <c r="U162" s="215">
        <v>17876.760000000002</v>
      </c>
      <c r="V162" s="215">
        <v>0</v>
      </c>
      <c r="X162" s="215">
        <v>0</v>
      </c>
      <c r="Y162" s="215">
        <v>0</v>
      </c>
      <c r="Z162" s="215">
        <v>0</v>
      </c>
      <c r="AA162" s="215">
        <v>0</v>
      </c>
      <c r="AB162" s="335">
        <v>0</v>
      </c>
    </row>
    <row r="163" spans="1:28" hidden="1" x14ac:dyDescent="0.35">
      <c r="A163" s="456">
        <v>145274</v>
      </c>
      <c r="B163" s="457">
        <v>3734271</v>
      </c>
      <c r="C163" s="458"/>
      <c r="D163" s="460">
        <v>4271</v>
      </c>
      <c r="E163" s="460" t="s">
        <v>268</v>
      </c>
      <c r="G163" s="95">
        <v>0</v>
      </c>
      <c r="K163" s="95">
        <v>0</v>
      </c>
      <c r="M163" s="462">
        <v>0</v>
      </c>
      <c r="O163" s="334">
        <v>0</v>
      </c>
      <c r="P163" s="461">
        <v>0</v>
      </c>
      <c r="T163" s="463">
        <v>6568.05</v>
      </c>
      <c r="U163" s="215">
        <v>17114.850000000002</v>
      </c>
      <c r="V163" s="215">
        <v>0</v>
      </c>
      <c r="X163" s="215">
        <v>0</v>
      </c>
      <c r="Y163" s="215">
        <v>0</v>
      </c>
      <c r="Z163" s="215">
        <v>0</v>
      </c>
      <c r="AA163" s="215">
        <v>0</v>
      </c>
      <c r="AB163" s="335">
        <v>0</v>
      </c>
    </row>
    <row r="164" spans="1:28" hidden="1" x14ac:dyDescent="0.35">
      <c r="A164" s="456">
        <v>138069</v>
      </c>
      <c r="B164" s="457">
        <v>3734234</v>
      </c>
      <c r="C164" s="458"/>
      <c r="D164" s="460">
        <v>4234</v>
      </c>
      <c r="E164" s="460" t="s">
        <v>269</v>
      </c>
      <c r="G164" s="95">
        <v>0</v>
      </c>
      <c r="K164" s="95">
        <v>0</v>
      </c>
      <c r="M164" s="462">
        <v>0</v>
      </c>
      <c r="O164" s="334">
        <v>0</v>
      </c>
      <c r="P164" s="461">
        <v>0</v>
      </c>
      <c r="T164" s="463">
        <v>6642.41</v>
      </c>
      <c r="U164" s="215">
        <v>17189.21</v>
      </c>
      <c r="V164" s="215">
        <v>0</v>
      </c>
      <c r="X164" s="215">
        <v>0</v>
      </c>
      <c r="Y164" s="215">
        <v>0</v>
      </c>
      <c r="Z164" s="215">
        <v>0</v>
      </c>
      <c r="AA164" s="215">
        <v>0</v>
      </c>
      <c r="AB164" s="335">
        <v>0</v>
      </c>
    </row>
    <row r="165" spans="1:28" s="64" customFormat="1" x14ac:dyDescent="0.35">
      <c r="A165" s="456">
        <v>143963</v>
      </c>
      <c r="B165" s="457">
        <v>3734276</v>
      </c>
      <c r="C165" s="458"/>
      <c r="D165" s="460">
        <v>4276</v>
      </c>
      <c r="E165" s="460" t="s">
        <v>167</v>
      </c>
      <c r="F165" s="95">
        <v>15</v>
      </c>
      <c r="G165" s="95">
        <v>15</v>
      </c>
      <c r="H165" s="95">
        <v>13</v>
      </c>
      <c r="I165" s="95"/>
      <c r="J165" s="95"/>
      <c r="K165" s="95">
        <v>13</v>
      </c>
      <c r="L165" s="95">
        <v>2</v>
      </c>
      <c r="M165" s="462">
        <v>0</v>
      </c>
      <c r="O165" s="334">
        <v>15</v>
      </c>
      <c r="P165" s="461">
        <v>0</v>
      </c>
      <c r="R165" s="95">
        <v>12</v>
      </c>
      <c r="S165" s="95">
        <v>1</v>
      </c>
      <c r="T165" s="463">
        <v>6831.65</v>
      </c>
      <c r="U165" s="215">
        <v>17378.45</v>
      </c>
      <c r="V165" s="215">
        <v>260676.75</v>
      </c>
      <c r="X165" s="215">
        <v>150000</v>
      </c>
      <c r="Y165" s="215">
        <v>88811.45</v>
      </c>
      <c r="Z165" s="215">
        <v>13663.3</v>
      </c>
      <c r="AA165" s="215">
        <v>8202.0000000000164</v>
      </c>
      <c r="AB165" s="335">
        <v>0</v>
      </c>
    </row>
    <row r="166" spans="1:28" hidden="1" x14ac:dyDescent="0.35">
      <c r="A166" s="456">
        <v>139695</v>
      </c>
      <c r="B166" s="457">
        <v>3734004</v>
      </c>
      <c r="C166" s="458"/>
      <c r="D166" s="460">
        <v>4004</v>
      </c>
      <c r="E166" s="460" t="s">
        <v>303</v>
      </c>
      <c r="K166" s="95">
        <v>0</v>
      </c>
      <c r="M166" s="462">
        <v>0</v>
      </c>
      <c r="O166" s="334">
        <v>0</v>
      </c>
      <c r="P166" s="461">
        <v>0</v>
      </c>
      <c r="T166" s="463">
        <v>7141.48</v>
      </c>
      <c r="U166" s="215">
        <v>17688.28</v>
      </c>
      <c r="V166" s="215">
        <v>0</v>
      </c>
      <c r="X166" s="215">
        <v>0</v>
      </c>
      <c r="Y166" s="215">
        <v>0</v>
      </c>
      <c r="Z166" s="215">
        <v>0</v>
      </c>
      <c r="AA166" s="215"/>
      <c r="AB166" s="335">
        <v>0</v>
      </c>
    </row>
    <row r="167" spans="1:28" hidden="1" x14ac:dyDescent="0.35">
      <c r="A167" s="456">
        <v>142605</v>
      </c>
      <c r="B167" s="457">
        <v>3734010</v>
      </c>
      <c r="C167" s="458"/>
      <c r="D167" s="460">
        <v>4010</v>
      </c>
      <c r="E167" s="460" t="s">
        <v>270</v>
      </c>
      <c r="K167" s="95">
        <v>0</v>
      </c>
      <c r="M167" s="462">
        <v>0</v>
      </c>
      <c r="O167" s="334">
        <v>0</v>
      </c>
      <c r="P167" s="461">
        <v>0</v>
      </c>
      <c r="T167" s="463">
        <v>7280.67</v>
      </c>
      <c r="U167" s="215">
        <v>17827.47</v>
      </c>
      <c r="V167" s="215">
        <v>0</v>
      </c>
      <c r="X167" s="215">
        <v>0</v>
      </c>
      <c r="Y167" s="215">
        <v>0</v>
      </c>
      <c r="Z167" s="215">
        <v>0</v>
      </c>
      <c r="AA167" s="215"/>
      <c r="AB167" s="335">
        <v>0</v>
      </c>
    </row>
    <row r="168" spans="1:28" hidden="1" x14ac:dyDescent="0.35">
      <c r="A168" s="456">
        <v>145562</v>
      </c>
      <c r="B168" s="457">
        <v>3734013</v>
      </c>
      <c r="C168" s="458"/>
      <c r="D168" s="460">
        <v>4013</v>
      </c>
      <c r="E168" s="460" t="s">
        <v>271</v>
      </c>
      <c r="K168" s="95">
        <v>0</v>
      </c>
      <c r="M168" s="462">
        <v>0</v>
      </c>
      <c r="O168" s="334">
        <v>0</v>
      </c>
      <c r="P168" s="461">
        <v>0</v>
      </c>
      <c r="T168" s="463">
        <v>6952.02</v>
      </c>
      <c r="U168" s="215">
        <v>17498.82</v>
      </c>
      <c r="V168" s="215">
        <v>0</v>
      </c>
      <c r="X168" s="215">
        <v>0</v>
      </c>
      <c r="Y168" s="215">
        <v>0</v>
      </c>
      <c r="Z168" s="215">
        <v>0</v>
      </c>
      <c r="AA168" s="215"/>
      <c r="AB168" s="335">
        <v>0</v>
      </c>
    </row>
    <row r="169" spans="1:28" hidden="1" x14ac:dyDescent="0.35">
      <c r="A169" s="456">
        <v>145943</v>
      </c>
      <c r="B169" s="457">
        <v>3734016</v>
      </c>
      <c r="C169" s="458"/>
      <c r="D169" s="460">
        <v>4016</v>
      </c>
      <c r="E169" s="460" t="s">
        <v>272</v>
      </c>
      <c r="K169" s="95">
        <v>0</v>
      </c>
      <c r="M169" s="462">
        <v>0</v>
      </c>
      <c r="O169" s="334">
        <v>0</v>
      </c>
      <c r="P169" s="461">
        <v>0</v>
      </c>
      <c r="T169" s="463">
        <v>7145.37</v>
      </c>
      <c r="U169" s="215">
        <v>17692.170000000002</v>
      </c>
      <c r="V169" s="215">
        <v>0</v>
      </c>
      <c r="X169" s="215">
        <v>0</v>
      </c>
      <c r="Y169" s="215">
        <v>0</v>
      </c>
      <c r="Z169" s="215">
        <v>0</v>
      </c>
      <c r="AA169" s="215"/>
      <c r="AB169" s="335">
        <v>0</v>
      </c>
    </row>
    <row r="170" spans="1:28" hidden="1" x14ac:dyDescent="0.35">
      <c r="A170" s="456"/>
      <c r="B170" s="457"/>
      <c r="C170" s="458"/>
      <c r="D170" s="459" t="s">
        <v>334</v>
      </c>
      <c r="E170" s="460"/>
      <c r="K170" s="95">
        <v>0</v>
      </c>
      <c r="O170" s="334">
        <v>0</v>
      </c>
      <c r="P170" s="461">
        <v>0</v>
      </c>
      <c r="T170" s="463">
        <v>0</v>
      </c>
      <c r="U170" s="215">
        <v>10546.800000000001</v>
      </c>
      <c r="V170" s="215">
        <v>0</v>
      </c>
      <c r="X170" s="215">
        <v>0</v>
      </c>
      <c r="Y170" s="215">
        <v>0</v>
      </c>
      <c r="Z170" s="215">
        <v>0</v>
      </c>
      <c r="AA170" s="215"/>
      <c r="AB170" s="335">
        <v>0</v>
      </c>
    </row>
    <row r="171" spans="1:28" x14ac:dyDescent="0.35">
      <c r="A171" s="456"/>
      <c r="B171" s="457"/>
      <c r="C171" s="458"/>
      <c r="D171" s="459"/>
      <c r="E171" s="466" t="s">
        <v>196</v>
      </c>
      <c r="F171" s="63">
        <v>86</v>
      </c>
      <c r="G171" s="63">
        <v>86</v>
      </c>
      <c r="H171" s="63">
        <v>13</v>
      </c>
      <c r="I171" s="63">
        <v>36</v>
      </c>
      <c r="J171" s="63">
        <v>22</v>
      </c>
      <c r="K171" s="63">
        <v>71</v>
      </c>
      <c r="L171" s="63">
        <v>15</v>
      </c>
      <c r="O171" s="334">
        <v>0</v>
      </c>
      <c r="P171" s="461">
        <v>86</v>
      </c>
      <c r="T171" s="227">
        <v>163822.42999999996</v>
      </c>
      <c r="U171" s="227">
        <v>406398.83</v>
      </c>
      <c r="V171" s="227">
        <v>1487856.46</v>
      </c>
      <c r="W171" s="63"/>
      <c r="X171" s="227">
        <v>860000</v>
      </c>
      <c r="Y171" s="227">
        <v>480153.25</v>
      </c>
      <c r="Z171" s="227">
        <v>100678.41000000002</v>
      </c>
      <c r="AA171" s="227">
        <v>47024.80000000009</v>
      </c>
      <c r="AB171" s="335">
        <v>0</v>
      </c>
    </row>
    <row r="172" spans="1:28" x14ac:dyDescent="0.35">
      <c r="A172" s="456"/>
      <c r="B172" s="457"/>
      <c r="C172" s="458"/>
      <c r="D172" s="459"/>
      <c r="E172" s="460"/>
      <c r="O172" s="334">
        <v>0</v>
      </c>
      <c r="P172" s="461">
        <v>0</v>
      </c>
      <c r="U172" s="343"/>
      <c r="V172" s="343"/>
      <c r="X172" s="344"/>
      <c r="Y172" s="343"/>
      <c r="Z172" s="343"/>
      <c r="AA172" s="343"/>
    </row>
    <row r="173" spans="1:28" x14ac:dyDescent="0.35">
      <c r="A173" s="456"/>
      <c r="B173" s="457"/>
      <c r="C173" s="458"/>
      <c r="D173" s="459" t="s">
        <v>334</v>
      </c>
      <c r="E173" s="466" t="s">
        <v>197</v>
      </c>
      <c r="O173" s="334">
        <v>0</v>
      </c>
      <c r="P173" s="461">
        <v>0</v>
      </c>
      <c r="U173" s="343"/>
      <c r="V173" s="343"/>
      <c r="X173" s="344"/>
      <c r="Y173" s="343"/>
      <c r="Z173" s="343"/>
      <c r="AA173" s="343"/>
    </row>
    <row r="174" spans="1:28" hidden="1" x14ac:dyDescent="0.35">
      <c r="A174" s="456"/>
      <c r="B174" s="457"/>
      <c r="C174" s="458"/>
      <c r="D174" s="459" t="s">
        <v>334</v>
      </c>
      <c r="E174" s="460"/>
      <c r="K174" s="95">
        <v>0</v>
      </c>
      <c r="O174" s="334">
        <v>0</v>
      </c>
      <c r="P174" s="461">
        <v>0</v>
      </c>
      <c r="T174" s="444">
        <v>0</v>
      </c>
      <c r="U174" s="343">
        <v>10546.800000000001</v>
      </c>
      <c r="V174" s="343"/>
      <c r="X174" s="344">
        <v>0</v>
      </c>
      <c r="Y174" s="343"/>
      <c r="Z174" s="343"/>
      <c r="AA174" s="343"/>
    </row>
    <row r="175" spans="1:28" hidden="1" x14ac:dyDescent="0.35">
      <c r="A175" s="456">
        <v>145864</v>
      </c>
      <c r="B175" s="457">
        <v>3734014</v>
      </c>
      <c r="C175" s="458"/>
      <c r="D175" s="460">
        <v>4014</v>
      </c>
      <c r="E175" s="460" t="s">
        <v>193</v>
      </c>
      <c r="K175" s="95">
        <v>0</v>
      </c>
      <c r="O175" s="334">
        <v>0</v>
      </c>
      <c r="P175" s="461">
        <v>0</v>
      </c>
      <c r="T175" s="444">
        <v>7090.25</v>
      </c>
      <c r="U175" s="343">
        <v>17637.050000000003</v>
      </c>
      <c r="V175" s="343"/>
      <c r="X175" s="344">
        <v>0</v>
      </c>
      <c r="Y175" s="343"/>
      <c r="Z175" s="343"/>
      <c r="AA175" s="343"/>
    </row>
    <row r="176" spans="1:28" x14ac:dyDescent="0.35">
      <c r="A176" s="456">
        <v>139856</v>
      </c>
      <c r="B176" s="457">
        <v>3734225</v>
      </c>
      <c r="C176" s="458"/>
      <c r="D176" s="460">
        <v>4225</v>
      </c>
      <c r="E176" s="460" t="s">
        <v>335</v>
      </c>
      <c r="F176" s="95">
        <v>24</v>
      </c>
      <c r="G176" s="95">
        <v>24</v>
      </c>
      <c r="H176" s="95">
        <v>0</v>
      </c>
      <c r="I176" s="95">
        <v>0</v>
      </c>
      <c r="J176" s="95">
        <v>0</v>
      </c>
      <c r="K176" s="95">
        <v>0</v>
      </c>
      <c r="L176" s="95">
        <v>24</v>
      </c>
      <c r="O176" s="334">
        <v>0</v>
      </c>
      <c r="P176" s="461">
        <v>24</v>
      </c>
      <c r="T176" s="479">
        <v>7010.9803944968098</v>
      </c>
      <c r="U176" s="480">
        <v>17557.780394496811</v>
      </c>
      <c r="V176" s="480">
        <v>431574.27943647088</v>
      </c>
      <c r="X176" s="344">
        <v>240000</v>
      </c>
      <c r="Y176" s="344">
        <v>0</v>
      </c>
      <c r="Z176" s="344">
        <v>178451.07943647087</v>
      </c>
      <c r="AA176" s="480">
        <v>13123.200000000026</v>
      </c>
      <c r="AB176" s="335">
        <v>0</v>
      </c>
    </row>
    <row r="177" spans="1:28" hidden="1" x14ac:dyDescent="0.35">
      <c r="A177" s="456">
        <v>140394</v>
      </c>
      <c r="B177" s="457">
        <v>3734005</v>
      </c>
      <c r="C177" s="458"/>
      <c r="D177" s="460">
        <v>4005</v>
      </c>
      <c r="E177" s="460" t="s">
        <v>130</v>
      </c>
      <c r="K177" s="95">
        <v>0</v>
      </c>
      <c r="O177" s="334">
        <v>0</v>
      </c>
      <c r="P177" s="461">
        <v>0</v>
      </c>
      <c r="T177" s="479">
        <v>6545.85</v>
      </c>
      <c r="U177" s="480">
        <v>17092.650000000001</v>
      </c>
      <c r="V177" s="480"/>
      <c r="X177" s="344">
        <v>0</v>
      </c>
      <c r="Y177" s="343"/>
      <c r="Z177" s="343"/>
      <c r="AA177" s="480"/>
    </row>
    <row r="178" spans="1:28" s="63" customFormat="1" x14ac:dyDescent="0.35">
      <c r="A178" s="474">
        <v>0</v>
      </c>
      <c r="B178" s="475"/>
      <c r="C178" s="476"/>
      <c r="D178" s="466"/>
      <c r="E178" s="466" t="s">
        <v>198</v>
      </c>
      <c r="K178" s="63">
        <f>K176</f>
        <v>0</v>
      </c>
      <c r="L178" s="63">
        <f>L176</f>
        <v>24</v>
      </c>
      <c r="M178" s="338">
        <f>M176</f>
        <v>0</v>
      </c>
      <c r="O178" s="339">
        <f t="shared" ref="O178:V178" si="0">O176</f>
        <v>0</v>
      </c>
      <c r="P178" s="477">
        <f t="shared" si="0"/>
        <v>24</v>
      </c>
      <c r="Q178" s="63">
        <f t="shared" si="0"/>
        <v>0</v>
      </c>
      <c r="R178" s="63">
        <f t="shared" si="0"/>
        <v>0</v>
      </c>
      <c r="S178" s="63">
        <f t="shared" si="0"/>
        <v>0</v>
      </c>
      <c r="T178" s="481">
        <f t="shared" si="0"/>
        <v>7010.9803944968098</v>
      </c>
      <c r="U178" s="482">
        <f t="shared" si="0"/>
        <v>17557.780394496811</v>
      </c>
      <c r="V178" s="482">
        <f t="shared" si="0"/>
        <v>431574.27943647088</v>
      </c>
      <c r="X178" s="478">
        <f>X176</f>
        <v>240000</v>
      </c>
      <c r="Y178" s="478">
        <f>Y176</f>
        <v>0</v>
      </c>
      <c r="Z178" s="478">
        <f>Z176</f>
        <v>178451.07943647087</v>
      </c>
      <c r="AA178" s="482">
        <f>AA176</f>
        <v>13123.200000000026</v>
      </c>
      <c r="AB178" s="340"/>
    </row>
    <row r="179" spans="1:28" s="63" customFormat="1" x14ac:dyDescent="0.35">
      <c r="A179" s="297">
        <v>0</v>
      </c>
      <c r="B179" s="297"/>
      <c r="C179" s="345"/>
      <c r="D179" s="346"/>
      <c r="E179" s="494"/>
      <c r="H179" s="95"/>
      <c r="I179" s="95"/>
      <c r="J179" s="95"/>
      <c r="K179" s="95"/>
      <c r="M179" s="338"/>
      <c r="O179" s="339"/>
      <c r="P179" s="339"/>
      <c r="T179" s="444"/>
      <c r="U179" s="343"/>
      <c r="X179" s="344"/>
      <c r="Y179" s="343"/>
      <c r="Z179" s="343"/>
      <c r="AA179" s="343"/>
      <c r="AB179" s="340"/>
    </row>
    <row r="180" spans="1:28" s="63" customFormat="1" x14ac:dyDescent="0.35">
      <c r="A180" s="297">
        <v>0</v>
      </c>
      <c r="B180" s="297"/>
      <c r="C180" s="345"/>
      <c r="D180" s="346"/>
      <c r="E180" s="495" t="s">
        <v>304</v>
      </c>
      <c r="F180" s="472">
        <v>339</v>
      </c>
      <c r="G180" s="472">
        <v>343</v>
      </c>
      <c r="H180" s="472">
        <v>13</v>
      </c>
      <c r="I180" s="472">
        <v>36</v>
      </c>
      <c r="J180" s="472">
        <v>22</v>
      </c>
      <c r="K180" s="472">
        <v>235</v>
      </c>
      <c r="L180" s="472">
        <v>108</v>
      </c>
      <c r="M180" s="338"/>
      <c r="O180" s="339"/>
      <c r="P180" s="339"/>
      <c r="T180" s="473">
        <v>822512.7193680621</v>
      </c>
      <c r="U180" s="473">
        <v>2372892.3193680621</v>
      </c>
      <c r="V180" s="473">
        <v>5616197.0691721262</v>
      </c>
      <c r="W180" s="227"/>
      <c r="X180" s="473">
        <v>3430000</v>
      </c>
      <c r="Y180" s="473">
        <v>1377364.5669206963</v>
      </c>
      <c r="Z180" s="473">
        <v>621280.10225142946</v>
      </c>
      <c r="AA180" s="473">
        <v>187552.40000000037</v>
      </c>
      <c r="AB180" s="335">
        <v>0</v>
      </c>
    </row>
    <row r="181" spans="1:28" x14ac:dyDescent="0.35">
      <c r="A181" s="297"/>
      <c r="B181" s="297"/>
      <c r="D181" s="346"/>
      <c r="E181" s="494"/>
      <c r="U181" s="343"/>
      <c r="X181" s="344"/>
      <c r="Y181" s="343"/>
      <c r="Z181" s="343"/>
      <c r="AA181" s="343"/>
    </row>
    <row r="182" spans="1:28" x14ac:dyDescent="0.35">
      <c r="D182" s="281" t="s">
        <v>360</v>
      </c>
      <c r="E182" s="283" t="s">
        <v>361</v>
      </c>
      <c r="F182" s="95">
        <v>8</v>
      </c>
      <c r="G182" s="95">
        <v>8</v>
      </c>
      <c r="K182" s="95">
        <v>0</v>
      </c>
      <c r="L182" s="95">
        <v>8</v>
      </c>
      <c r="T182" s="479">
        <v>5737.5366484283832</v>
      </c>
      <c r="U182" s="480">
        <v>16284.336648428383</v>
      </c>
      <c r="V182" s="480">
        <v>130274.69318742707</v>
      </c>
      <c r="X182" s="344">
        <v>80000</v>
      </c>
      <c r="Y182" s="343"/>
      <c r="Z182" s="480">
        <v>45900.293187427065</v>
      </c>
      <c r="AA182" s="480">
        <v>4374.4000000000087</v>
      </c>
      <c r="AB182" s="335">
        <v>0</v>
      </c>
    </row>
    <row r="183" spans="1:28" x14ac:dyDescent="0.35">
      <c r="D183" s="281" t="s">
        <v>362</v>
      </c>
      <c r="E183" s="283" t="s">
        <v>363</v>
      </c>
      <c r="F183" s="95">
        <v>16</v>
      </c>
      <c r="G183" s="95">
        <v>16</v>
      </c>
      <c r="K183" s="95">
        <v>0</v>
      </c>
      <c r="L183" s="95">
        <v>16</v>
      </c>
      <c r="T183" s="479">
        <v>8284.4241405652374</v>
      </c>
      <c r="U183" s="480">
        <v>18831.224140565238</v>
      </c>
      <c r="V183" s="480">
        <v>301299.58624904382</v>
      </c>
      <c r="X183" s="344">
        <v>160000</v>
      </c>
      <c r="Y183" s="343">
        <v>0</v>
      </c>
      <c r="Z183" s="480">
        <v>132550.7862490438</v>
      </c>
      <c r="AA183" s="480">
        <v>8748.8000000000175</v>
      </c>
      <c r="AB183" s="335">
        <v>0</v>
      </c>
    </row>
    <row r="186" spans="1:28" x14ac:dyDescent="0.35">
      <c r="X186" s="215"/>
    </row>
  </sheetData>
  <mergeCells count="2">
    <mergeCell ref="H3:J3"/>
    <mergeCell ref="U1:V2"/>
  </mergeCells>
  <hyperlinks>
    <hyperlink ref="U1:V2" location="Instructions!C17" tooltip="Link to Instructions" display="Back to Main Menu" xr:uid="{0D6C47F2-EBEE-460F-9B98-A4657BD2932B}"/>
  </hyperlinks>
  <pageMargins left="0.51181102362204722" right="0.51181102362204722" top="0.15748031496062992" bottom="0.15748031496062992" header="0.31496062992125984" footer="0.31496062992125984"/>
  <pageSetup paperSize="9" scale="8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Schools List 2425</vt:lpstr>
      <vt:lpstr>Template</vt:lpstr>
      <vt:lpstr>Instructions</vt:lpstr>
      <vt:lpstr>Primary</vt:lpstr>
      <vt:lpstr>Secondary</vt:lpstr>
      <vt:lpstr>TPAG</vt:lpstr>
      <vt:lpstr>MSAG</vt:lpstr>
      <vt:lpstr>Special 24-25</vt:lpstr>
      <vt:lpstr>IR 24-25</vt:lpstr>
      <vt:lpstr>IR 23-24</vt:lpstr>
      <vt:lpstr>MFG-Gains A4</vt:lpstr>
      <vt:lpstr>'IR 24-25'!Print_Area</vt:lpstr>
      <vt:lpstr>'MFG-Gains A4'!Print_Area</vt:lpstr>
      <vt:lpstr>Primary!Print_Area</vt:lpstr>
      <vt:lpstr>Secondary!Print_Area</vt:lpstr>
    </vt:vector>
  </TitlesOfParts>
  <Company>Sheffield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Jacky.Beatson@sheffield.gov.uk</dc:creator>
  <cp:lastModifiedBy>Jacky Beatson</cp:lastModifiedBy>
  <cp:lastPrinted>2024-02-27T15:49:43Z</cp:lastPrinted>
  <dcterms:created xsi:type="dcterms:W3CDTF">2011-03-17T09:46:52Z</dcterms:created>
  <dcterms:modified xsi:type="dcterms:W3CDTF">2024-03-01T11:50:07Z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2022-02-21T13:06:59Z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cb78c649-4661-4bac-adca-e000a342e2db</vt:lpwstr>
  </property>
  <property fmtid="{D5CDD505-2E9C-101B-9397-08002B2CF9AE}" pid="8" name="MSIP_Label_c8588358-c3f1-4695-a290-e2f70d15689d_ContentBits">
    <vt:lpwstr>0</vt:lpwstr>
  </property>
</Properties>
</file>