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YPD\Budgets\BDS\2023-24\Early Years Block\2 Year Old\WEB\"/>
    </mc:Choice>
  </mc:AlternateContent>
  <xr:revisionPtr revIDLastSave="0" documentId="13_ncr:1_{879FF199-D75A-4423-B7DB-AE81E9A88CFD}" xr6:coauthVersionLast="47" xr6:coauthVersionMax="47" xr10:uidLastSave="{00000000-0000-0000-0000-000000000000}"/>
  <bookViews>
    <workbookView showSheetTabs="0" xWindow="-110" yWindow="-110" windowWidth="19420" windowHeight="10420" tabRatio="729" xr2:uid="{00000000-000D-0000-FFFF-FFFF00000000}"/>
  </bookViews>
  <sheets>
    <sheet name="Nursery 2" sheetId="33" r:id="rId1"/>
    <sheet name="School List" sheetId="42" state="hidden" r:id="rId2"/>
    <sheet name="Hinde House" sheetId="4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'School List'!$A$2:$L$159</definedName>
    <definedName name="Adjustments_To_1415_SBS">'[1]Local Factors'!$AB$5</definedName>
    <definedName name="All_distance_threshold">[1]Proforma!$D$43</definedName>
    <definedName name="All_PupilNo_threshold">[1]Proforma!$G$43</definedName>
    <definedName name="AWPU_KS3_Rate">[1]Proforma!$E$12</definedName>
    <definedName name="AWPU_KS4_Rate">[1]Proforma!$E$13</definedName>
    <definedName name="AWPU_Pri_Rate">[1]Proforma!$E$11</definedName>
    <definedName name="AWPU_Primary_DD_rate">'[1]De Delegation'!$V$8</definedName>
    <definedName name="AWPU_Sec_DD_rate">'[1]De Delegation'!$W$9</definedName>
    <definedName name="Capping_Scaling_YesNo">[1]Proforma!$J$61</definedName>
    <definedName name="Ceiling">[1]Proforma!$D$62</definedName>
    <definedName name="EAL_Pri">[1]Proforma!$E$25</definedName>
    <definedName name="EAL_Pri_DD_rate">'[1]De Delegation'!$V$21</definedName>
    <definedName name="EAL_Pri_Option">[1]Proforma!$D$25</definedName>
    <definedName name="EAL_Sec">[1]Proforma!$F$26</definedName>
    <definedName name="EAL_Sec_DD_rate">'[1]De Delegation'!$W$22</definedName>
    <definedName name="EAL_Sec_Option">[1]Proforma!$D$26</definedName>
    <definedName name="Exc_Cir1_Total">'[1]New ISB'!$AJ$5</definedName>
    <definedName name="Exc_Cir2_Total">'[1]New ISB'!$AK$5</definedName>
    <definedName name="Exc_Cir3_Total">'[1]New ISB'!$AL$5</definedName>
    <definedName name="Exc_Cir4_Total">'[1]New ISB'!$AM$5</definedName>
    <definedName name="Exc_Cir5_Total">'[1]New ISB'!$AN$5</definedName>
    <definedName name="Exc_Cir6_Total">'[1]New ISB'!$AO$5</definedName>
    <definedName name="_xlnm.Extract" localSheetId="2">#REF!</definedName>
    <definedName name="_xlnm.Extract" localSheetId="0">#REF!</definedName>
    <definedName name="_xlnm.Extract">#REF!</definedName>
    <definedName name="Fringe_Total">'[1]New ISB'!$AE$5</definedName>
    <definedName name="FSM_Pri_DD_rate">'[1]De Delegation'!$V$10</definedName>
    <definedName name="FSM_Pri_Option">[1]Proforma!$D$15</definedName>
    <definedName name="FSM_Pri_Rate">[1]Proforma!$E$15</definedName>
    <definedName name="FSM_Sec_DD_rate">'[1]De Delegation'!$W$11</definedName>
    <definedName name="FSM_Sec_Option">[1]Proforma!$D$16</definedName>
    <definedName name="FSM_Sec_Rate">[1]Proforma!$F$16</definedName>
    <definedName name="IDACI_B1_Pri">[1]Proforma!$E$17</definedName>
    <definedName name="IDACI_B1_Pri_DD_rate">'[1]De Delegation'!$V$12</definedName>
    <definedName name="IDACI_B1_Sec">[1]Proforma!$F$17</definedName>
    <definedName name="IDACI_B1_Sec_DD_rate">'[1]De Delegation'!$W$12</definedName>
    <definedName name="IDACI_B2_Pri">[1]Proforma!$E$18</definedName>
    <definedName name="IDACI_B2_Pri_DD_rate">'[1]De Delegation'!$V$13</definedName>
    <definedName name="IDACI_B2_Sec">[1]Proforma!$F$18</definedName>
    <definedName name="IDACI_B2_Sec_DD_rate">'[1]De Delegation'!$W$13</definedName>
    <definedName name="IDACI_B3_Pri">[1]Proforma!$E$19</definedName>
    <definedName name="IDACI_B3_Pri_DD_rate">'[1]De Delegation'!$V$14</definedName>
    <definedName name="IDACI_B3_Sec">[1]Proforma!$F$19</definedName>
    <definedName name="IDACI_B3_Sec_DD_rate">'[1]De Delegation'!$W$14</definedName>
    <definedName name="IDACI_B4_Pri">[1]Proforma!$E$20</definedName>
    <definedName name="IDACI_B4_Pri_DD_rate">'[1]De Delegation'!$V$15</definedName>
    <definedName name="IDACI_B4_Sec">[1]Proforma!$F$20</definedName>
    <definedName name="IDACI_B4_Sec_DD_rate">'[1]De Delegation'!$W$15</definedName>
    <definedName name="IDACI_B5_Pri">[1]Proforma!$E$21</definedName>
    <definedName name="IDACI_B5_Pri_DD_rate">'[1]De Delegation'!$V$16</definedName>
    <definedName name="IDACI_B5_Sec">[1]Proforma!$F$21</definedName>
    <definedName name="IDACI_B5_Sec_DD_rate">'[1]De Delegation'!$W$16</definedName>
    <definedName name="IDACI_B6_Pri">[1]Proforma!$E$22</definedName>
    <definedName name="IDACI_B6_Pri_DD_rate">'[1]De Delegation'!$V$17</definedName>
    <definedName name="IDACI_B6_Sec">[1]Proforma!$F$22</definedName>
    <definedName name="IDACI_B6_Sec_DD_rate">'[1]De Delegation'!$W$17</definedName>
    <definedName name="LAC_Pri_DD_rate">'[1]De Delegation'!$V$18</definedName>
    <definedName name="LAC_Rate">[1]Proforma!$E$24</definedName>
    <definedName name="LAC_Sec_DD_rate">'[1]De Delegation'!$W$18</definedName>
    <definedName name="LCHI_Pri">[1]Proforma!$F$29</definedName>
    <definedName name="LCHI_Pri_DD_rate">'[1]De Delegation'!$V$19</definedName>
    <definedName name="LCHI_Pri_Option">[1]Proforma!$D$30</definedName>
    <definedName name="LCHI_Sec">[1]Proforma!$F$31</definedName>
    <definedName name="LCHI_Sec_DD_rate">'[1]De Delegation'!$W$20</definedName>
    <definedName name="Lump_sum_Pri_DD_rate">'[1]De Delegation'!$V$24</definedName>
    <definedName name="Lump_sum_Sec_DD_rate">'[1]De Delegation'!$W$24</definedName>
    <definedName name="Lump_Sum_total">'[1]New ISB'!$AC$5</definedName>
    <definedName name="MFG_Total">'[1]New ISB'!$BB$5</definedName>
    <definedName name="Mid_distance_threshold">[1]Proforma!$D$42</definedName>
    <definedName name="Mid_PupilNo_threshold">[1]Proforma!$G$42</definedName>
    <definedName name="Mobility_Pri">[1]Proforma!$E$27</definedName>
    <definedName name="Mobility_Pri_DD_Rate">'[1]De Delegation'!$V$23</definedName>
    <definedName name="Mobility_Sec">[1]Proforma!$F$27</definedName>
    <definedName name="Mobility_Sec_DD_Rate">'[1]De Delegation'!$W$23</definedName>
    <definedName name="Notional_SEN_AWPU_KS3">[1]Proforma!$L$12</definedName>
    <definedName name="Notional_SEN_AWPU_KS4">[1]Proforma!$L$13</definedName>
    <definedName name="Notional_SEN_AWPU_Pri">[1]Proforma!$L$11</definedName>
    <definedName name="Notional_SEN_EAL_Pri">[1]Proforma!$L$25</definedName>
    <definedName name="Notional_SEN_EAL_Sec">[1]Proforma!$M$26</definedName>
    <definedName name="Notional_SEN_ExCir2">[1]Proforma!$L$52</definedName>
    <definedName name="Notional_SEN_ExCir3">[1]Proforma!$L$53</definedName>
    <definedName name="Notional_SEN_ExCir4">[1]Proforma!$L$54</definedName>
    <definedName name="Notional_SEN_ExCir5">[1]Proforma!$L$55</definedName>
    <definedName name="Notional_SEN_ExCir6">[1]Proforma!$L$56</definedName>
    <definedName name="Notional_SEN_FSM_Pri">[1]Proforma!$L$15</definedName>
    <definedName name="Notional_SEN_FSM_Sec">[1]Proforma!$M$16</definedName>
    <definedName name="Notional_SEN_IDACI_B1_Pri">[1]Proforma!$L$17</definedName>
    <definedName name="Notional_SEN_IDACI_B1_Sec">[1]Proforma!$M$17</definedName>
    <definedName name="Notional_SEN_IDACI_B2_Pri">[1]Proforma!$L$18</definedName>
    <definedName name="Notional_SEN_IDACI_B2_Sec">[1]Proforma!$M$18</definedName>
    <definedName name="Notional_SEN_IDACI_B3_Pri">[1]Proforma!$L$19</definedName>
    <definedName name="Notional_SEN_IDACI_B3_Sec">[1]Proforma!$M$19</definedName>
    <definedName name="Notional_SEN_IDACI_B4_Pri">[1]Proforma!$L$20</definedName>
    <definedName name="Notional_SEN_IDACI_B4_Sec">[1]Proforma!$M$20</definedName>
    <definedName name="Notional_SEN_IDACI_B5_Pri">[1]Proforma!$L$21</definedName>
    <definedName name="Notional_SEN_IDACI_B5_Sec">[1]Proforma!$M$21</definedName>
    <definedName name="Notional_SEN_IDACI_B6_Pri">[1]Proforma!$L$22</definedName>
    <definedName name="Notional_SEN_IDACI_B6_Sec">[1]Proforma!$M$22</definedName>
    <definedName name="Notional_SEN_LAC">[1]Proforma!$L$24</definedName>
    <definedName name="Notional_SEN_LCHI_Pri">[1]Proforma!$L$29</definedName>
    <definedName name="Notional_SEN_LCHI_Sec">[1]Proforma!$M$31</definedName>
    <definedName name="Notional_SEN_Lump_sum_Pri">[1]Proforma!$L$37</definedName>
    <definedName name="Notional_SEN_Lump_sum_Sec">[1]Proforma!$M$37</definedName>
    <definedName name="Notional_SEN_Mobility_Pri">[1]Proforma!$L$27</definedName>
    <definedName name="Notional_SEN_Mobility_Sec">[1]Proforma!$M$27</definedName>
    <definedName name="Notional_SEN_PFI">[1]Proforma!$L$47</definedName>
    <definedName name="Notional_SEN_Rates">[1]Proforma!$L$46</definedName>
    <definedName name="Notional_SEN_SixthForm">[1]Proforma!$L$48</definedName>
    <definedName name="Notional_SEN_Sparsity_Pri">[1]Proforma!$L$38</definedName>
    <definedName name="Notional_SEN_Sparsity_Sec">[1]Proforma!$M$38</definedName>
    <definedName name="Notional_SEN_Split_sites">[1]Proforma!$L$45</definedName>
    <definedName name="PFI_Total">'[1]New ISB'!$AH$5</definedName>
    <definedName name="Pri_distance_threshold">[1]Proforma!$D$40</definedName>
    <definedName name="Pri_PupilNo_threshold">[1]Proforma!$G$40</definedName>
    <definedName name="Primary_Lump_sum">[1]Proforma!$F$37</definedName>
    <definedName name="_xlnm.Print_Area" localSheetId="2">'Hinde House'!$B$1:$I$89</definedName>
    <definedName name="_xlnm.Print_Area" localSheetId="0">'Nursery 2'!$A$1:$M$42</definedName>
    <definedName name="Print_Area_MI">'[2]Core Data 0405'!$A$78:$AP$169</definedName>
    <definedName name="Print_Titles_MI">'[2]Core Data 0405'!$A$1:$IV$2</definedName>
    <definedName name="Rates_Total">'[1]New ISB'!$AG$5</definedName>
    <definedName name="Reasons_list">'[1]Inputs &amp; Adjustments'!$BR$6:$BR$14</definedName>
    <definedName name="Reception_Uplift_YesNo">[1]Proforma!$E$9</definedName>
    <definedName name="Scaling_Factor">[1]Proforma!$G$62</definedName>
    <definedName name="School_list">'[1]New ISB'!$C$6:$C$250</definedName>
    <definedName name="schools" localSheetId="2">[3]PLASC2005!#REF!</definedName>
    <definedName name="schools" localSheetId="0">[3]PLASC2005!#REF!</definedName>
    <definedName name="schools">[3]PLASC2005!#REF!</definedName>
    <definedName name="Sec_distance_threshold">[1]Proforma!$D$41</definedName>
    <definedName name="Sec_PupilNo_threshold">[1]Proforma!$G$41</definedName>
    <definedName name="Secondary_Lump_Sum">[1]Proforma!$G$37</definedName>
    <definedName name="Sixth_Form_Total">'[1]New ISB'!$AI$5</definedName>
    <definedName name="Sparsity_All_lump_sum">[1]Proforma!$I$38</definedName>
    <definedName name="Sparsity_Mid_lump_sum">[1]Proforma!$H$38</definedName>
    <definedName name="Sparsity_Pri_DD_percentage">'[1]De Delegation'!$V$26</definedName>
    <definedName name="Sparsity_Pri_lump_sum">[1]Proforma!$F$38</definedName>
    <definedName name="Sparsity_Sec_DD_percentage">'[1]De Delegation'!$W$26</definedName>
    <definedName name="Sparsity_Sec_lump_sum">[1]Proforma!$G$38</definedName>
    <definedName name="Sparsity_Total">'[1]New ISB'!$AD$5</definedName>
    <definedName name="Split_Sites_Total">'[1]New ISB'!$AF$5</definedName>
    <definedName name="Tapered_all_lump_sum">[1]Proforma!$K$43</definedName>
    <definedName name="Tapered_mid_lump_sum">[1]Proforma!$K$42</definedName>
    <definedName name="Tapered_primary_lump_sum">[1]Proforma!$K$40</definedName>
    <definedName name="Tapered_secondary_lump_sum">[1]Proforma!$K$41</definedName>
    <definedName name="Total" localSheetId="2">#REF!</definedName>
    <definedName name="Total" localSheetId="0">#REF!</definedName>
    <definedName name="Total">#REF!</definedName>
    <definedName name="Total_Notional_SEN">'[1]New ISB'!$AS$5</definedName>
    <definedName name="Total_Primary_funding">'[1]New ISB'!$AU$5</definedName>
    <definedName name="Total_Secondary_Funding">'[1]New ISB'!$AV$5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3" l="1"/>
  <c r="I25" i="33" l="1"/>
  <c r="F76" i="44" l="1"/>
  <c r="G59" i="44"/>
  <c r="G58" i="44"/>
  <c r="G56" i="44"/>
  <c r="G54" i="44"/>
  <c r="G52" i="44"/>
  <c r="G50" i="44"/>
  <c r="G48" i="44"/>
  <c r="G47" i="44"/>
  <c r="D48" i="44"/>
  <c r="D47" i="44"/>
  <c r="D45" i="44"/>
  <c r="D44" i="44"/>
  <c r="D42" i="44"/>
  <c r="D41" i="44"/>
  <c r="D33" i="44"/>
  <c r="D25" i="44"/>
  <c r="F59" i="44"/>
  <c r="F58" i="44"/>
  <c r="F56" i="44"/>
  <c r="F54" i="44"/>
  <c r="F52" i="44"/>
  <c r="F50" i="44"/>
  <c r="F48" i="44"/>
  <c r="F47" i="44"/>
  <c r="F45" i="44"/>
  <c r="F44" i="44"/>
  <c r="F42" i="44"/>
  <c r="F41" i="44"/>
  <c r="F33" i="44"/>
  <c r="F25" i="44"/>
  <c r="F18" i="44" l="1"/>
  <c r="F61" i="44" s="1"/>
  <c r="F67" i="44" s="1"/>
  <c r="F88" i="44"/>
  <c r="G74" i="44"/>
  <c r="F74" i="44"/>
  <c r="I74" i="44" s="1"/>
  <c r="G64" i="44"/>
  <c r="G63" i="44"/>
  <c r="K59" i="44"/>
  <c r="M59" i="44" s="1"/>
  <c r="K58" i="44"/>
  <c r="M58" i="44" s="1"/>
  <c r="K56" i="44"/>
  <c r="M56" i="44" s="1"/>
  <c r="K54" i="44"/>
  <c r="M54" i="44" s="1"/>
  <c r="K52" i="44"/>
  <c r="M52" i="44" s="1"/>
  <c r="K50" i="44"/>
  <c r="M50" i="44" s="1"/>
  <c r="H48" i="44"/>
  <c r="D31" i="44"/>
  <c r="D30" i="44"/>
  <c r="D29" i="44"/>
  <c r="D28" i="44"/>
  <c r="D27" i="44"/>
  <c r="D26" i="44"/>
  <c r="D20" i="44"/>
  <c r="D19" i="44"/>
  <c r="G12" i="44"/>
  <c r="G11" i="44"/>
  <c r="G9" i="44"/>
  <c r="I9" i="44" s="1"/>
  <c r="G8" i="44"/>
  <c r="H58" i="44" l="1"/>
  <c r="H47" i="44"/>
  <c r="F9" i="44"/>
  <c r="H9" i="44" s="1"/>
  <c r="I58" i="44"/>
  <c r="F8" i="44"/>
  <c r="H74" i="44"/>
  <c r="F77" i="44"/>
  <c r="F81" i="44"/>
  <c r="H50" i="44"/>
  <c r="I50" i="44" s="1"/>
  <c r="H52" i="44"/>
  <c r="I52" i="44" s="1"/>
  <c r="H54" i="44"/>
  <c r="I54" i="44" s="1"/>
  <c r="H56" i="44"/>
  <c r="I56" i="44" s="1"/>
  <c r="H59" i="44"/>
  <c r="I59" i="44" s="1"/>
  <c r="F63" i="44"/>
  <c r="F64" i="44"/>
  <c r="F66" i="44" l="1"/>
  <c r="F87" i="44" s="1"/>
  <c r="H64" i="44"/>
  <c r="I64" i="44" s="1"/>
  <c r="H63" i="44"/>
  <c r="I63" i="44" s="1"/>
  <c r="F79" i="44" l="1"/>
  <c r="F89" i="44"/>
  <c r="E48" i="44"/>
  <c r="K48" i="44" s="1"/>
  <c r="M48" i="44" s="1"/>
  <c r="I48" i="44" s="1"/>
  <c r="E45" i="44"/>
  <c r="K45" i="44" s="1"/>
  <c r="E42" i="44"/>
  <c r="K42" i="44" s="1"/>
  <c r="E39" i="44"/>
  <c r="E38" i="44"/>
  <c r="E37" i="44"/>
  <c r="E36" i="44"/>
  <c r="E35" i="44"/>
  <c r="E34" i="44"/>
  <c r="E33" i="44"/>
  <c r="K33" i="44" s="1"/>
  <c r="E20" i="44"/>
  <c r="K20" i="44" s="1"/>
  <c r="E19" i="44"/>
  <c r="K19" i="44" s="1"/>
  <c r="E59" i="44" l="1"/>
  <c r="E58" i="44"/>
  <c r="E47" i="44" l="1"/>
  <c r="K47" i="44" s="1"/>
  <c r="M47" i="44" s="1"/>
  <c r="I47" i="44" s="1"/>
  <c r="E44" i="44"/>
  <c r="K44" i="44" s="1"/>
  <c r="E41" i="44"/>
  <c r="K41" i="44" s="1"/>
  <c r="E31" i="44"/>
  <c r="K31" i="44" s="1"/>
  <c r="E30" i="44"/>
  <c r="K30" i="44" s="1"/>
  <c r="E29" i="44"/>
  <c r="K29" i="44" s="1"/>
  <c r="E28" i="44"/>
  <c r="K28" i="44" s="1"/>
  <c r="E27" i="44"/>
  <c r="K27" i="44" s="1"/>
  <c r="E26" i="44"/>
  <c r="K26" i="44" s="1"/>
  <c r="E25" i="44"/>
  <c r="K25" i="44" s="1"/>
  <c r="E18" i="44"/>
  <c r="G76" i="44" l="1"/>
  <c r="F12" i="44"/>
  <c r="H12" i="44" s="1"/>
  <c r="D39" i="44" l="1"/>
  <c r="K39" i="44" s="1"/>
  <c r="F11" i="44"/>
  <c r="H11" i="44" s="1"/>
  <c r="G77" i="44"/>
  <c r="H76" i="44"/>
  <c r="I76" i="44" s="1"/>
  <c r="G10" i="44"/>
  <c r="D35" i="44" l="1"/>
  <c r="K35" i="44" s="1"/>
  <c r="D36" i="44"/>
  <c r="K36" i="44" s="1"/>
  <c r="G13" i="44"/>
  <c r="D18" i="44"/>
  <c r="K18" i="44" s="1"/>
  <c r="H77" i="44"/>
  <c r="F10" i="44"/>
  <c r="F13" i="44" s="1"/>
  <c r="D37" i="44"/>
  <c r="K37" i="44" s="1"/>
  <c r="D34" i="44"/>
  <c r="K34" i="44" s="1"/>
  <c r="D38" i="44"/>
  <c r="K38" i="44" s="1"/>
  <c r="F85" i="44" l="1"/>
  <c r="F84" i="44"/>
  <c r="F83" i="44"/>
  <c r="H13" i="44"/>
  <c r="I13" i="44" s="1"/>
  <c r="I77" i="44"/>
  <c r="H10" i="44"/>
  <c r="I10" i="44" s="1"/>
  <c r="G45" i="44" l="1"/>
  <c r="H45" i="44" l="1"/>
  <c r="M45" i="44"/>
  <c r="G42" i="44"/>
  <c r="H42" i="44" l="1"/>
  <c r="M42" i="44"/>
  <c r="I42" i="44" s="1"/>
  <c r="I45" i="44"/>
  <c r="G33" i="44"/>
  <c r="G44" i="44"/>
  <c r="H33" i="44" l="1"/>
  <c r="I33" i="44" s="1"/>
  <c r="M39" i="44"/>
  <c r="H44" i="44"/>
  <c r="M44" i="44"/>
  <c r="I44" i="44" s="1"/>
  <c r="G25" i="44" l="1"/>
  <c r="G41" i="44"/>
  <c r="H41" i="44" l="1"/>
  <c r="M41" i="44"/>
  <c r="I41" i="44" s="1"/>
  <c r="H25" i="44"/>
  <c r="I25" i="44" s="1"/>
  <c r="M31" i="44"/>
  <c r="G18" i="44" l="1"/>
  <c r="G81" i="44" l="1"/>
  <c r="H81" i="44" s="1"/>
  <c r="I81" i="44" s="1"/>
  <c r="G61" i="44"/>
  <c r="H18" i="44"/>
  <c r="H61" i="44" s="1"/>
  <c r="M18" i="44"/>
  <c r="E22" i="44"/>
  <c r="I18" i="44" l="1"/>
  <c r="G66" i="44"/>
  <c r="H66" i="44"/>
  <c r="I61" i="44"/>
  <c r="I66" i="44" l="1"/>
  <c r="H87" i="44"/>
  <c r="H79" i="44"/>
  <c r="I79" i="44" s="1"/>
  <c r="G87" i="44"/>
  <c r="G85" i="44"/>
  <c r="H85" i="44" s="1"/>
  <c r="I85" i="44" s="1"/>
  <c r="H67" i="44"/>
  <c r="G79" i="44"/>
  <c r="E23" i="44"/>
  <c r="G88" i="44" s="1"/>
  <c r="H88" i="44" s="1"/>
  <c r="I88" i="44" s="1"/>
  <c r="G89" i="44" l="1"/>
  <c r="I87" i="44"/>
  <c r="H89" i="44"/>
  <c r="I89" i="44" s="1"/>
  <c r="G83" i="44"/>
  <c r="H83" i="44" s="1"/>
  <c r="I83" i="44" s="1"/>
  <c r="G84" i="44"/>
  <c r="H84" i="44" s="1"/>
  <c r="I84" i="44" s="1"/>
  <c r="G67" i="44" l="1"/>
  <c r="E16" i="33" l="1"/>
  <c r="E14" i="33" l="1"/>
  <c r="E15" i="33" l="1"/>
  <c r="E18" i="33" s="1"/>
  <c r="E19" i="33" l="1"/>
  <c r="I18" i="33"/>
  <c r="E27" i="33"/>
  <c r="I19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Beatson Jacky</author>
  </authors>
  <commentList>
    <comment ref="V8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Beatson Jacky:</t>
        </r>
        <r>
          <rPr>
            <sz val="9"/>
            <color indexed="81"/>
            <rFont val="Tahoma"/>
            <family val="2"/>
          </rPr>
          <t xml:space="preserve">
Pri Groups: R-Y4 Sep15
Sec Y7 not until Sep 16</t>
        </r>
      </text>
    </comment>
    <comment ref="C1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Beatson Jacky:</t>
        </r>
        <r>
          <rPr>
            <sz val="9"/>
            <color indexed="81"/>
            <rFont val="Tahoma"/>
            <family val="2"/>
          </rPr>
          <t xml:space="preserve">
Tinsley NI closed - J extended age range and renamed Tinsley Meadows - Sep 14 - uses J DfE no.</t>
        </r>
      </text>
    </comment>
  </commentList>
</comments>
</file>

<file path=xl/sharedStrings.xml><?xml version="1.0" encoding="utf-8"?>
<sst xmlns="http://schemas.openxmlformats.org/spreadsheetml/2006/main" count="1906" uniqueCount="594">
  <si>
    <t>Pupil Numbers</t>
  </si>
  <si>
    <t>Funded FTEs</t>
  </si>
  <si>
    <t>Change</t>
  </si>
  <si>
    <t>FTEs</t>
  </si>
  <si>
    <t xml:space="preserve">%  </t>
  </si>
  <si>
    <t>Total Pupil Numbers</t>
  </si>
  <si>
    <t>Budget</t>
  </si>
  <si>
    <t>Ref. No.</t>
  </si>
  <si>
    <t xml:space="preserve">£   </t>
  </si>
  <si>
    <t>Rates</t>
  </si>
  <si>
    <t xml:space="preserve"> </t>
  </si>
  <si>
    <t>£ per pupil</t>
  </si>
  <si>
    <t>Budget Allocations</t>
  </si>
  <si>
    <t>Cash</t>
  </si>
  <si>
    <t>Advance</t>
  </si>
  <si>
    <t>Newfield</t>
  </si>
  <si>
    <t>Provider:</t>
  </si>
  <si>
    <t>Funding Breakdown</t>
  </si>
  <si>
    <t>Angram Bank Primary School</t>
  </si>
  <si>
    <t>Anns Grove Primary School</t>
  </si>
  <si>
    <t>Arbourthorne Community Primary</t>
  </si>
  <si>
    <t>Ballifield Primary School</t>
  </si>
  <si>
    <t>Beck Primary School</t>
  </si>
  <si>
    <t>Brightside Nursery and Infant School</t>
  </si>
  <si>
    <t>Byron Wood Primary School</t>
  </si>
  <si>
    <t>Carfield Primary School</t>
  </si>
  <si>
    <t>Firs Hill Community Primary School</t>
  </si>
  <si>
    <t>Fox Hill Primary School</t>
  </si>
  <si>
    <t>Gleadless Primary School</t>
  </si>
  <si>
    <t>Halfway Nursery Infant School</t>
  </si>
  <si>
    <t>Hillsborough Primary School</t>
  </si>
  <si>
    <t>Lowedges Primary School</t>
  </si>
  <si>
    <t>Mansel Primary School</t>
  </si>
  <si>
    <t>Meersbrook Bank Primary School</t>
  </si>
  <si>
    <t>Monteney Primary School</t>
  </si>
  <si>
    <t>Netherthorpe Primary School</t>
  </si>
  <si>
    <t>Norfolk Community Primary School</t>
  </si>
  <si>
    <t>Phillimore Community Primary School</t>
  </si>
  <si>
    <t>Pipworth Community Primary School</t>
  </si>
  <si>
    <t>Prince Edward Primary School</t>
  </si>
  <si>
    <t>Rainbow Forge Primary School</t>
  </si>
  <si>
    <t>Reignhead Primary School</t>
  </si>
  <si>
    <t>Rivelin Primary School</t>
  </si>
  <si>
    <t>Royd Nursery Infant School</t>
  </si>
  <si>
    <t>Shooter's Grove Primary School</t>
  </si>
  <si>
    <t>Springfield Primary School</t>
  </si>
  <si>
    <t>St Catherine's Catholic Primary School</t>
  </si>
  <si>
    <t>St Joseph's Catholic Primary School</t>
  </si>
  <si>
    <t>St Theresa's Catholic Primary School</t>
  </si>
  <si>
    <t>Stocksbridge Nursery Infant School</t>
  </si>
  <si>
    <t>Stradbroke Primary School</t>
  </si>
  <si>
    <t>Walkley Primary School</t>
  </si>
  <si>
    <t>Westways Primary School</t>
  </si>
  <si>
    <t>Wharncliffe Side Primary School</t>
  </si>
  <si>
    <t>Woodhouse West Primary School</t>
  </si>
  <si>
    <t>Woodseats Primary School</t>
  </si>
  <si>
    <r>
      <t xml:space="preserve">TOTAL FUNDS DELEGATED BY THE LEA - </t>
    </r>
    <r>
      <rPr>
        <b/>
        <sz val="11"/>
        <rFont val="Times New Roman"/>
        <family val="1"/>
      </rPr>
      <t>I01</t>
    </r>
  </si>
  <si>
    <r>
      <t xml:space="preserve">SEN FUNDING - REVENUE - </t>
    </r>
    <r>
      <rPr>
        <b/>
        <sz val="11"/>
        <rFont val="Times New Roman"/>
        <family val="1"/>
      </rPr>
      <t>I03</t>
    </r>
  </si>
  <si>
    <r>
      <t xml:space="preserve">Pupil Premium (national grant) - </t>
    </r>
    <r>
      <rPr>
        <b/>
        <sz val="12"/>
        <rFont val="Times New Roman"/>
        <family val="1"/>
      </rPr>
      <t>IO5</t>
    </r>
  </si>
  <si>
    <t>Grace Owen</t>
  </si>
  <si>
    <t>Birley Primary School</t>
  </si>
  <si>
    <t>Hours</t>
  </si>
  <si>
    <t>£/Hour</t>
  </si>
  <si>
    <t>Indicative Funding</t>
  </si>
  <si>
    <t>Basic £/pupil Entitlement</t>
  </si>
  <si>
    <t>Primary</t>
  </si>
  <si>
    <t>High Incidence SEN</t>
  </si>
  <si>
    <t>English as an Add. Language (EAL)</t>
  </si>
  <si>
    <t>Lump Sum</t>
  </si>
  <si>
    <t>Maximum £/pupil Gain Cap</t>
  </si>
  <si>
    <t>Minimum Funding Guarantee (MFG)</t>
  </si>
  <si>
    <t xml:space="preserve">Unit </t>
  </si>
  <si>
    <t>Of which is de-delegated</t>
  </si>
  <si>
    <t>Additional Delegation (included above)</t>
  </si>
  <si>
    <t xml:space="preserve">Pupil Premium </t>
  </si>
  <si>
    <t>Budget Share (Schools Block) S251</t>
  </si>
  <si>
    <t>Integrated Resource Funding - High Needs Block</t>
  </si>
  <si>
    <t>Low Incidence High Need Top Up Banded Funding - High Needs Block</t>
  </si>
  <si>
    <t xml:space="preserve">TOTAL FUNDS DELEGATED BY THE LEA </t>
  </si>
  <si>
    <t>TOTAL FUNDS DE-DELEGATED</t>
  </si>
  <si>
    <r>
      <t xml:space="preserve">TOTAL FUNDS CASH ADVANCED BY THE LEA - </t>
    </r>
    <r>
      <rPr>
        <b/>
        <sz val="11"/>
        <rFont val="Times New Roman"/>
        <family val="1"/>
      </rPr>
      <t>I01</t>
    </r>
  </si>
  <si>
    <t>Unit Value</t>
  </si>
  <si>
    <t>£/pupil</t>
  </si>
  <si>
    <t>FSM</t>
  </si>
  <si>
    <t>IDACI Band 1</t>
  </si>
  <si>
    <t>IDACI Band 2</t>
  </si>
  <si>
    <t>IDACI Band 3</t>
  </si>
  <si>
    <t>IDACI Band 4</t>
  </si>
  <si>
    <t>IDACI Band 5</t>
  </si>
  <si>
    <t>IDACI Band 6</t>
  </si>
  <si>
    <t>(IDACI - Income Deprivation Affecting</t>
  </si>
  <si>
    <t>Children Index)</t>
  </si>
  <si>
    <t>Bradfield School</t>
  </si>
  <si>
    <t>Chaucer School</t>
  </si>
  <si>
    <t>Ecclesfield School</t>
  </si>
  <si>
    <t>Fir Vale School</t>
  </si>
  <si>
    <t>Forge Valley Community School</t>
  </si>
  <si>
    <t>Handsworth Grange Community Sports College</t>
  </si>
  <si>
    <t>High Storrs School</t>
  </si>
  <si>
    <t>King Ecgbert School</t>
  </si>
  <si>
    <t>KING EDWARD VII</t>
  </si>
  <si>
    <t>Meadowhead School Academy Trust</t>
  </si>
  <si>
    <t>Notre Dame High School</t>
  </si>
  <si>
    <t>Parkwood Academy</t>
  </si>
  <si>
    <t>Silverdale School</t>
  </si>
  <si>
    <t>Stocksbridge High</t>
  </si>
  <si>
    <t>Yewlands Technology College</t>
  </si>
  <si>
    <t>Notional SEN Funding</t>
  </si>
  <si>
    <t>KS3</t>
  </si>
  <si>
    <t>KS4</t>
  </si>
  <si>
    <t>Social Deprivation - Primary</t>
  </si>
  <si>
    <t>Social Deprivation - Secondary</t>
  </si>
  <si>
    <t>Low Attain Pupils-Pri</t>
  </si>
  <si>
    <t>Low Attain Pupils-Sec</t>
  </si>
  <si>
    <t>EAL Pupils 3 yrs-Pri</t>
  </si>
  <si>
    <t>EAL Pupils 3 yrs-Sec</t>
  </si>
  <si>
    <t>Back to Main Menu</t>
  </si>
  <si>
    <t>IR Pupils removed</t>
  </si>
  <si>
    <t>No. of FTE Funded Places</t>
  </si>
  <si>
    <t>Greengate Lane Academy</t>
  </si>
  <si>
    <t>Hartley Brook Academy</t>
  </si>
  <si>
    <t>Capped at:</t>
  </si>
  <si>
    <t>Max Loss:</t>
  </si>
  <si>
    <t>Abbey Lane Primary School</t>
  </si>
  <si>
    <t>Acres Hill</t>
  </si>
  <si>
    <t>Athelstan Primary School</t>
  </si>
  <si>
    <t>Ballifield Primary</t>
  </si>
  <si>
    <t>Bankwood Primary School</t>
  </si>
  <si>
    <t>Beighton Nursery and Infants</t>
  </si>
  <si>
    <t>Birley Spa Community Primary</t>
  </si>
  <si>
    <t>Bradfield Dungworth</t>
  </si>
  <si>
    <t>Bradway Primary</t>
  </si>
  <si>
    <t>Brightside Nursery Inf School</t>
  </si>
  <si>
    <t>Brook House Junior School</t>
  </si>
  <si>
    <t>Broomhill Infant School</t>
  </si>
  <si>
    <t>Brunswick Community Primary</t>
  </si>
  <si>
    <t>Byron Wood</t>
  </si>
  <si>
    <t>Carter Knowle Junior</t>
  </si>
  <si>
    <t>Charnock Hall Primary School</t>
  </si>
  <si>
    <t>Clifford C of E Infant School</t>
  </si>
  <si>
    <t>Coit Primary</t>
  </si>
  <si>
    <t>Concord Junior School</t>
  </si>
  <si>
    <t>Deepcar St John's C E Jnr Sch</t>
  </si>
  <si>
    <t>Dobcroft Infant School</t>
  </si>
  <si>
    <t>Dobcroft Junior School</t>
  </si>
  <si>
    <t>Dore Primary School</t>
  </si>
  <si>
    <t>Ecclesall CE Junior School</t>
  </si>
  <si>
    <t>Ecclesall Infant School</t>
  </si>
  <si>
    <t>Ecclesfield Primary School</t>
  </si>
  <si>
    <t>Emmanuel Junior School (Anglican Methodist Aided)</t>
  </si>
  <si>
    <t>Emmaus Catholic and Church of England Primary School</t>
  </si>
  <si>
    <t>Firs Hill Community Primary</t>
  </si>
  <si>
    <t>Greenhill Primary School</t>
  </si>
  <si>
    <t>Greenlands Junior School</t>
  </si>
  <si>
    <t>Greenlands Nursery Infants</t>
  </si>
  <si>
    <t>Grenoside Primary School</t>
  </si>
  <si>
    <t>Halfway Junior School</t>
  </si>
  <si>
    <t>Hallam Primary School</t>
  </si>
  <si>
    <t>High Green Primary School</t>
  </si>
  <si>
    <t>Hucklow Primary School</t>
  </si>
  <si>
    <t>Hunter's Bar Infant School</t>
  </si>
  <si>
    <t>Hunters Bar Junior</t>
  </si>
  <si>
    <t>Intake Primary School</t>
  </si>
  <si>
    <t>Limpsfield Junior School</t>
  </si>
  <si>
    <t>Lound Infant School</t>
  </si>
  <si>
    <t>Lound Junior School</t>
  </si>
  <si>
    <t>Lower Meadow Community Primary School</t>
  </si>
  <si>
    <t>Lowfield Primary</t>
  </si>
  <si>
    <t>Loxley Primary School</t>
  </si>
  <si>
    <t>Lydgate Infant School</t>
  </si>
  <si>
    <t>Lydgate Junior School</t>
  </si>
  <si>
    <t>Malin Bridge School</t>
  </si>
  <si>
    <t>Manor Lodge Community Primary</t>
  </si>
  <si>
    <t>Marlcliffe Primary School</t>
  </si>
  <si>
    <t>Mosborough Primary School</t>
  </si>
  <si>
    <t>Mundella Primary School</t>
  </si>
  <si>
    <t>Nether Green Infant School</t>
  </si>
  <si>
    <t>Nether Green Junior School</t>
  </si>
  <si>
    <t>Nook Lane Junior School</t>
  </si>
  <si>
    <t>Norfolk Primary School</t>
  </si>
  <si>
    <t>Norton Free C of E School</t>
  </si>
  <si>
    <t>Owler Brook</t>
  </si>
  <si>
    <t>Parson Cross Primary School</t>
  </si>
  <si>
    <t>Phillimore Comm Primary School</t>
  </si>
  <si>
    <t>Pipworth Primary School</t>
  </si>
  <si>
    <t>Pye Bank CofE Primary School</t>
  </si>
  <si>
    <t>Rainbow Forge</t>
  </si>
  <si>
    <t>Rivelin Primary</t>
  </si>
  <si>
    <t>Sharrow School</t>
  </si>
  <si>
    <t>Shooters Grove</t>
  </si>
  <si>
    <t>Shortbrook Primary</t>
  </si>
  <si>
    <t>St Catherine's RC NI&amp;J School</t>
  </si>
  <si>
    <t>St Patrick's Catholic Voluntary Academy</t>
  </si>
  <si>
    <t>St Theresa's Primary School</t>
  </si>
  <si>
    <t>St Thomas More Catholic School</t>
  </si>
  <si>
    <t>Stannington Infant School</t>
  </si>
  <si>
    <t>Stocksbridge Junior School</t>
  </si>
  <si>
    <t>Stocksbridge Nursery/Infant</t>
  </si>
  <si>
    <t>The Nether Edge Primary School</t>
  </si>
  <si>
    <t>Tinsley Junior School</t>
  </si>
  <si>
    <t>Totley All Saints CE School</t>
  </si>
  <si>
    <t>Totley Primary</t>
  </si>
  <si>
    <t>Valley Park</t>
  </si>
  <si>
    <t>Watercliffe Meadow School</t>
  </si>
  <si>
    <t>Wharncliffe Side Primary</t>
  </si>
  <si>
    <t>Whiteways Primary School</t>
  </si>
  <si>
    <t>Windmill Hill Primary School</t>
  </si>
  <si>
    <t>Wisewood Primary School</t>
  </si>
  <si>
    <t>Woodthorpe Community Primary</t>
  </si>
  <si>
    <t>Wybourn Community Primary  School</t>
  </si>
  <si>
    <t>Birley Community College</t>
  </si>
  <si>
    <t>The City School</t>
  </si>
  <si>
    <t>Firth Park Academy</t>
  </si>
  <si>
    <t>Westfield School</t>
  </si>
  <si>
    <t>Recoupment Academy</t>
  </si>
  <si>
    <t>Ref</t>
  </si>
  <si>
    <t>DfE</t>
  </si>
  <si>
    <t>Mobility - Pupils Affected Above</t>
  </si>
  <si>
    <t>3 &amp; 4 Year olds - Early Years Funding - Early Years Block</t>
  </si>
  <si>
    <t>2 Year olds - Early Years Funding - Early Years Block</t>
  </si>
  <si>
    <t>Greystones Primary School</t>
  </si>
  <si>
    <t>Holt House Infant School</t>
  </si>
  <si>
    <t>Oughtibridge Primary School</t>
  </si>
  <si>
    <t>Waterthorpe Infant School</t>
  </si>
  <si>
    <t>Split Sites</t>
  </si>
  <si>
    <t>PFI</t>
  </si>
  <si>
    <t>Reception - Year 11 (excluding IR Pupils)</t>
  </si>
  <si>
    <t>Threshold &gt;10% - Pri</t>
  </si>
  <si>
    <t>Threshold &gt;10% - Sec</t>
  </si>
  <si>
    <t>Secondary</t>
  </si>
  <si>
    <t>Special</t>
  </si>
  <si>
    <t>GREYSTONES PRIMARY SCHOOL</t>
  </si>
  <si>
    <t>Holt House Infant School &amp; Children's Centre</t>
  </si>
  <si>
    <t>OUGHTIBRIDGE PRIMARY SCHOOL</t>
  </si>
  <si>
    <t>Sharrow School Childcare Services</t>
  </si>
  <si>
    <r>
      <t xml:space="preserve">Total Funding </t>
    </r>
    <r>
      <rPr>
        <b/>
        <sz val="14"/>
        <rFont val="Times New Roman"/>
        <family val="1"/>
      </rPr>
      <t>(I01+I03+IO5)</t>
    </r>
  </si>
  <si>
    <t>2015-16</t>
  </si>
  <si>
    <t>Acres Hill Community Primary School</t>
  </si>
  <si>
    <t>Arbourthorne Community Primary School</t>
  </si>
  <si>
    <t>Bankwood Community Primary School</t>
  </si>
  <si>
    <t>Beighton Nursery and Infant School</t>
  </si>
  <si>
    <t>Birley Community Primary School</t>
  </si>
  <si>
    <t>Birley Spa Community Primary School</t>
  </si>
  <si>
    <t>Bradfield Dungworth Primary School</t>
  </si>
  <si>
    <t>Bradway Primary School</t>
  </si>
  <si>
    <t>Brunswick Community Primary School</t>
  </si>
  <si>
    <t>Carter Knowle Junior School</t>
  </si>
  <si>
    <t>Clifford CofE Infant School</t>
  </si>
  <si>
    <t>Coit Primary School</t>
  </si>
  <si>
    <t>Deepcar St John's Church of England Junior School</t>
  </si>
  <si>
    <t>Ecclesall Church of England Junior School</t>
  </si>
  <si>
    <t>Emmanuel Anglican/Methodist Junior School</t>
  </si>
  <si>
    <t>Emmaus Catholic and CofE Primary School</t>
  </si>
  <si>
    <t>Fox Hill Primary</t>
  </si>
  <si>
    <t>Greenlands (High Hazels) Junior School</t>
  </si>
  <si>
    <t>Greenlands (High Hazels) Nursery Infant School</t>
  </si>
  <si>
    <t>Grenoside Community Primary School</t>
  </si>
  <si>
    <t>Hartley Brook Primary School</t>
  </si>
  <si>
    <t>Hatfield Primary School</t>
  </si>
  <si>
    <t>Hunter's Bar Junior School</t>
  </si>
  <si>
    <t>Lower Meadow Primary School</t>
  </si>
  <si>
    <t>Lowfield Community Primary School</t>
  </si>
  <si>
    <t>Malin Bridge Primary School</t>
  </si>
  <si>
    <t>Manor Lodge Community Primary School</t>
  </si>
  <si>
    <t>Mansel Primary</t>
  </si>
  <si>
    <t>Marlcliffe Community Primary School</t>
  </si>
  <si>
    <t>Meynell Community Primary School</t>
  </si>
  <si>
    <t>Norton Free Church of England Primary School</t>
  </si>
  <si>
    <t>Oasis - Don Valley Academy 3-16</t>
  </si>
  <si>
    <t>Oasis - Fir Vale Academy</t>
  </si>
  <si>
    <t>Oasis - Watermead Academy</t>
  </si>
  <si>
    <t>Owler Brook Primary School</t>
  </si>
  <si>
    <t>Parson Cross Church of England Primary School</t>
  </si>
  <si>
    <t>Pathways E-Act Primary Academy</t>
  </si>
  <si>
    <t>Porter Croft Church of England Primary Academy</t>
  </si>
  <si>
    <t>Royd Nursery and Infant School</t>
  </si>
  <si>
    <t>Sacred Heart Catholic Primary School</t>
  </si>
  <si>
    <t>Sharrow Nursery, Infant and Junior School</t>
  </si>
  <si>
    <t>Shortbrook Primary School</t>
  </si>
  <si>
    <t>Southey Green Community Primary School and Nurseries</t>
  </si>
  <si>
    <t>St Ann's Catholic Primary School</t>
  </si>
  <si>
    <t>St John Fisher Primary - A Catholic Voluntary Academy</t>
  </si>
  <si>
    <t>St Marie's Catholic Primary School</t>
  </si>
  <si>
    <t>St Mary's Catholic Primary School High Green</t>
  </si>
  <si>
    <t>St Mary's Church of England Primary School</t>
  </si>
  <si>
    <t>St Thomas More Catholic Primary School</t>
  </si>
  <si>
    <t>St Thomas of Canterbury School, a Catholic Voluntary Academy</t>
  </si>
  <si>
    <t>St Wilfrid's Catholic Primary School</t>
  </si>
  <si>
    <t>Tinsley Meadows Primary</t>
  </si>
  <si>
    <t>Totley All Saints Church of England Voluntary Aided Primary School</t>
  </si>
  <si>
    <t>Totley Primary School</t>
  </si>
  <si>
    <t>Valley Park Community School</t>
  </si>
  <si>
    <t>Watercliffe Meadow Community Primary School</t>
  </si>
  <si>
    <t>Wincobank Nursery and Infant School</t>
  </si>
  <si>
    <t>Wisewood Community Primary School</t>
  </si>
  <si>
    <t>Woodthorpe Primary School</t>
  </si>
  <si>
    <t>Wybourn Community Primary and Nursery School</t>
  </si>
  <si>
    <t>Reception Uplift arrears (pupils arriving between Oct 13 &amp; Jan 14)</t>
  </si>
  <si>
    <t>Sept 2015</t>
  </si>
  <si>
    <t>n/a</t>
  </si>
  <si>
    <t>Sept 2014</t>
  </si>
  <si>
    <t>All Saints' Catholic High School</t>
  </si>
  <si>
    <t>King Edward VII School</t>
  </si>
  <si>
    <t>Newfield Secondary School</t>
  </si>
  <si>
    <t>Sheffield Park Academy</t>
  </si>
  <si>
    <t>Sheffield Springs Academy</t>
  </si>
  <si>
    <t>Stocksbridge High School</t>
  </si>
  <si>
    <t>Tapton School</t>
  </si>
  <si>
    <t>UTC Sheffield</t>
  </si>
  <si>
    <t>Hinde House 3-16 School</t>
  </si>
  <si>
    <t>Nursery 3 &amp; 4 YO (Estimated Hours converted to FTE)</t>
  </si>
  <si>
    <t>Nursery 2 YO (Estimated Hours converted to FTE)</t>
  </si>
  <si>
    <t>Bankwood Primary</t>
  </si>
  <si>
    <t>Tinsley Meadows Primary School</t>
  </si>
  <si>
    <t>72001</t>
  </si>
  <si>
    <t>72318</t>
  </si>
  <si>
    <t>72342</t>
  </si>
  <si>
    <t>72343</t>
  </si>
  <si>
    <t>73429</t>
  </si>
  <si>
    <t>72340</t>
  </si>
  <si>
    <t>72281</t>
  </si>
  <si>
    <t>72322</t>
  </si>
  <si>
    <t>72274</t>
  </si>
  <si>
    <t>72241</t>
  </si>
  <si>
    <t>72353</t>
  </si>
  <si>
    <t>72323</t>
  </si>
  <si>
    <t>72328</t>
  </si>
  <si>
    <t>72233</t>
  </si>
  <si>
    <t>72014</t>
  </si>
  <si>
    <t>72246</t>
  </si>
  <si>
    <t>75204</t>
  </si>
  <si>
    <t>72325</t>
  </si>
  <si>
    <t>72095</t>
  </si>
  <si>
    <t>72344</t>
  </si>
  <si>
    <t>72023</t>
  </si>
  <si>
    <t>72354</t>
  </si>
  <si>
    <t>75200</t>
  </si>
  <si>
    <t>72312</t>
  </si>
  <si>
    <t>62026</t>
  </si>
  <si>
    <t>73422</t>
  </si>
  <si>
    <t>72283</t>
  </si>
  <si>
    <t>72239</t>
  </si>
  <si>
    <t>72364</t>
  </si>
  <si>
    <t>73008</t>
  </si>
  <si>
    <t>72206</t>
  </si>
  <si>
    <t>72080</t>
  </si>
  <si>
    <t>73426</t>
  </si>
  <si>
    <t>62028</t>
  </si>
  <si>
    <t>72365</t>
  </si>
  <si>
    <t>62010</t>
  </si>
  <si>
    <t>72036</t>
  </si>
  <si>
    <t>62305</t>
  </si>
  <si>
    <t>72341</t>
  </si>
  <si>
    <t>62129</t>
  </si>
  <si>
    <t>62131</t>
  </si>
  <si>
    <t>72296</t>
  </si>
  <si>
    <t>72356</t>
  </si>
  <si>
    <t>72279</t>
  </si>
  <si>
    <t>72252</t>
  </si>
  <si>
    <t>72357</t>
  </si>
  <si>
    <t>62004</t>
  </si>
  <si>
    <t>62047</t>
  </si>
  <si>
    <t>72297</t>
  </si>
  <si>
    <t>62339</t>
  </si>
  <si>
    <t>72213</t>
  </si>
  <si>
    <t>72337</t>
  </si>
  <si>
    <t>72060</t>
  </si>
  <si>
    <t>72058</t>
  </si>
  <si>
    <t>72063</t>
  </si>
  <si>
    <t>72261</t>
  </si>
  <si>
    <t>62315</t>
  </si>
  <si>
    <t>62298</t>
  </si>
  <si>
    <t>62029</t>
  </si>
  <si>
    <t>72368</t>
  </si>
  <si>
    <t>72070</t>
  </si>
  <si>
    <t>72292</t>
  </si>
  <si>
    <t>72072</t>
  </si>
  <si>
    <t>72071</t>
  </si>
  <si>
    <t>72358</t>
  </si>
  <si>
    <t>72359</t>
  </si>
  <si>
    <t>62012</t>
  </si>
  <si>
    <t>72079</t>
  </si>
  <si>
    <t>72081</t>
  </si>
  <si>
    <t>62013</t>
  </si>
  <si>
    <t>62346</t>
  </si>
  <si>
    <t>72257</t>
  </si>
  <si>
    <t>72092</t>
  </si>
  <si>
    <t>72221</t>
  </si>
  <si>
    <t>72087</t>
  </si>
  <si>
    <t>72272</t>
  </si>
  <si>
    <t>72309</t>
  </si>
  <si>
    <t>72000</t>
  </si>
  <si>
    <t>73010</t>
  </si>
  <si>
    <t>64005</t>
  </si>
  <si>
    <t>62018</t>
  </si>
  <si>
    <t>62019</t>
  </si>
  <si>
    <t>72313</t>
  </si>
  <si>
    <t>72093</t>
  </si>
  <si>
    <t>73428</t>
  </si>
  <si>
    <t>62016</t>
  </si>
  <si>
    <t>72332</t>
  </si>
  <si>
    <t>73433</t>
  </si>
  <si>
    <t>63427</t>
  </si>
  <si>
    <t>72347</t>
  </si>
  <si>
    <t>72366</t>
  </si>
  <si>
    <t>72363</t>
  </si>
  <si>
    <t>72334</t>
  </si>
  <si>
    <t>72338</t>
  </si>
  <si>
    <t>72306</t>
  </si>
  <si>
    <t>63401</t>
  </si>
  <si>
    <t>72369</t>
  </si>
  <si>
    <t>72349</t>
  </si>
  <si>
    <t>72360</t>
  </si>
  <si>
    <t>62009</t>
  </si>
  <si>
    <t>72329</t>
  </si>
  <si>
    <t>65202</t>
  </si>
  <si>
    <t>63402</t>
  </si>
  <si>
    <t>62017</t>
  </si>
  <si>
    <t>65203</t>
  </si>
  <si>
    <t>63406</t>
  </si>
  <si>
    <t>63423</t>
  </si>
  <si>
    <t>62020</t>
  </si>
  <si>
    <t>65207</t>
  </si>
  <si>
    <t>75208</t>
  </si>
  <si>
    <t>73424</t>
  </si>
  <si>
    <t>63414</t>
  </si>
  <si>
    <t>63412</t>
  </si>
  <si>
    <t>72294</t>
  </si>
  <si>
    <t>72303</t>
  </si>
  <si>
    <t>72302</t>
  </si>
  <si>
    <t>72350</t>
  </si>
  <si>
    <t>72002</t>
  </si>
  <si>
    <t>72230</t>
  </si>
  <si>
    <t>75206</t>
  </si>
  <si>
    <t>62203</t>
  </si>
  <si>
    <t>72367</t>
  </si>
  <si>
    <t>72351</t>
  </si>
  <si>
    <t>73432</t>
  </si>
  <si>
    <t>72319</t>
  </si>
  <si>
    <t>72352</t>
  </si>
  <si>
    <t>72311</t>
  </si>
  <si>
    <t>72040</t>
  </si>
  <si>
    <t>62027</t>
  </si>
  <si>
    <t>72361</t>
  </si>
  <si>
    <t>72133</t>
  </si>
  <si>
    <t>72139</t>
  </si>
  <si>
    <t>72324</t>
  </si>
  <si>
    <t>72327</t>
  </si>
  <si>
    <t>72321</t>
  </si>
  <si>
    <t>65401</t>
  </si>
  <si>
    <t>74276</t>
  </si>
  <si>
    <t>64272</t>
  </si>
  <si>
    <t>64000</t>
  </si>
  <si>
    <t>64270</t>
  </si>
  <si>
    <t>64280</t>
  </si>
  <si>
    <t>64003</t>
  </si>
  <si>
    <t>64007</t>
  </si>
  <si>
    <t>64278</t>
  </si>
  <si>
    <t>74257</t>
  </si>
  <si>
    <t>64230</t>
  </si>
  <si>
    <t>74259</t>
  </si>
  <si>
    <t>64279</t>
  </si>
  <si>
    <t>64008</t>
  </si>
  <si>
    <t>65400</t>
  </si>
  <si>
    <t>66907</t>
  </si>
  <si>
    <t>66905</t>
  </si>
  <si>
    <t>66906</t>
  </si>
  <si>
    <t>64229</t>
  </si>
  <si>
    <t>74271</t>
  </si>
  <si>
    <t>64234</t>
  </si>
  <si>
    <t>64006</t>
  </si>
  <si>
    <t>64004</t>
  </si>
  <si>
    <t>74252</t>
  </si>
  <si>
    <t>64253</t>
  </si>
  <si>
    <t>64225</t>
  </si>
  <si>
    <t>Becton School</t>
  </si>
  <si>
    <t>77038</t>
  </si>
  <si>
    <t>Bents Green School</t>
  </si>
  <si>
    <t>77010</t>
  </si>
  <si>
    <t>Heritage Park Community School</t>
  </si>
  <si>
    <t>77040</t>
  </si>
  <si>
    <t>Holgate Meadows Community Special School</t>
  </si>
  <si>
    <t>77041</t>
  </si>
  <si>
    <t>Mossbrook School</t>
  </si>
  <si>
    <t>77036</t>
  </si>
  <si>
    <t>Norfolk Park School</t>
  </si>
  <si>
    <t>77023</t>
  </si>
  <si>
    <t>Seven Hills School</t>
  </si>
  <si>
    <t>77043</t>
  </si>
  <si>
    <t>Talbot Specialist School</t>
  </si>
  <si>
    <t>77024</t>
  </si>
  <si>
    <t>The Rowan School</t>
  </si>
  <si>
    <t>77013</t>
  </si>
  <si>
    <t>Woolley Wood School</t>
  </si>
  <si>
    <t>77026</t>
  </si>
  <si>
    <t>£ per pupil (excl Rates, PFI)</t>
  </si>
  <si>
    <r>
      <t xml:space="preserve">£ per pupil </t>
    </r>
    <r>
      <rPr>
        <b/>
        <sz val="8"/>
        <color indexed="9"/>
        <rFont val="Arial"/>
        <family val="2"/>
      </rPr>
      <t>(excl , rates, pfi, pup premium, high needs)</t>
    </r>
  </si>
  <si>
    <t>Hinde House 3-16</t>
  </si>
  <si>
    <t>LxSTAB</t>
  </si>
  <si>
    <t>URN</t>
  </si>
  <si>
    <t>Prev DfE</t>
  </si>
  <si>
    <t>School_Name</t>
  </si>
  <si>
    <t xml:space="preserve">Academy Type </t>
  </si>
  <si>
    <t>Phase</t>
  </si>
  <si>
    <t>OEO BU</t>
  </si>
  <si>
    <t>Family of Schools</t>
  </si>
  <si>
    <t>Maintained Primary</t>
  </si>
  <si>
    <t>pri</t>
  </si>
  <si>
    <t>Mainstream Academy</t>
  </si>
  <si>
    <t>Hatfield Primary</t>
  </si>
  <si>
    <t>Lowedges Junior Academy</t>
  </si>
  <si>
    <t>Meynell Primary School</t>
  </si>
  <si>
    <t>Fir Vale</t>
  </si>
  <si>
    <t>Oasis Academy Fir Vale</t>
  </si>
  <si>
    <t>Oasis Academy Watermead</t>
  </si>
  <si>
    <t>Pathways Academy E-ACT</t>
  </si>
  <si>
    <t>Porter Croft C of E Primary Academy</t>
  </si>
  <si>
    <t>Sacred Heart School  A Catholic Voluntary Academy</t>
  </si>
  <si>
    <t>Southey Green Primary School &amp; Nurseries</t>
  </si>
  <si>
    <t>St Anns Catholic Primary</t>
  </si>
  <si>
    <t>St Joseph's Primary School CVA</t>
  </si>
  <si>
    <t>St Marie's School  A Catholic Voluntary Academy</t>
  </si>
  <si>
    <t>St Mary's Catholic Primary</t>
  </si>
  <si>
    <t>St. Mary's CE Academy Walkley</t>
  </si>
  <si>
    <t>St Thomas of Canterbury School A Catholic Voluntary Academy</t>
  </si>
  <si>
    <t>St.Wilfrid's Primary School  a Catholic V.A.</t>
  </si>
  <si>
    <t>WATERTHORPE NURSERY  INFANT SCHOOL</t>
  </si>
  <si>
    <t>sec</t>
  </si>
  <si>
    <t>All Saints Catholic High School</t>
  </si>
  <si>
    <t>Maintained Secondary</t>
  </si>
  <si>
    <t>Forge Valley School</t>
  </si>
  <si>
    <t>Non Recoupment Academy</t>
  </si>
  <si>
    <t>Tapton</t>
  </si>
  <si>
    <t>Yewlands Academy</t>
  </si>
  <si>
    <t>Middle-deemed Secondary</t>
  </si>
  <si>
    <t>Hinde House School</t>
  </si>
  <si>
    <t>All-through</t>
  </si>
  <si>
    <t>General Hospital School</t>
  </si>
  <si>
    <t>sp</t>
  </si>
  <si>
    <t>Maintained Special</t>
  </si>
  <si>
    <t>Sheffield Inclusion Centre</t>
  </si>
  <si>
    <t>Pupil Referral Unit</t>
  </si>
  <si>
    <t>Meadowhead</t>
  </si>
  <si>
    <t>Park Academy</t>
  </si>
  <si>
    <t>Ecclesfield</t>
  </si>
  <si>
    <t>Springs Academy</t>
  </si>
  <si>
    <t>Handsworth Grange</t>
  </si>
  <si>
    <t>Firth Park</t>
  </si>
  <si>
    <t>Westfield</t>
  </si>
  <si>
    <t>Birley</t>
  </si>
  <si>
    <t>Bradfield</t>
  </si>
  <si>
    <t>Hinde House</t>
  </si>
  <si>
    <t>King Edward</t>
  </si>
  <si>
    <t>King Ecgbert</t>
  </si>
  <si>
    <t>Stocksbridge</t>
  </si>
  <si>
    <t>Silverdale</t>
  </si>
  <si>
    <t>High Storrs</t>
  </si>
  <si>
    <t>Yewlands</t>
  </si>
  <si>
    <t>Forge Valley</t>
  </si>
  <si>
    <t>City</t>
  </si>
  <si>
    <t>Chaucer</t>
  </si>
  <si>
    <t>Parkwood</t>
  </si>
  <si>
    <t>71100</t>
  </si>
  <si>
    <t>2016-17</t>
  </si>
  <si>
    <t>Maintained Secondary School Revenue Funding Analysis 2016-17</t>
  </si>
  <si>
    <t>See separate sheet</t>
  </si>
  <si>
    <t>FTE's</t>
  </si>
  <si>
    <t xml:space="preserve">Shortbrook Primary (Ladybirds) </t>
  </si>
  <si>
    <t>00072322</t>
  </si>
  <si>
    <t>00071002</t>
  </si>
  <si>
    <t>00072369</t>
  </si>
  <si>
    <t>00072360</t>
  </si>
  <si>
    <t>00072350</t>
  </si>
  <si>
    <t>INTEGRA No:</t>
  </si>
  <si>
    <t>Standard Number of weeks in each term</t>
  </si>
  <si>
    <t>Weeks</t>
  </si>
  <si>
    <t>0047234000</t>
  </si>
  <si>
    <t>Notional 2 year old FTE Places Funded:</t>
  </si>
  <si>
    <r>
      <t xml:space="preserve">Summer Term (2023) </t>
    </r>
    <r>
      <rPr>
        <i/>
        <sz val="14"/>
        <color rgb="FFFF0000"/>
        <rFont val="Arial"/>
        <family val="2"/>
      </rPr>
      <t>Forecast</t>
    </r>
  </si>
  <si>
    <r>
      <t xml:space="preserve">Autumn Term (2023) </t>
    </r>
    <r>
      <rPr>
        <i/>
        <sz val="14"/>
        <color rgb="FFFF0000"/>
        <rFont val="Arial"/>
        <family val="2"/>
      </rPr>
      <t>Forecast</t>
    </r>
  </si>
  <si>
    <r>
      <t xml:space="preserve">Spring Term (2024) </t>
    </r>
    <r>
      <rPr>
        <i/>
        <sz val="14"/>
        <color rgb="FFFF0000"/>
        <rFont val="Arial"/>
        <family val="2"/>
      </rPr>
      <t>Forecast</t>
    </r>
  </si>
  <si>
    <t>Total Indicative Budget 2023/24</t>
  </si>
  <si>
    <t>Summer Term 2023</t>
  </si>
  <si>
    <t>Autumn Term 2023</t>
  </si>
  <si>
    <t>Spring Term 2024</t>
  </si>
  <si>
    <t>Royd Nursery Infant School (FEL)</t>
  </si>
  <si>
    <t>00072306</t>
  </si>
  <si>
    <t>Funded Early Learning - 2 Year Olds - Maintained Schools
Indicative Budget 2023-24</t>
  </si>
  <si>
    <r>
      <t xml:space="preserve">Note: </t>
    </r>
    <r>
      <rPr>
        <sz val="10"/>
        <rFont val="Arial"/>
        <family val="2"/>
      </rPr>
      <t xml:space="preserve">This indicative budget is produced to calculate the cash advance paid to Maintained Schools for their 2 year old FEL </t>
    </r>
  </si>
  <si>
    <t xml:space="preserve">income for 2023/24. This indicative budget is based on actual hours of participation for the previous year (Spring 22, </t>
  </si>
  <si>
    <t xml:space="preserve">Autumn 22 and Summer 22) and it has been adjusted for the number of weeks in the 2023/24 terms. Maintained Schools </t>
  </si>
  <si>
    <t>Telephone: 0114 474 2034</t>
  </si>
  <si>
    <t>Any queries please contact:  Lorraine.Fox@sheffield.gov,uk</t>
  </si>
  <si>
    <t>will receive a cash advance based on this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</si>
</sst>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"/>
    <numFmt numFmtId="166" formatCode="&quot;£&quot;#,##0"/>
  </numFmts>
  <fonts count="7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6"/>
      <color indexed="5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6"/>
      <color indexed="17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sz val="8"/>
      <color indexed="14"/>
      <name val="Arial"/>
      <family val="2"/>
    </font>
    <font>
      <i/>
      <sz val="10"/>
      <color indexed="12"/>
      <name val="Arial"/>
      <family val="2"/>
    </font>
    <font>
      <sz val="11"/>
      <name val="Calibri"/>
      <family val="2"/>
      <scheme val="minor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6"/>
      <color rgb="FFFF0000"/>
      <name val="Arial"/>
      <family val="2"/>
    </font>
    <font>
      <sz val="4"/>
      <color rgb="FFFF0000"/>
      <name val="Arial"/>
      <family val="2"/>
    </font>
    <font>
      <b/>
      <i/>
      <sz val="9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14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7" borderId="1" applyNumberFormat="0" applyAlignment="0" applyProtection="0"/>
    <xf numFmtId="0" fontId="42" fillId="0" borderId="6" applyNumberFormat="0" applyFill="0" applyAlignment="0" applyProtection="0"/>
    <xf numFmtId="0" fontId="43" fillId="22" borderId="0" applyNumberFormat="0" applyBorder="0" applyAlignment="0" applyProtection="0"/>
    <xf numFmtId="0" fontId="2" fillId="0" borderId="0"/>
    <xf numFmtId="37" fontId="4" fillId="0" borderId="0"/>
    <xf numFmtId="0" fontId="2" fillId="23" borderId="7" applyNumberFormat="0" applyFont="0" applyAlignment="0" applyProtection="0"/>
    <xf numFmtId="3" fontId="5" fillId="0" borderId="0">
      <alignment horizontal="right"/>
    </xf>
    <xf numFmtId="0" fontId="44" fillId="20" borderId="8" applyNumberFormat="0" applyAlignment="0" applyProtection="0"/>
    <xf numFmtId="9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0" fontId="2" fillId="0" borderId="0"/>
    <xf numFmtId="0" fontId="5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68" fillId="0" borderId="0" applyFont="0" applyFill="0" applyBorder="0" applyAlignment="0" applyProtection="0"/>
  </cellStyleXfs>
  <cellXfs count="322">
    <xf numFmtId="0" fontId="0" fillId="0" borderId="0" xfId="0"/>
    <xf numFmtId="0" fontId="12" fillId="0" borderId="24" xfId="38" applyFont="1" applyFill="1" applyBorder="1" applyAlignment="1">
      <alignment vertical="center"/>
    </xf>
    <xf numFmtId="0" fontId="12" fillId="0" borderId="19" xfId="38" applyFont="1" applyFill="1" applyBorder="1" applyAlignment="1">
      <alignment vertical="center"/>
    </xf>
    <xf numFmtId="0" fontId="12" fillId="0" borderId="0" xfId="38" applyFont="1" applyFill="1" applyBorder="1" applyAlignment="1">
      <alignment vertical="center"/>
    </xf>
    <xf numFmtId="0" fontId="12" fillId="0" borderId="20" xfId="38" applyFont="1" applyFill="1" applyBorder="1" applyAlignment="1">
      <alignment vertical="center"/>
    </xf>
    <xf numFmtId="0" fontId="12" fillId="27" borderId="19" xfId="38" applyFont="1" applyFill="1" applyBorder="1" applyAlignment="1">
      <alignment vertical="center"/>
    </xf>
    <xf numFmtId="0" fontId="12" fillId="27" borderId="20" xfId="38" applyFont="1" applyFill="1" applyBorder="1" applyAlignment="1">
      <alignment vertical="center"/>
    </xf>
    <xf numFmtId="3" fontId="28" fillId="0" borderId="0" xfId="38" applyNumberFormat="1" applyFont="1" applyBorder="1" applyAlignment="1">
      <alignment horizontal="right"/>
    </xf>
    <xf numFmtId="0" fontId="12" fillId="0" borderId="28" xfId="38" applyFont="1" applyFill="1" applyBorder="1" applyAlignment="1">
      <alignment vertical="center"/>
    </xf>
    <xf numFmtId="0" fontId="12" fillId="0" borderId="29" xfId="38" applyFont="1" applyFill="1" applyBorder="1" applyAlignment="1">
      <alignment vertical="center"/>
    </xf>
    <xf numFmtId="49" fontId="2" fillId="0" borderId="0" xfId="39" applyNumberFormat="1" applyFont="1" applyAlignment="1" applyProtection="1">
      <alignment horizontal="left"/>
      <protection locked="0"/>
    </xf>
    <xf numFmtId="0" fontId="2" fillId="0" borderId="0" xfId="47"/>
    <xf numFmtId="0" fontId="14" fillId="0" borderId="0" xfId="47" applyFont="1"/>
    <xf numFmtId="0" fontId="14" fillId="0" borderId="0" xfId="47" applyFont="1" applyAlignment="1">
      <alignment horizontal="left"/>
    </xf>
    <xf numFmtId="0" fontId="20" fillId="0" borderId="0" xfId="47" applyFont="1"/>
    <xf numFmtId="0" fontId="2" fillId="0" borderId="0" xfId="47" applyFont="1"/>
    <xf numFmtId="0" fontId="7" fillId="0" borderId="0" xfId="47" applyFont="1" applyAlignment="1">
      <alignment horizontal="center"/>
    </xf>
    <xf numFmtId="0" fontId="20" fillId="0" borderId="0" xfId="47" applyFont="1" applyAlignment="1">
      <alignment horizontal="right"/>
    </xf>
    <xf numFmtId="0" fontId="19" fillId="0" borderId="0" xfId="47" applyFont="1"/>
    <xf numFmtId="1" fontId="2" fillId="0" borderId="0" xfId="47" applyNumberFormat="1"/>
    <xf numFmtId="1" fontId="26" fillId="0" borderId="0" xfId="47" applyNumberFormat="1" applyFont="1" applyAlignment="1">
      <alignment vertical="top"/>
    </xf>
    <xf numFmtId="0" fontId="7" fillId="0" borderId="0" xfId="47" applyFont="1"/>
    <xf numFmtId="1" fontId="7" fillId="0" borderId="0" xfId="47" applyNumberFormat="1" applyFont="1" applyBorder="1"/>
    <xf numFmtId="1" fontId="21" fillId="0" borderId="0" xfId="47" applyNumberFormat="1" applyFont="1"/>
    <xf numFmtId="0" fontId="2" fillId="0" borderId="0" xfId="47" applyBorder="1"/>
    <xf numFmtId="0" fontId="20" fillId="0" borderId="0" xfId="47" applyFont="1" applyBorder="1"/>
    <xf numFmtId="49" fontId="5" fillId="0" borderId="0" xfId="47" applyNumberFormat="1" applyFont="1" applyFill="1" applyBorder="1"/>
    <xf numFmtId="43" fontId="0" fillId="0" borderId="0" xfId="48" applyFont="1"/>
    <xf numFmtId="0" fontId="20" fillId="32" borderId="19" xfId="38" applyFont="1" applyFill="1" applyBorder="1" applyAlignment="1">
      <alignment vertical="center"/>
    </xf>
    <xf numFmtId="0" fontId="20" fillId="32" borderId="20" xfId="38" applyFont="1" applyFill="1" applyBorder="1" applyAlignment="1">
      <alignment vertical="center"/>
    </xf>
    <xf numFmtId="10" fontId="0" fillId="0" borderId="13" xfId="43" applyNumberFormat="1" applyFont="1" applyFill="1" applyBorder="1"/>
    <xf numFmtId="3" fontId="2" fillId="0" borderId="0" xfId="38" applyNumberFormat="1" applyFont="1" applyFill="1" applyBorder="1" applyAlignment="1">
      <alignment horizontal="right"/>
    </xf>
    <xf numFmtId="3" fontId="2" fillId="0" borderId="0" xfId="38" applyNumberFormat="1" applyFont="1" applyBorder="1" applyAlignment="1">
      <alignment horizontal="right"/>
    </xf>
    <xf numFmtId="3" fontId="2" fillId="0" borderId="0" xfId="47" applyNumberFormat="1" applyAlignment="1">
      <alignment horizontal="left"/>
    </xf>
    <xf numFmtId="3" fontId="6" fillId="0" borderId="0" xfId="47" applyNumberFormat="1" applyFont="1"/>
    <xf numFmtId="3" fontId="2" fillId="0" borderId="0" xfId="47" applyNumberFormat="1" applyFont="1"/>
    <xf numFmtId="3" fontId="7" fillId="0" borderId="0" xfId="47" applyNumberFormat="1" applyFont="1"/>
    <xf numFmtId="3" fontId="2" fillId="0" borderId="0" xfId="47" applyNumberFormat="1"/>
    <xf numFmtId="3" fontId="8" fillId="0" borderId="0" xfId="47" applyNumberFormat="1" applyFont="1" applyBorder="1" applyAlignment="1">
      <alignment horizontal="left"/>
    </xf>
    <xf numFmtId="3" fontId="23" fillId="0" borderId="18" xfId="47" applyNumberFormat="1" applyFont="1" applyBorder="1" applyAlignment="1">
      <alignment horizontal="left"/>
    </xf>
    <xf numFmtId="3" fontId="23" fillId="0" borderId="0" xfId="47" applyNumberFormat="1" applyFont="1" applyAlignment="1">
      <alignment horizontal="left"/>
    </xf>
    <xf numFmtId="3" fontId="8" fillId="0" borderId="0" xfId="47" applyNumberFormat="1" applyFont="1"/>
    <xf numFmtId="3" fontId="9" fillId="0" borderId="0" xfId="47" applyNumberFormat="1" applyFont="1"/>
    <xf numFmtId="3" fontId="2" fillId="24" borderId="10" xfId="47" applyNumberFormat="1" applyFill="1" applyBorder="1"/>
    <xf numFmtId="3" fontId="2" fillId="24" borderId="11" xfId="47" applyNumberFormat="1" applyFill="1" applyBorder="1"/>
    <xf numFmtId="1" fontId="7" fillId="24" borderId="11" xfId="47" applyNumberFormat="1" applyFont="1" applyFill="1" applyBorder="1" applyAlignment="1">
      <alignment horizontal="center"/>
    </xf>
    <xf numFmtId="3" fontId="2" fillId="24" borderId="12" xfId="47" applyNumberFormat="1" applyFill="1" applyBorder="1"/>
    <xf numFmtId="3" fontId="2" fillId="0" borderId="15" xfId="47" applyNumberFormat="1" applyBorder="1" applyAlignment="1">
      <alignment horizontal="left"/>
    </xf>
    <xf numFmtId="3" fontId="15" fillId="27" borderId="23" xfId="47" applyNumberFormat="1" applyFont="1" applyFill="1" applyBorder="1"/>
    <xf numFmtId="3" fontId="23" fillId="27" borderId="15" xfId="47" applyNumberFormat="1" applyFont="1" applyFill="1" applyBorder="1"/>
    <xf numFmtId="3" fontId="23" fillId="27" borderId="0" xfId="47" applyNumberFormat="1" applyFont="1" applyFill="1" applyBorder="1"/>
    <xf numFmtId="3" fontId="23" fillId="27" borderId="16" xfId="47" applyNumberFormat="1" applyFont="1" applyFill="1" applyBorder="1"/>
    <xf numFmtId="3" fontId="7" fillId="0" borderId="13" xfId="47" applyNumberFormat="1" applyFont="1" applyBorder="1" applyAlignment="1">
      <alignment horizontal="right"/>
    </xf>
    <xf numFmtId="3" fontId="15" fillId="27" borderId="15" xfId="47" applyNumberFormat="1" applyFont="1" applyFill="1" applyBorder="1"/>
    <xf numFmtId="3" fontId="15" fillId="27" borderId="0" xfId="47" applyNumberFormat="1" applyFont="1" applyFill="1" applyBorder="1"/>
    <xf numFmtId="3" fontId="15" fillId="27" borderId="16" xfId="47" applyNumberFormat="1" applyFont="1" applyFill="1" applyBorder="1"/>
    <xf numFmtId="4" fontId="2" fillId="0" borderId="13" xfId="47" applyNumberFormat="1" applyFont="1" applyFill="1" applyBorder="1" applyAlignment="1">
      <alignment horizontal="right"/>
    </xf>
    <xf numFmtId="4" fontId="2" fillId="0" borderId="13" xfId="47" applyNumberFormat="1" applyFont="1" applyBorder="1" applyAlignment="1">
      <alignment horizontal="right"/>
    </xf>
    <xf numFmtId="164" fontId="2" fillId="0" borderId="13" xfId="47" applyNumberFormat="1" applyFont="1" applyBorder="1" applyAlignment="1">
      <alignment horizontal="right"/>
    </xf>
    <xf numFmtId="4" fontId="48" fillId="0" borderId="13" xfId="47" applyNumberFormat="1" applyFont="1" applyFill="1" applyBorder="1" applyAlignment="1">
      <alignment horizontal="right"/>
    </xf>
    <xf numFmtId="3" fontId="15" fillId="27" borderId="27" xfId="47" applyNumberFormat="1" applyFont="1" applyFill="1" applyBorder="1"/>
    <xf numFmtId="3" fontId="15" fillId="27" borderId="18" xfId="47" applyNumberFormat="1" applyFont="1" applyFill="1" applyBorder="1"/>
    <xf numFmtId="3" fontId="15" fillId="27" borderId="22" xfId="47" applyNumberFormat="1" applyFont="1" applyFill="1" applyBorder="1"/>
    <xf numFmtId="4" fontId="7" fillId="0" borderId="12" xfId="47" applyNumberFormat="1" applyFont="1" applyFill="1" applyBorder="1" applyAlignment="1">
      <alignment horizontal="right"/>
    </xf>
    <xf numFmtId="4" fontId="7" fillId="0" borderId="13" xfId="47" applyNumberFormat="1" applyFont="1" applyBorder="1" applyAlignment="1">
      <alignment horizontal="right"/>
    </xf>
    <xf numFmtId="164" fontId="7" fillId="0" borderId="13" xfId="47" applyNumberFormat="1" applyFont="1" applyBorder="1" applyAlignment="1">
      <alignment horizontal="right"/>
    </xf>
    <xf numFmtId="3" fontId="15" fillId="27" borderId="21" xfId="47" applyNumberFormat="1" applyFont="1" applyFill="1" applyBorder="1"/>
    <xf numFmtId="3" fontId="15" fillId="27" borderId="22" xfId="47" applyNumberFormat="1" applyFont="1" applyFill="1" applyBorder="1" applyAlignment="1">
      <alignment horizontal="right"/>
    </xf>
    <xf numFmtId="3" fontId="2" fillId="0" borderId="13" xfId="47" applyNumberFormat="1" applyBorder="1" applyAlignment="1">
      <alignment horizontal="right"/>
    </xf>
    <xf numFmtId="3" fontId="10" fillId="0" borderId="15" xfId="47" applyNumberFormat="1" applyFont="1" applyBorder="1" applyAlignment="1">
      <alignment horizontal="left"/>
    </xf>
    <xf numFmtId="0" fontId="10" fillId="0" borderId="0" xfId="47" applyFont="1" applyBorder="1"/>
    <xf numFmtId="0" fontId="10" fillId="0" borderId="23" xfId="47" applyFont="1" applyBorder="1"/>
    <xf numFmtId="3" fontId="10" fillId="0" borderId="0" xfId="47" applyNumberFormat="1" applyFont="1"/>
    <xf numFmtId="3" fontId="11" fillId="0" borderId="0" xfId="47" applyNumberFormat="1" applyFont="1"/>
    <xf numFmtId="0" fontId="10" fillId="0" borderId="16" xfId="47" applyFont="1" applyBorder="1"/>
    <xf numFmtId="3" fontId="2" fillId="0" borderId="0" xfId="47" applyNumberFormat="1" applyFont="1" applyBorder="1" applyAlignment="1">
      <alignment horizontal="right"/>
    </xf>
    <xf numFmtId="3" fontId="7" fillId="0" borderId="0" xfId="47" applyNumberFormat="1" applyFont="1" applyBorder="1" applyAlignment="1">
      <alignment horizontal="right"/>
    </xf>
    <xf numFmtId="164" fontId="2" fillId="0" borderId="0" xfId="47" applyNumberFormat="1" applyFont="1" applyAlignment="1">
      <alignment horizontal="right"/>
    </xf>
    <xf numFmtId="165" fontId="5" fillId="0" borderId="0" xfId="47" applyNumberFormat="1" applyFont="1" applyAlignment="1">
      <alignment horizontal="right"/>
    </xf>
    <xf numFmtId="1" fontId="2" fillId="0" borderId="15" xfId="47" applyNumberFormat="1" applyBorder="1" applyAlignment="1">
      <alignment horizontal="left"/>
    </xf>
    <xf numFmtId="0" fontId="2" fillId="0" borderId="15" xfId="47" applyBorder="1"/>
    <xf numFmtId="4" fontId="2" fillId="0" borderId="0" xfId="47" applyNumberFormat="1" applyFill="1" applyBorder="1"/>
    <xf numFmtId="4" fontId="2" fillId="0" borderId="16" xfId="47" applyNumberFormat="1" applyFill="1" applyBorder="1"/>
    <xf numFmtId="3" fontId="2" fillId="0" borderId="0" xfId="47" applyNumberFormat="1" applyFont="1" applyFill="1" applyBorder="1" applyAlignment="1">
      <alignment horizontal="right"/>
    </xf>
    <xf numFmtId="3" fontId="7" fillId="0" borderId="0" xfId="47" applyNumberFormat="1" applyFont="1" applyFill="1" applyBorder="1" applyAlignment="1">
      <alignment horizontal="right"/>
    </xf>
    <xf numFmtId="164" fontId="2" fillId="0" borderId="0" xfId="47" applyNumberFormat="1" applyFont="1" applyFill="1" applyAlignment="1">
      <alignment horizontal="right"/>
    </xf>
    <xf numFmtId="3" fontId="30" fillId="0" borderId="0" xfId="47" applyNumberFormat="1" applyFont="1"/>
    <xf numFmtId="3" fontId="55" fillId="0" borderId="0" xfId="47" applyNumberFormat="1" applyFont="1"/>
    <xf numFmtId="4" fontId="2" fillId="0" borderId="16" xfId="47" applyNumberFormat="1" applyBorder="1"/>
    <xf numFmtId="3" fontId="27" fillId="0" borderId="15" xfId="47" applyNumberFormat="1" applyFont="1" applyBorder="1" applyAlignment="1">
      <alignment horizontal="left"/>
    </xf>
    <xf numFmtId="3" fontId="28" fillId="0" borderId="16" xfId="47" applyNumberFormat="1" applyFont="1" applyFill="1" applyBorder="1" applyAlignment="1">
      <alignment horizontal="right"/>
    </xf>
    <xf numFmtId="3" fontId="27" fillId="0" borderId="0" xfId="47" applyNumberFormat="1" applyFont="1" applyFill="1"/>
    <xf numFmtId="165" fontId="28" fillId="0" borderId="0" xfId="47" applyNumberFormat="1" applyFont="1" applyAlignment="1">
      <alignment horizontal="right"/>
    </xf>
    <xf numFmtId="3" fontId="27" fillId="0" borderId="0" xfId="47" applyNumberFormat="1" applyFont="1"/>
    <xf numFmtId="3" fontId="56" fillId="0" borderId="16" xfId="47" applyNumberFormat="1" applyFont="1" applyFill="1" applyBorder="1" applyAlignment="1">
      <alignment horizontal="right"/>
    </xf>
    <xf numFmtId="3" fontId="27" fillId="0" borderId="0" xfId="47" applyNumberFormat="1" applyFont="1" applyFill="1" applyBorder="1" applyAlignment="1">
      <alignment horizontal="right"/>
    </xf>
    <xf numFmtId="0" fontId="28" fillId="0" borderId="0" xfId="47" applyFont="1" applyBorder="1"/>
    <xf numFmtId="3" fontId="28" fillId="0" borderId="16" xfId="47" applyNumberFormat="1" applyFont="1" applyBorder="1" applyAlignment="1">
      <alignment horizontal="right"/>
    </xf>
    <xf numFmtId="3" fontId="28" fillId="0" borderId="0" xfId="47" applyNumberFormat="1" applyFont="1" applyFill="1"/>
    <xf numFmtId="1" fontId="2" fillId="0" borderId="0" xfId="47" applyNumberFormat="1" applyFill="1" applyBorder="1"/>
    <xf numFmtId="0" fontId="5" fillId="0" borderId="15" xfId="47" applyFont="1" applyBorder="1"/>
    <xf numFmtId="3" fontId="49" fillId="0" borderId="0" xfId="47" applyNumberFormat="1" applyFont="1"/>
    <xf numFmtId="0" fontId="2" fillId="0" borderId="0" xfId="47" applyFill="1" applyBorder="1"/>
    <xf numFmtId="3" fontId="13" fillId="0" borderId="0" xfId="47" applyNumberFormat="1" applyFont="1" applyFill="1" applyAlignment="1">
      <alignment vertical="top"/>
    </xf>
    <xf numFmtId="2" fontId="2" fillId="0" borderId="0" xfId="47" applyNumberFormat="1" applyFill="1" applyBorder="1"/>
    <xf numFmtId="3" fontId="13" fillId="0" borderId="0" xfId="47" applyNumberFormat="1" applyFont="1" applyAlignment="1">
      <alignment vertical="top"/>
    </xf>
    <xf numFmtId="1" fontId="2" fillId="0" borderId="0" xfId="47" applyNumberFormat="1" applyBorder="1" applyAlignment="1">
      <alignment horizontal="left"/>
    </xf>
    <xf numFmtId="3" fontId="13" fillId="0" borderId="0" xfId="47" applyNumberFormat="1" applyFont="1" applyFill="1" applyAlignment="1">
      <alignment horizontal="right" vertical="top"/>
    </xf>
    <xf numFmtId="0" fontId="2" fillId="0" borderId="15" xfId="47" applyFont="1" applyBorder="1"/>
    <xf numFmtId="0" fontId="2" fillId="0" borderId="0" xfId="47" applyFont="1" applyFill="1" applyBorder="1"/>
    <xf numFmtId="3" fontId="7" fillId="0" borderId="0" xfId="47" applyNumberFormat="1" applyFont="1" applyFill="1" applyAlignment="1">
      <alignment horizontal="right"/>
    </xf>
    <xf numFmtId="0" fontId="2" fillId="0" borderId="16" xfId="47" applyBorder="1"/>
    <xf numFmtId="3" fontId="15" fillId="27" borderId="19" xfId="47" applyNumberFormat="1" applyFont="1" applyFill="1" applyBorder="1" applyAlignment="1">
      <alignment horizontal="right"/>
    </xf>
    <xf numFmtId="164" fontId="15" fillId="27" borderId="20" xfId="47" applyNumberFormat="1" applyFont="1" applyFill="1" applyBorder="1" applyAlignment="1">
      <alignment horizontal="right"/>
    </xf>
    <xf numFmtId="0" fontId="2" fillId="0" borderId="0" xfId="47" applyFont="1" applyBorder="1"/>
    <xf numFmtId="0" fontId="2" fillId="0" borderId="16" xfId="47" applyFont="1" applyBorder="1"/>
    <xf numFmtId="165" fontId="2" fillId="0" borderId="0" xfId="47" applyNumberFormat="1" applyFont="1" applyAlignment="1">
      <alignment horizontal="right"/>
    </xf>
    <xf numFmtId="0" fontId="2" fillId="0" borderId="15" xfId="47" applyFont="1" applyFill="1" applyBorder="1"/>
    <xf numFmtId="3" fontId="10" fillId="0" borderId="0" xfId="47" applyNumberFormat="1" applyFont="1" applyAlignment="1">
      <alignment horizontal="left"/>
    </xf>
    <xf numFmtId="0" fontId="2" fillId="0" borderId="28" xfId="47" applyFont="1" applyBorder="1" applyAlignment="1"/>
    <xf numFmtId="3" fontId="7" fillId="0" borderId="13" xfId="47" quotePrefix="1" applyNumberFormat="1" applyFont="1" applyFill="1" applyBorder="1" applyAlignment="1">
      <alignment horizontal="center"/>
    </xf>
    <xf numFmtId="0" fontId="2" fillId="0" borderId="13" xfId="47" applyFill="1" applyBorder="1" applyAlignment="1">
      <alignment horizontal="center"/>
    </xf>
    <xf numFmtId="3" fontId="2" fillId="0" borderId="0" xfId="47" applyNumberFormat="1" applyFont="1" applyFill="1" applyAlignment="1">
      <alignment horizontal="right"/>
    </xf>
    <xf numFmtId="3" fontId="2" fillId="0" borderId="15" xfId="47" applyNumberFormat="1" applyBorder="1"/>
    <xf numFmtId="3" fontId="2" fillId="0" borderId="0" xfId="47" applyNumberFormat="1" applyFont="1" applyFill="1"/>
    <xf numFmtId="3" fontId="7" fillId="0" borderId="0" xfId="47" applyNumberFormat="1" applyFont="1" applyFill="1"/>
    <xf numFmtId="3" fontId="2" fillId="0" borderId="0" xfId="47" applyNumberFormat="1" applyFill="1"/>
    <xf numFmtId="3" fontId="2" fillId="0" borderId="16" xfId="47" applyNumberFormat="1" applyBorder="1"/>
    <xf numFmtId="0" fontId="2" fillId="0" borderId="30" xfId="47" applyFont="1" applyBorder="1" applyAlignment="1"/>
    <xf numFmtId="3" fontId="13" fillId="0" borderId="0" xfId="47" applyNumberFormat="1" applyFont="1" applyAlignment="1">
      <alignment horizontal="right" vertical="top"/>
    </xf>
    <xf numFmtId="3" fontId="15" fillId="0" borderId="0" xfId="47" applyNumberFormat="1" applyFont="1" applyFill="1" applyBorder="1" applyAlignment="1">
      <alignment horizontal="right"/>
    </xf>
    <xf numFmtId="165" fontId="15" fillId="0" borderId="0" xfId="47" applyNumberFormat="1" applyFont="1" applyFill="1" applyBorder="1" applyAlignment="1">
      <alignment horizontal="right"/>
    </xf>
    <xf numFmtId="3" fontId="15" fillId="27" borderId="24" xfId="47" applyNumberFormat="1" applyFont="1" applyFill="1" applyBorder="1"/>
    <xf numFmtId="3" fontId="15" fillId="27" borderId="19" xfId="47" applyNumberFormat="1" applyFont="1" applyFill="1" applyBorder="1"/>
    <xf numFmtId="0" fontId="10" fillId="0" borderId="0" xfId="47" applyFont="1"/>
    <xf numFmtId="0" fontId="20" fillId="32" borderId="24" xfId="47" applyFont="1" applyFill="1" applyBorder="1" applyAlignment="1">
      <alignment vertical="center"/>
    </xf>
    <xf numFmtId="3" fontId="14" fillId="32" borderId="24" xfId="47" applyNumberFormat="1" applyFont="1" applyFill="1" applyBorder="1"/>
    <xf numFmtId="3" fontId="14" fillId="32" borderId="19" xfId="47" applyNumberFormat="1" applyFont="1" applyFill="1" applyBorder="1"/>
    <xf numFmtId="3" fontId="14" fillId="32" borderId="19" xfId="47" applyNumberFormat="1" applyFont="1" applyFill="1" applyBorder="1" applyAlignment="1">
      <alignment horizontal="right"/>
    </xf>
    <xf numFmtId="164" fontId="14" fillId="32" borderId="20" xfId="47" applyNumberFormat="1" applyFont="1" applyFill="1" applyBorder="1" applyAlignment="1">
      <alignment horizontal="right"/>
    </xf>
    <xf numFmtId="3" fontId="2" fillId="0" borderId="0" xfId="47" applyNumberFormat="1" applyFill="1" applyAlignment="1">
      <alignment horizontal="left"/>
    </xf>
    <xf numFmtId="0" fontId="22" fillId="0" borderId="0" xfId="47" applyFont="1" applyFill="1" applyBorder="1" applyAlignment="1">
      <alignment vertical="center"/>
    </xf>
    <xf numFmtId="3" fontId="7" fillId="0" borderId="0" xfId="47" applyNumberFormat="1" applyFont="1" applyFill="1" applyBorder="1"/>
    <xf numFmtId="164" fontId="7" fillId="0" borderId="0" xfId="47" applyNumberFormat="1" applyFont="1" applyFill="1" applyBorder="1"/>
    <xf numFmtId="0" fontId="22" fillId="27" borderId="24" xfId="47" applyFont="1" applyFill="1" applyBorder="1" applyAlignment="1">
      <alignment vertical="center"/>
    </xf>
    <xf numFmtId="0" fontId="15" fillId="25" borderId="0" xfId="47" applyFont="1" applyFill="1" applyBorder="1"/>
    <xf numFmtId="0" fontId="14" fillId="25" borderId="0" xfId="47" applyFont="1" applyFill="1" applyBorder="1" applyAlignment="1">
      <alignment vertical="center"/>
    </xf>
    <xf numFmtId="3" fontId="15" fillId="25" borderId="0" xfId="47" applyNumberFormat="1" applyFont="1" applyFill="1"/>
    <xf numFmtId="164" fontId="15" fillId="25" borderId="0" xfId="47" applyNumberFormat="1" applyFont="1" applyFill="1"/>
    <xf numFmtId="0" fontId="10" fillId="25" borderId="0" xfId="47" applyFont="1" applyFill="1" applyBorder="1"/>
    <xf numFmtId="0" fontId="15" fillId="0" borderId="0" xfId="47" applyFont="1" applyFill="1" applyBorder="1"/>
    <xf numFmtId="0" fontId="10" fillId="0" borderId="0" xfId="47" applyFont="1" applyFill="1" applyBorder="1"/>
    <xf numFmtId="3" fontId="15" fillId="0" borderId="0" xfId="47" applyNumberFormat="1" applyFont="1" applyFill="1"/>
    <xf numFmtId="164" fontId="15" fillId="0" borderId="0" xfId="47" applyNumberFormat="1" applyFont="1" applyFill="1"/>
    <xf numFmtId="164" fontId="15" fillId="0" borderId="0" xfId="47" applyNumberFormat="1" applyFont="1" applyFill="1" applyBorder="1" applyAlignment="1">
      <alignment horizontal="right"/>
    </xf>
    <xf numFmtId="0" fontId="2" fillId="0" borderId="0" xfId="47" applyNumberFormat="1" applyAlignment="1">
      <alignment horizontal="center"/>
    </xf>
    <xf numFmtId="0" fontId="2" fillId="0" borderId="0" xfId="47" applyNumberFormat="1" applyFont="1" applyAlignment="1">
      <alignment horizontal="center"/>
    </xf>
    <xf numFmtId="3" fontId="29" fillId="0" borderId="0" xfId="47" applyNumberFormat="1" applyFont="1" applyAlignment="1">
      <alignment vertical="top"/>
    </xf>
    <xf numFmtId="3" fontId="2" fillId="0" borderId="14" xfId="47" applyNumberFormat="1" applyBorder="1" applyAlignment="1">
      <alignment horizontal="left"/>
    </xf>
    <xf numFmtId="3" fontId="10" fillId="0" borderId="14" xfId="47" applyNumberFormat="1" applyFont="1" applyBorder="1" applyAlignment="1">
      <alignment horizontal="left"/>
    </xf>
    <xf numFmtId="1" fontId="2" fillId="0" borderId="14" xfId="47" applyNumberFormat="1" applyBorder="1" applyAlignment="1">
      <alignment horizontal="left"/>
    </xf>
    <xf numFmtId="3" fontId="27" fillId="0" borderId="14" xfId="47" applyNumberFormat="1" applyFont="1" applyBorder="1" applyAlignment="1">
      <alignment horizontal="left"/>
    </xf>
    <xf numFmtId="0" fontId="28" fillId="0" borderId="0" xfId="47" applyFont="1"/>
    <xf numFmtId="0" fontId="12" fillId="0" borderId="0" xfId="47" applyFont="1"/>
    <xf numFmtId="0" fontId="2" fillId="0" borderId="0" xfId="47" applyFont="1" applyAlignment="1"/>
    <xf numFmtId="1" fontId="7" fillId="24" borderId="11" xfId="47" applyNumberFormat="1" applyFont="1" applyFill="1" applyBorder="1" applyAlignment="1">
      <alignment horizontal="right"/>
    </xf>
    <xf numFmtId="3" fontId="2" fillId="0" borderId="0" xfId="47" applyNumberFormat="1" applyFont="1" applyAlignment="1">
      <alignment horizontal="left"/>
    </xf>
    <xf numFmtId="0" fontId="14" fillId="0" borderId="24" xfId="47" applyFont="1" applyFill="1" applyBorder="1" applyAlignment="1">
      <alignment vertical="center"/>
    </xf>
    <xf numFmtId="0" fontId="5" fillId="0" borderId="0" xfId="47" applyFont="1" applyFill="1" applyBorder="1" applyAlignment="1">
      <alignment wrapText="1"/>
    </xf>
    <xf numFmtId="9" fontId="5" fillId="0" borderId="0" xfId="43" applyFont="1" applyFill="1" applyBorder="1" applyAlignment="1">
      <alignment wrapText="1"/>
    </xf>
    <xf numFmtId="0" fontId="5" fillId="0" borderId="0" xfId="47" applyFont="1" applyFill="1" applyBorder="1" applyAlignment="1">
      <alignment horizontal="left" wrapText="1"/>
    </xf>
    <xf numFmtId="3" fontId="17" fillId="0" borderId="10" xfId="47" applyNumberFormat="1" applyFont="1" applyBorder="1"/>
    <xf numFmtId="3" fontId="2" fillId="0" borderId="11" xfId="47" applyNumberFormat="1" applyBorder="1"/>
    <xf numFmtId="3" fontId="2" fillId="0" borderId="12" xfId="47" applyNumberFormat="1" applyBorder="1"/>
    <xf numFmtId="0" fontId="23" fillId="0" borderId="18" xfId="47" applyNumberFormat="1" applyFont="1" applyBorder="1" applyAlignment="1">
      <alignment horizontal="left"/>
    </xf>
    <xf numFmtId="164" fontId="28" fillId="0" borderId="0" xfId="47" applyNumberFormat="1" applyFont="1" applyAlignment="1">
      <alignment horizontal="right"/>
    </xf>
    <xf numFmtId="3" fontId="28" fillId="0" borderId="0" xfId="47" applyNumberFormat="1" applyFont="1" applyFill="1" applyBorder="1" applyAlignment="1">
      <alignment horizontal="right"/>
    </xf>
    <xf numFmtId="3" fontId="28" fillId="0" borderId="0" xfId="47" applyNumberFormat="1" applyFont="1"/>
    <xf numFmtId="164" fontId="2" fillId="0" borderId="16" xfId="47" applyNumberFormat="1" applyFont="1" applyFill="1" applyBorder="1" applyAlignment="1">
      <alignment horizontal="right"/>
    </xf>
    <xf numFmtId="2" fontId="2" fillId="0" borderId="16" xfId="47" applyNumberFormat="1" applyBorder="1"/>
    <xf numFmtId="2" fontId="2" fillId="0" borderId="16" xfId="47" applyNumberFormat="1" applyFont="1" applyBorder="1" applyAlignment="1"/>
    <xf numFmtId="3" fontId="12" fillId="0" borderId="14" xfId="47" applyNumberFormat="1" applyFont="1" applyBorder="1" applyAlignment="1">
      <alignment horizontal="left"/>
    </xf>
    <xf numFmtId="43" fontId="2" fillId="0" borderId="16" xfId="47" applyNumberFormat="1" applyBorder="1"/>
    <xf numFmtId="3" fontId="12" fillId="0" borderId="0" xfId="47" applyNumberFormat="1" applyFont="1"/>
    <xf numFmtId="1" fontId="2" fillId="0" borderId="14" xfId="47" applyNumberFormat="1" applyFill="1" applyBorder="1" applyAlignment="1">
      <alignment horizontal="left"/>
    </xf>
    <xf numFmtId="1" fontId="2" fillId="0" borderId="14" xfId="47" applyNumberFormat="1" applyFont="1" applyFill="1" applyBorder="1" applyAlignment="1">
      <alignment horizontal="left"/>
    </xf>
    <xf numFmtId="0" fontId="2" fillId="0" borderId="0" xfId="47" applyFill="1" applyBorder="1" applyAlignment="1">
      <alignment horizontal="center"/>
    </xf>
    <xf numFmtId="0" fontId="2" fillId="0" borderId="16" xfId="47" applyFill="1" applyBorder="1" applyAlignment="1">
      <alignment horizontal="center"/>
    </xf>
    <xf numFmtId="0" fontId="2" fillId="0" borderId="0" xfId="47" applyFont="1" applyAlignment="1">
      <alignment horizontal="left"/>
    </xf>
    <xf numFmtId="49" fontId="2" fillId="0" borderId="0" xfId="39" applyNumberFormat="1" applyFont="1"/>
    <xf numFmtId="49" fontId="2" fillId="0" borderId="0" xfId="39" applyNumberFormat="1" applyFont="1" applyAlignment="1" applyProtection="1">
      <alignment horizontal="left"/>
    </xf>
    <xf numFmtId="0" fontId="57" fillId="0" borderId="0" xfId="47" applyFont="1" applyAlignment="1">
      <alignment horizontal="center"/>
    </xf>
    <xf numFmtId="0" fontId="57" fillId="0" borderId="0" xfId="47" applyFont="1" applyFill="1" applyAlignment="1">
      <alignment horizontal="center"/>
    </xf>
    <xf numFmtId="0" fontId="2" fillId="0" borderId="0" xfId="47" applyAlignment="1">
      <alignment horizontal="center"/>
    </xf>
    <xf numFmtId="0" fontId="5" fillId="28" borderId="13" xfId="47" applyFont="1" applyFill="1" applyBorder="1" applyAlignment="1">
      <alignment wrapText="1"/>
    </xf>
    <xf numFmtId="0" fontId="5" fillId="28" borderId="13" xfId="47" applyFont="1" applyFill="1" applyBorder="1" applyAlignment="1">
      <alignment horizontal="center" wrapText="1"/>
    </xf>
    <xf numFmtId="0" fontId="5" fillId="0" borderId="13" xfId="47" applyFont="1" applyFill="1" applyBorder="1" applyAlignment="1">
      <alignment horizontal="left" wrapText="1"/>
    </xf>
    <xf numFmtId="0" fontId="5" fillId="28" borderId="13" xfId="47" applyNumberFormat="1" applyFont="1" applyFill="1" applyBorder="1" applyAlignment="1">
      <alignment wrapText="1"/>
    </xf>
    <xf numFmtId="0" fontId="5" fillId="0" borderId="0" xfId="47" applyFont="1"/>
    <xf numFmtId="0" fontId="5" fillId="0" borderId="0" xfId="47" applyFont="1" applyAlignment="1">
      <alignment horizontal="center"/>
    </xf>
    <xf numFmtId="0" fontId="5" fillId="0" borderId="0" xfId="47" applyNumberFormat="1" applyFont="1" applyAlignment="1">
      <alignment horizontal="left"/>
    </xf>
    <xf numFmtId="0" fontId="5" fillId="0" borderId="0" xfId="47" applyNumberFormat="1" applyFont="1" applyFill="1" applyAlignment="1">
      <alignment horizontal="left"/>
    </xf>
    <xf numFmtId="0" fontId="5" fillId="0" borderId="0" xfId="47" applyFont="1" applyAlignment="1">
      <alignment horizontal="left"/>
    </xf>
    <xf numFmtId="49" fontId="5" fillId="0" borderId="0" xfId="39" applyNumberFormat="1" applyFont="1" applyAlignment="1" applyProtection="1">
      <alignment horizontal="left"/>
      <protection locked="0"/>
    </xf>
    <xf numFmtId="0" fontId="5" fillId="0" borderId="0" xfId="39" applyNumberFormat="1" applyFont="1" applyAlignment="1" applyProtection="1">
      <alignment horizontal="left"/>
      <protection locked="0"/>
    </xf>
    <xf numFmtId="0" fontId="58" fillId="0" borderId="0" xfId="47" applyFont="1" applyAlignment="1">
      <alignment horizontal="left"/>
    </xf>
    <xf numFmtId="0" fontId="2" fillId="33" borderId="0" xfId="47" applyFill="1" applyBorder="1"/>
    <xf numFmtId="1" fontId="59" fillId="34" borderId="13" xfId="47" applyNumberFormat="1" applyFont="1" applyFill="1" applyBorder="1" applyAlignment="1" applyProtection="1">
      <alignment horizontal="left"/>
    </xf>
    <xf numFmtId="0" fontId="59" fillId="34" borderId="13" xfId="47" applyNumberFormat="1" applyFont="1" applyFill="1" applyBorder="1" applyAlignment="1" applyProtection="1">
      <alignment horizontal="left"/>
    </xf>
    <xf numFmtId="4" fontId="59" fillId="34" borderId="13" xfId="47" applyNumberFormat="1" applyFont="1" applyFill="1" applyBorder="1" applyAlignment="1" applyProtection="1">
      <alignment horizontal="left"/>
    </xf>
    <xf numFmtId="1" fontId="2" fillId="33" borderId="0" xfId="47" applyNumberFormat="1" applyFill="1" applyBorder="1"/>
    <xf numFmtId="49" fontId="5" fillId="0" borderId="0" xfId="39" applyNumberFormat="1" applyFont="1"/>
    <xf numFmtId="0" fontId="59" fillId="34" borderId="13" xfId="47" applyFont="1" applyFill="1" applyBorder="1" applyAlignment="1" applyProtection="1">
      <alignment horizontal="left"/>
    </xf>
    <xf numFmtId="0" fontId="49" fillId="0" borderId="0" xfId="47" applyFont="1" applyFill="1"/>
    <xf numFmtId="0" fontId="49" fillId="0" borderId="0" xfId="47" applyFont="1" applyFill="1" applyAlignment="1">
      <alignment horizontal="center"/>
    </xf>
    <xf numFmtId="0" fontId="49" fillId="0" borderId="0" xfId="47" applyNumberFormat="1" applyFont="1" applyFill="1" applyAlignment="1">
      <alignment horizontal="left"/>
    </xf>
    <xf numFmtId="0" fontId="49" fillId="0" borderId="0" xfId="47" applyFont="1" applyFill="1" applyAlignment="1">
      <alignment horizontal="left"/>
    </xf>
    <xf numFmtId="49" fontId="49" fillId="0" borderId="0" xfId="39" applyNumberFormat="1" applyFont="1" applyFill="1" applyAlignment="1" applyProtection="1">
      <alignment horizontal="left"/>
      <protection locked="0"/>
    </xf>
    <xf numFmtId="0" fontId="49" fillId="0" borderId="0" xfId="39" applyNumberFormat="1" applyFont="1" applyFill="1" applyAlignment="1" applyProtection="1">
      <alignment horizontal="left"/>
      <protection locked="0"/>
    </xf>
    <xf numFmtId="0" fontId="54" fillId="0" borderId="0" xfId="47" applyFont="1" applyFill="1" applyAlignment="1">
      <alignment horizontal="center"/>
    </xf>
    <xf numFmtId="0" fontId="60" fillId="0" borderId="0" xfId="47" applyFont="1" applyFill="1" applyAlignment="1">
      <alignment horizontal="left"/>
    </xf>
    <xf numFmtId="0" fontId="54" fillId="0" borderId="0" xfId="47" applyFont="1" applyFill="1"/>
    <xf numFmtId="0" fontId="54" fillId="0" borderId="0" xfId="47" applyFont="1" applyFill="1" applyBorder="1"/>
    <xf numFmtId="43" fontId="54" fillId="0" borderId="0" xfId="48" applyFont="1" applyFill="1"/>
    <xf numFmtId="1" fontId="61" fillId="34" borderId="13" xfId="47" applyNumberFormat="1" applyFont="1" applyFill="1" applyBorder="1" applyAlignment="1" applyProtection="1">
      <alignment horizontal="left"/>
    </xf>
    <xf numFmtId="0" fontId="61" fillId="34" borderId="13" xfId="47" applyNumberFormat="1" applyFont="1" applyFill="1" applyBorder="1" applyAlignment="1" applyProtection="1">
      <alignment horizontal="left"/>
    </xf>
    <xf numFmtId="4" fontId="61" fillId="34" borderId="13" xfId="47" applyNumberFormat="1" applyFont="1" applyFill="1" applyBorder="1" applyAlignment="1" applyProtection="1">
      <alignment horizontal="left"/>
    </xf>
    <xf numFmtId="0" fontId="5" fillId="0" borderId="0" xfId="47" applyNumberFormat="1" applyFont="1" applyAlignment="1">
      <alignment horizontal="center"/>
    </xf>
    <xf numFmtId="49" fontId="5" fillId="0" borderId="0" xfId="39" applyNumberFormat="1" applyFont="1" applyAlignment="1" applyProtection="1">
      <alignment horizontal="left"/>
    </xf>
    <xf numFmtId="0" fontId="49" fillId="0" borderId="0" xfId="47" applyNumberFormat="1" applyFont="1" applyAlignment="1">
      <alignment horizontal="left"/>
    </xf>
    <xf numFmtId="0" fontId="49" fillId="0" borderId="0" xfId="47" applyFont="1"/>
    <xf numFmtId="0" fontId="49" fillId="0" borderId="0" xfId="47" applyFont="1" applyAlignment="1">
      <alignment horizontal="center"/>
    </xf>
    <xf numFmtId="0" fontId="49" fillId="0" borderId="0" xfId="47" applyFont="1" applyAlignment="1">
      <alignment horizontal="left"/>
    </xf>
    <xf numFmtId="0" fontId="49" fillId="0" borderId="0" xfId="39" applyNumberFormat="1" applyFont="1" applyAlignment="1" applyProtection="1">
      <alignment horizontal="left"/>
      <protection locked="0"/>
    </xf>
    <xf numFmtId="0" fontId="54" fillId="0" borderId="0" xfId="47" applyFont="1" applyAlignment="1">
      <alignment horizontal="center"/>
    </xf>
    <xf numFmtId="0" fontId="60" fillId="0" borderId="0" xfId="47" applyFont="1" applyAlignment="1">
      <alignment horizontal="left"/>
    </xf>
    <xf numFmtId="0" fontId="54" fillId="0" borderId="0" xfId="47" applyFont="1"/>
    <xf numFmtId="0" fontId="54" fillId="33" borderId="0" xfId="47" applyFont="1" applyFill="1" applyBorder="1"/>
    <xf numFmtId="43" fontId="54" fillId="0" borderId="0" xfId="48" applyFont="1"/>
    <xf numFmtId="0" fontId="5" fillId="0" borderId="0" xfId="47" applyFont="1" applyFill="1" applyAlignment="1">
      <alignment horizontal="center"/>
    </xf>
    <xf numFmtId="49" fontId="49" fillId="0" borderId="0" xfId="39" applyNumberFormat="1" applyFont="1" applyAlignment="1" applyProtection="1">
      <alignment horizontal="left"/>
      <protection locked="0"/>
    </xf>
    <xf numFmtId="0" fontId="5" fillId="0" borderId="0" xfId="47" applyFont="1" applyFill="1" applyAlignment="1">
      <alignment horizontal="left"/>
    </xf>
    <xf numFmtId="0" fontId="5" fillId="0" borderId="0" xfId="47" applyNumberFormat="1" applyFont="1"/>
    <xf numFmtId="4" fontId="2" fillId="29" borderId="13" xfId="47" applyNumberFormat="1" applyFont="1" applyFill="1" applyBorder="1" applyAlignment="1">
      <alignment horizontal="right"/>
    </xf>
    <xf numFmtId="3" fontId="54" fillId="0" borderId="0" xfId="47" applyNumberFormat="1" applyFont="1"/>
    <xf numFmtId="3" fontId="62" fillId="0" borderId="0" xfId="47" applyNumberFormat="1" applyFont="1"/>
    <xf numFmtId="3" fontId="63" fillId="0" borderId="0" xfId="47" applyNumberFormat="1" applyFont="1"/>
    <xf numFmtId="3" fontId="64" fillId="0" borderId="0" xfId="47" applyNumberFormat="1" applyFont="1"/>
    <xf numFmtId="3" fontId="49" fillId="0" borderId="0" xfId="47" applyNumberFormat="1" applyFont="1" applyAlignment="1">
      <alignment vertical="top"/>
    </xf>
    <xf numFmtId="3" fontId="54" fillId="0" borderId="0" xfId="47" applyNumberFormat="1" applyFont="1" applyFill="1"/>
    <xf numFmtId="1" fontId="49" fillId="0" borderId="0" xfId="47" applyNumberFormat="1" applyFont="1" applyAlignment="1">
      <alignment horizontal="right"/>
    </xf>
    <xf numFmtId="0" fontId="5" fillId="0" borderId="0" xfId="47" applyNumberFormat="1" applyFont="1" applyBorder="1" applyAlignment="1">
      <alignment horizontal="center"/>
    </xf>
    <xf numFmtId="4" fontId="2" fillId="0" borderId="0" xfId="47" applyNumberFormat="1"/>
    <xf numFmtId="4" fontId="20" fillId="0" borderId="0" xfId="47" applyNumberFormat="1" applyFont="1" applyAlignment="1">
      <alignment horizontal="right" wrapText="1"/>
    </xf>
    <xf numFmtId="4" fontId="26" fillId="0" borderId="0" xfId="47" applyNumberFormat="1" applyFont="1" applyAlignment="1">
      <alignment vertical="top"/>
    </xf>
    <xf numFmtId="4" fontId="19" fillId="0" borderId="0" xfId="47" applyNumberFormat="1" applyFont="1" applyFill="1"/>
    <xf numFmtId="4" fontId="20" fillId="0" borderId="17" xfId="47" applyNumberFormat="1" applyFont="1" applyBorder="1"/>
    <xf numFmtId="4" fontId="19" fillId="0" borderId="0" xfId="47" applyNumberFormat="1" applyFont="1"/>
    <xf numFmtId="4" fontId="2" fillId="0" borderId="0" xfId="47" applyNumberFormat="1" applyBorder="1"/>
    <xf numFmtId="4" fontId="19" fillId="0" borderId="0" xfId="47" applyNumberFormat="1" applyFont="1" applyBorder="1"/>
    <xf numFmtId="4" fontId="26" fillId="0" borderId="0" xfId="47" applyNumberFormat="1" applyFont="1" applyAlignment="1">
      <alignment horizontal="right" vertical="top"/>
    </xf>
    <xf numFmtId="4" fontId="20" fillId="0" borderId="0" xfId="47" applyNumberFormat="1" applyFont="1" applyAlignment="1">
      <alignment horizontal="right"/>
    </xf>
    <xf numFmtId="4" fontId="21" fillId="0" borderId="0" xfId="47" applyNumberFormat="1" applyFont="1"/>
    <xf numFmtId="4" fontId="5" fillId="0" borderId="0" xfId="47" applyNumberFormat="1" applyFont="1" applyBorder="1"/>
    <xf numFmtId="4" fontId="5" fillId="31" borderId="0" xfId="47" applyNumberFormat="1" applyFont="1" applyFill="1" applyBorder="1" applyAlignment="1">
      <alignment horizontal="right"/>
    </xf>
    <xf numFmtId="0" fontId="66" fillId="0" borderId="0" xfId="47" applyFont="1"/>
    <xf numFmtId="0" fontId="0" fillId="0" borderId="0" xfId="0"/>
    <xf numFmtId="49" fontId="3" fillId="0" borderId="0" xfId="34" applyNumberFormat="1" applyFill="1" applyBorder="1" applyAlignment="1" applyProtection="1"/>
    <xf numFmtId="0" fontId="65" fillId="0" borderId="0" xfId="0" applyFont="1" applyAlignment="1">
      <alignment horizontal="left"/>
    </xf>
    <xf numFmtId="49" fontId="5" fillId="0" borderId="0" xfId="47" applyNumberFormat="1" applyFont="1" applyBorder="1" applyAlignment="1">
      <alignment horizontal="left"/>
    </xf>
    <xf numFmtId="3" fontId="67" fillId="0" borderId="0" xfId="47" applyNumberFormat="1" applyFont="1" applyAlignment="1">
      <alignment horizontal="right" vertical="top"/>
    </xf>
    <xf numFmtId="3" fontId="67" fillId="0" borderId="17" xfId="47" applyNumberFormat="1" applyFont="1" applyBorder="1" applyAlignment="1">
      <alignment horizontal="right" vertical="top"/>
    </xf>
    <xf numFmtId="44" fontId="20" fillId="0" borderId="17" xfId="59" applyFont="1" applyFill="1" applyBorder="1"/>
    <xf numFmtId="44" fontId="19" fillId="0" borderId="17" xfId="59" applyFont="1" applyFill="1" applyBorder="1"/>
    <xf numFmtId="0" fontId="2" fillId="0" borderId="0" xfId="47" applyBorder="1" applyAlignment="1">
      <alignment wrapText="1"/>
    </xf>
    <xf numFmtId="0" fontId="69" fillId="0" borderId="16" xfId="0" applyFont="1" applyBorder="1"/>
    <xf numFmtId="0" fontId="70" fillId="0" borderId="16" xfId="0" applyFont="1" applyBorder="1" applyAlignment="1">
      <alignment horizontal="left"/>
    </xf>
    <xf numFmtId="0" fontId="69" fillId="0" borderId="14" xfId="0" applyFont="1" applyBorder="1"/>
    <xf numFmtId="0" fontId="70" fillId="0" borderId="14" xfId="0" applyFont="1" applyBorder="1" applyAlignment="1">
      <alignment horizontal="left"/>
    </xf>
    <xf numFmtId="0" fontId="69" fillId="30" borderId="16" xfId="0" applyFont="1" applyFill="1" applyBorder="1"/>
    <xf numFmtId="0" fontId="0" fillId="0" borderId="16" xfId="0" applyBorder="1"/>
    <xf numFmtId="0" fontId="70" fillId="30" borderId="16" xfId="0" applyFont="1" applyFill="1" applyBorder="1" applyAlignment="1">
      <alignment horizontal="left"/>
    </xf>
    <xf numFmtId="0" fontId="69" fillId="0" borderId="0" xfId="0" applyFont="1"/>
    <xf numFmtId="0" fontId="70" fillId="30" borderId="14" xfId="0" applyFont="1" applyFill="1" applyBorder="1" applyAlignment="1">
      <alignment horizontal="left"/>
    </xf>
    <xf numFmtId="0" fontId="70" fillId="0" borderId="35" xfId="0" applyFont="1" applyBorder="1" applyAlignment="1">
      <alignment horizontal="left"/>
    </xf>
    <xf numFmtId="0" fontId="69" fillId="0" borderId="14" xfId="0" applyFont="1" applyBorder="1" applyAlignment="1">
      <alignment horizontal="left" vertical="center"/>
    </xf>
    <xf numFmtId="0" fontId="0" fillId="0" borderId="14" xfId="0" applyBorder="1"/>
    <xf numFmtId="0" fontId="69" fillId="0" borderId="0" xfId="0" applyFont="1" applyAlignment="1">
      <alignment horizontal="left" vertical="center"/>
    </xf>
    <xf numFmtId="0" fontId="7" fillId="28" borderId="31" xfId="47" applyFont="1" applyFill="1" applyBorder="1" applyAlignment="1">
      <alignment vertical="top"/>
    </xf>
    <xf numFmtId="0" fontId="2" fillId="28" borderId="36" xfId="47" applyFill="1" applyBorder="1" applyAlignment="1">
      <alignment vertical="top"/>
    </xf>
    <xf numFmtId="4" fontId="2" fillId="28" borderId="36" xfId="47" applyNumberFormat="1" applyFill="1" applyBorder="1" applyAlignment="1">
      <alignment vertical="top"/>
    </xf>
    <xf numFmtId="0" fontId="2" fillId="28" borderId="32" xfId="47" applyFill="1" applyBorder="1" applyAlignment="1">
      <alignment vertical="top"/>
    </xf>
    <xf numFmtId="0" fontId="2" fillId="28" borderId="37" xfId="47" applyFill="1" applyBorder="1" applyAlignment="1">
      <alignment vertical="top"/>
    </xf>
    <xf numFmtId="0" fontId="2" fillId="28" borderId="0" xfId="47" applyFill="1" applyBorder="1" applyAlignment="1">
      <alignment vertical="top"/>
    </xf>
    <xf numFmtId="4" fontId="2" fillId="28" borderId="0" xfId="47" applyNumberFormat="1" applyFill="1" applyBorder="1" applyAlignment="1">
      <alignment vertical="top"/>
    </xf>
    <xf numFmtId="0" fontId="2" fillId="28" borderId="38" xfId="47" applyFill="1" applyBorder="1" applyAlignment="1">
      <alignment vertical="top"/>
    </xf>
    <xf numFmtId="0" fontId="2" fillId="28" borderId="33" xfId="47" applyFill="1" applyBorder="1" applyAlignment="1">
      <alignment vertical="top"/>
    </xf>
    <xf numFmtId="0" fontId="2" fillId="28" borderId="39" xfId="47" applyFill="1" applyBorder="1" applyAlignment="1">
      <alignment vertical="top"/>
    </xf>
    <xf numFmtId="4" fontId="2" fillId="28" borderId="39" xfId="47" applyNumberFormat="1" applyFill="1" applyBorder="1" applyAlignment="1">
      <alignment vertical="top"/>
    </xf>
    <xf numFmtId="0" fontId="2" fillId="28" borderId="34" xfId="47" applyFill="1" applyBorder="1" applyAlignment="1">
      <alignment vertical="top"/>
    </xf>
    <xf numFmtId="166" fontId="2" fillId="0" borderId="0" xfId="47" applyNumberFormat="1"/>
    <xf numFmtId="0" fontId="18" fillId="35" borderId="25" xfId="47" applyFont="1" applyFill="1" applyBorder="1" applyAlignment="1">
      <alignment horizontal="center" vertical="center" wrapText="1"/>
    </xf>
    <xf numFmtId="0" fontId="2" fillId="35" borderId="26" xfId="47" applyFill="1" applyBorder="1" applyAlignment="1">
      <alignment wrapText="1"/>
    </xf>
    <xf numFmtId="0" fontId="2" fillId="35" borderId="23" xfId="47" applyFill="1" applyBorder="1" applyAlignment="1">
      <alignment wrapText="1"/>
    </xf>
    <xf numFmtId="0" fontId="2" fillId="35" borderId="27" xfId="47" applyFill="1" applyBorder="1" applyAlignment="1">
      <alignment wrapText="1"/>
    </xf>
    <xf numFmtId="0" fontId="2" fillId="35" borderId="18" xfId="47" applyFill="1" applyBorder="1" applyAlignment="1">
      <alignment wrapText="1"/>
    </xf>
    <xf numFmtId="0" fontId="2" fillId="35" borderId="22" xfId="47" applyFill="1" applyBorder="1" applyAlignment="1">
      <alignment wrapText="1"/>
    </xf>
    <xf numFmtId="0" fontId="0" fillId="0" borderId="0" xfId="0"/>
    <xf numFmtId="0" fontId="28" fillId="0" borderId="15" xfId="47" applyFont="1" applyBorder="1" applyAlignment="1">
      <alignment horizontal="right"/>
    </xf>
    <xf numFmtId="0" fontId="28" fillId="0" borderId="0" xfId="47" applyFont="1" applyBorder="1" applyAlignment="1">
      <alignment horizontal="right"/>
    </xf>
    <xf numFmtId="0" fontId="7" fillId="30" borderId="13" xfId="47" applyFont="1" applyFill="1" applyBorder="1" applyAlignment="1">
      <alignment horizontal="center"/>
    </xf>
    <xf numFmtId="3" fontId="2" fillId="0" borderId="15" xfId="47" applyNumberFormat="1" applyFont="1" applyFill="1" applyBorder="1" applyAlignment="1">
      <alignment horizontal="center"/>
    </xf>
    <xf numFmtId="3" fontId="2" fillId="0" borderId="0" xfId="47" applyNumberFormat="1" applyFont="1" applyFill="1" applyAlignment="1">
      <alignment horizontal="center"/>
    </xf>
    <xf numFmtId="3" fontId="3" fillId="26" borderId="31" xfId="34" applyNumberFormat="1" applyFill="1" applyBorder="1" applyAlignment="1" applyProtection="1">
      <alignment horizontal="center" vertical="center" wrapText="1"/>
    </xf>
    <xf numFmtId="3" fontId="3" fillId="26" borderId="32" xfId="34" applyNumberFormat="1" applyFill="1" applyBorder="1" applyAlignment="1" applyProtection="1">
      <alignment horizontal="center" vertical="center" wrapText="1"/>
    </xf>
    <xf numFmtId="3" fontId="3" fillId="26" borderId="33" xfId="34" applyNumberFormat="1" applyFill="1" applyBorder="1" applyAlignment="1" applyProtection="1">
      <alignment horizontal="center" vertical="center" wrapText="1"/>
    </xf>
    <xf numFmtId="3" fontId="3" fillId="26" borderId="34" xfId="34" applyNumberFormat="1" applyFill="1" applyBorder="1" applyAlignment="1" applyProtection="1">
      <alignment horizontal="center" vertical="center" wrapText="1"/>
    </xf>
    <xf numFmtId="3" fontId="2" fillId="0" borderId="11" xfId="47" applyNumberFormat="1" applyBorder="1" applyAlignment="1">
      <alignment horizontal="center"/>
    </xf>
    <xf numFmtId="3" fontId="2" fillId="0" borderId="12" xfId="47" applyNumberFormat="1" applyBorder="1" applyAlignment="1">
      <alignment horizontal="center"/>
    </xf>
    <xf numFmtId="3" fontId="2" fillId="0" borderId="10" xfId="47" applyNumberFormat="1" applyBorder="1" applyAlignment="1">
      <alignment horizontal="center"/>
    </xf>
    <xf numFmtId="3" fontId="2" fillId="0" borderId="27" xfId="47" applyNumberFormat="1" applyBorder="1" applyAlignment="1">
      <alignment horizontal="center"/>
    </xf>
    <xf numFmtId="3" fontId="2" fillId="0" borderId="22" xfId="47" applyNumberFormat="1" applyBorder="1" applyAlignment="1">
      <alignment horizontal="center"/>
    </xf>
  </cellXfs>
  <cellStyles count="60">
    <cellStyle name="%" xfId="49" xr:uid="{00000000-0005-0000-0000-000000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8" xr:uid="{00000000-0005-0000-0000-00001C000000}"/>
    <cellStyle name="Comma 3" xfId="50" xr:uid="{00000000-0005-0000-0000-00001D000000}"/>
    <cellStyle name="Currency" xfId="59" builtinId="4"/>
    <cellStyle name="Currency 2" xfId="51" xr:uid="{00000000-0005-0000-0000-00001F000000}"/>
    <cellStyle name="Currency 3" xfId="52" xr:uid="{00000000-0005-0000-0000-000020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C000000}"/>
    <cellStyle name="Normal 2 2" xfId="53" xr:uid="{00000000-0005-0000-0000-00002D000000}"/>
    <cellStyle name="Normal 3" xfId="54" xr:uid="{00000000-0005-0000-0000-00002E000000}"/>
    <cellStyle name="Normal 4" xfId="55" xr:uid="{00000000-0005-0000-0000-00002F000000}"/>
    <cellStyle name="Normal 5" xfId="58" xr:uid="{00000000-0005-0000-0000-000030000000}"/>
    <cellStyle name="Normal_Book3" xfId="38" xr:uid="{00000000-0005-0000-0000-000031000000}"/>
    <cellStyle name="Normal_FREML94S" xfId="39" xr:uid="{00000000-0005-0000-0000-000032000000}"/>
    <cellStyle name="Note" xfId="40" builtinId="10" customBuiltin="1"/>
    <cellStyle name="Number" xfId="41" xr:uid="{00000000-0005-0000-0000-000034000000}"/>
    <cellStyle name="Output" xfId="42" builtinId="21" customBuiltin="1"/>
    <cellStyle name="Percent" xfId="43" builtinId="5"/>
    <cellStyle name="Percent 2" xfId="56" xr:uid="{00000000-0005-0000-0000-000037000000}"/>
    <cellStyle name="Percent 2 2" xfId="57" xr:uid="{00000000-0005-0000-0000-000038000000}"/>
    <cellStyle name="Title" xfId="44" builtinId="15" customBuiltin="1"/>
    <cellStyle name="Total" xfId="45" builtinId="25" customBuiltin="1"/>
    <cellStyle name="Warning Text" xfId="46" builtinId="11" customBuiltin="1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0" fmlaLink="B7" fmlaRange="B44:C5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</xdr:row>
          <xdr:rowOff>133350</xdr:rowOff>
        </xdr:from>
        <xdr:to>
          <xdr:col>4</xdr:col>
          <xdr:colOff>431800</xdr:colOff>
          <xdr:row>5</xdr:row>
          <xdr:rowOff>171450</xdr:rowOff>
        </xdr:to>
        <xdr:sp macro="" textlink="">
          <xdr:nvSpPr>
            <xdr:cNvPr id="37897" name="Drop Down 9" descr="Select Maintained School from the drop down list.&#10;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83820</xdr:colOff>
      <xdr:row>30</xdr:row>
      <xdr:rowOff>161926</xdr:rowOff>
    </xdr:from>
    <xdr:to>
      <xdr:col>8</xdr:col>
      <xdr:colOff>1064895</xdr:colOff>
      <xdr:row>30</xdr:row>
      <xdr:rowOff>161926</xdr:rowOff>
    </xdr:to>
    <xdr:pic>
      <xdr:nvPicPr>
        <xdr:cNvPr id="3" name="Picture 2" descr="This indicative budget is produced to calculate the cash advance paid to maintained schools for their 2 year old early years income for 2023 2024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0670" y="8734426"/>
          <a:ext cx="981075" cy="885824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33</xdr:row>
      <xdr:rowOff>25400</xdr:rowOff>
    </xdr:from>
    <xdr:to>
      <xdr:col>9</xdr:col>
      <xdr:colOff>74295</xdr:colOff>
      <xdr:row>38</xdr:row>
      <xdr:rowOff>127000</xdr:rowOff>
    </xdr:to>
    <xdr:pic>
      <xdr:nvPicPr>
        <xdr:cNvPr id="4" name="Picture 3" descr="Sheffield City Council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7150100"/>
          <a:ext cx="1160145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64436\AppData\Local\Microsoft\Windows\Temporary%20Internet%20Files\Content.IE5\LXYU2G1H\Budget\201516_10_APT_373_Sheffield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fs01\group$\Budget%20Development%20(Schools)\Pupil%20Numbers\Formula\Primary%20Core%20Data%2004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fs01\group$\EDU\RESOURCES\BudDevServ\Budget%20Development%20Schools\2005-06\Budget%20Calculations\Mainstream\Budget%20Share\Awkward%20Year%20Groups%202005-0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YPD\Budgets\BDS\2023-24\Early%20Years%20Block\2%20Year%20Old\FORMULA\EY%20Indicative%20Budget%202yo%202023%2024%20FINAL.xlsx" TargetMode="External"/><Relationship Id="rId1" Type="http://schemas.openxmlformats.org/officeDocument/2006/relationships/externalLinkPath" Target="/CYPD/Budgets/BDS/2023-24/Early%20Years%20Block/2%20Year%20Old/FORMULA/EY%20Indicative%20Budget%202yo%202023%2024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Early%20Years%20Block\2%20Year%20Olds\Revised%20Ind%20Budget\Autumn%202015\Budget\EY%20Rev%20Ind%20Bud%201516%202yo%20-%20Autumn%2015%20(FINAL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Early%20Years%20Block\3%20&amp;%204%20Year%20Olds\Revised%20Ind%20Budget\Autumn%202015\Budget\EY%20Rev%20Ind%20Bud%201516%20-%20Autumn%2015%20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64436\AppData\Local\Microsoft\Windows\Temporary%20Internet%20Files\Content.IE5\LXYU2G1H\Budget\Sumbud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PD\Budgets\BDS\2015-16\Schools%20Block\Budget\Sumbud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11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5">
          <cell r="AB5">
            <v>0</v>
          </cell>
        </row>
      </sheetData>
      <sheetData sheetId="7"/>
      <sheetData sheetId="8"/>
      <sheetData sheetId="9"/>
      <sheetData sheetId="10">
        <row r="9">
          <cell r="E9" t="str">
            <v>No</v>
          </cell>
        </row>
        <row r="15">
          <cell r="D15" t="str">
            <v>FSM % Primary</v>
          </cell>
        </row>
        <row r="16">
          <cell r="D16" t="str">
            <v>N/A</v>
          </cell>
        </row>
        <row r="25">
          <cell r="D25" t="str">
            <v>N/A</v>
          </cell>
        </row>
        <row r="26">
          <cell r="D26" t="str">
            <v>N/A</v>
          </cell>
        </row>
        <row r="30">
          <cell r="D30" t="str">
            <v>Low Attainment % Y2-5 73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No</v>
          </cell>
        </row>
        <row r="62">
          <cell r="D62">
            <v>0.12</v>
          </cell>
        </row>
      </sheetData>
      <sheetData sheetId="11">
        <row r="8">
          <cell r="V8">
            <v>0</v>
          </cell>
        </row>
        <row r="9">
          <cell r="W9">
            <v>0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0</v>
          </cell>
          <cell r="AU5">
            <v>0</v>
          </cell>
          <cell r="AV5">
            <v>0</v>
          </cell>
          <cell r="BB5">
            <v>279262451.32437688</v>
          </cell>
        </row>
        <row r="6">
          <cell r="C6">
            <v>3732000</v>
          </cell>
        </row>
        <row r="7">
          <cell r="C7">
            <v>3732001</v>
          </cell>
        </row>
        <row r="8">
          <cell r="C8">
            <v>3732002</v>
          </cell>
        </row>
        <row r="9">
          <cell r="C9">
            <v>3732014</v>
          </cell>
        </row>
        <row r="10">
          <cell r="C10">
            <v>3732023</v>
          </cell>
        </row>
        <row r="11">
          <cell r="C11">
            <v>3732036</v>
          </cell>
        </row>
        <row r="12">
          <cell r="C12">
            <v>3732040</v>
          </cell>
        </row>
        <row r="13">
          <cell r="C13">
            <v>3732058</v>
          </cell>
        </row>
        <row r="14">
          <cell r="C14">
            <v>3732060</v>
          </cell>
        </row>
        <row r="15">
          <cell r="C15">
            <v>3732063</v>
          </cell>
        </row>
        <row r="16">
          <cell r="C16">
            <v>3732070</v>
          </cell>
        </row>
        <row r="17">
          <cell r="C17">
            <v>3732071</v>
          </cell>
        </row>
        <row r="18">
          <cell r="C18">
            <v>3732072</v>
          </cell>
        </row>
        <row r="19">
          <cell r="C19">
            <v>3732079</v>
          </cell>
        </row>
        <row r="20">
          <cell r="C20">
            <v>3732080</v>
          </cell>
        </row>
        <row r="21">
          <cell r="C21">
            <v>3732081</v>
          </cell>
        </row>
        <row r="22">
          <cell r="C22">
            <v>3732087</v>
          </cell>
        </row>
        <row r="23">
          <cell r="C23">
            <v>3732092</v>
          </cell>
        </row>
        <row r="24">
          <cell r="C24">
            <v>3732093</v>
          </cell>
        </row>
        <row r="25">
          <cell r="C25">
            <v>3732095</v>
          </cell>
        </row>
        <row r="26">
          <cell r="C26">
            <v>3732120</v>
          </cell>
        </row>
        <row r="27">
          <cell r="C27">
            <v>3732129</v>
          </cell>
        </row>
        <row r="28">
          <cell r="C28">
            <v>3732131</v>
          </cell>
        </row>
        <row r="29">
          <cell r="C29">
            <v>3732132</v>
          </cell>
        </row>
        <row r="30">
          <cell r="C30">
            <v>3732133</v>
          </cell>
        </row>
        <row r="31">
          <cell r="C31">
            <v>3732139</v>
          </cell>
        </row>
        <row r="32">
          <cell r="C32">
            <v>3732203</v>
          </cell>
        </row>
        <row r="33">
          <cell r="C33">
            <v>3732206</v>
          </cell>
        </row>
        <row r="34">
          <cell r="C34">
            <v>3732213</v>
          </cell>
        </row>
        <row r="35">
          <cell r="C35">
            <v>3732221</v>
          </cell>
        </row>
        <row r="36">
          <cell r="C36">
            <v>3732230</v>
          </cell>
        </row>
        <row r="37">
          <cell r="C37">
            <v>3732233</v>
          </cell>
        </row>
        <row r="38">
          <cell r="C38">
            <v>3732239</v>
          </cell>
        </row>
        <row r="39">
          <cell r="C39">
            <v>3732241</v>
          </cell>
        </row>
        <row r="40">
          <cell r="C40">
            <v>3732246</v>
          </cell>
        </row>
        <row r="41">
          <cell r="C41">
            <v>3732252</v>
          </cell>
        </row>
        <row r="42">
          <cell r="C42">
            <v>3732257</v>
          </cell>
        </row>
        <row r="43">
          <cell r="C43">
            <v>3732261</v>
          </cell>
        </row>
        <row r="44">
          <cell r="C44">
            <v>3732263</v>
          </cell>
        </row>
        <row r="45">
          <cell r="C45">
            <v>3732272</v>
          </cell>
        </row>
        <row r="46">
          <cell r="C46">
            <v>3732274</v>
          </cell>
        </row>
        <row r="47">
          <cell r="C47">
            <v>3732279</v>
          </cell>
        </row>
        <row r="48">
          <cell r="C48">
            <v>3732281</v>
          </cell>
        </row>
        <row r="49">
          <cell r="C49">
            <v>3732283</v>
          </cell>
        </row>
        <row r="50">
          <cell r="C50">
            <v>3732292</v>
          </cell>
        </row>
        <row r="51">
          <cell r="C51">
            <v>3732294</v>
          </cell>
        </row>
        <row r="52">
          <cell r="C52">
            <v>3732296</v>
          </cell>
        </row>
        <row r="53">
          <cell r="C53">
            <v>3732297</v>
          </cell>
        </row>
        <row r="54">
          <cell r="C54">
            <v>3732302</v>
          </cell>
        </row>
        <row r="55">
          <cell r="C55">
            <v>3732303</v>
          </cell>
        </row>
        <row r="56">
          <cell r="C56">
            <v>3732306</v>
          </cell>
        </row>
        <row r="57">
          <cell r="C57">
            <v>3732309</v>
          </cell>
        </row>
        <row r="58">
          <cell r="C58">
            <v>3732311</v>
          </cell>
        </row>
        <row r="59">
          <cell r="C59">
            <v>3732312</v>
          </cell>
        </row>
        <row r="60">
          <cell r="C60">
            <v>3732313</v>
          </cell>
        </row>
        <row r="61">
          <cell r="C61">
            <v>3732318</v>
          </cell>
        </row>
        <row r="62">
          <cell r="C62">
            <v>3732319</v>
          </cell>
        </row>
        <row r="63">
          <cell r="C63">
            <v>3732321</v>
          </cell>
        </row>
        <row r="64">
          <cell r="C64">
            <v>3732322</v>
          </cell>
        </row>
        <row r="65">
          <cell r="C65">
            <v>3732323</v>
          </cell>
        </row>
        <row r="66">
          <cell r="C66">
            <v>3732324</v>
          </cell>
        </row>
        <row r="67">
          <cell r="C67">
            <v>3732325</v>
          </cell>
        </row>
        <row r="68">
          <cell r="C68">
            <v>3732327</v>
          </cell>
        </row>
        <row r="69">
          <cell r="C69">
            <v>3732328</v>
          </cell>
        </row>
        <row r="70">
          <cell r="C70">
            <v>3732329</v>
          </cell>
        </row>
        <row r="71">
          <cell r="C71">
            <v>3732332</v>
          </cell>
        </row>
        <row r="72">
          <cell r="C72">
            <v>3732333</v>
          </cell>
        </row>
        <row r="73">
          <cell r="C73">
            <v>3732334</v>
          </cell>
        </row>
        <row r="74">
          <cell r="C74">
            <v>3732337</v>
          </cell>
        </row>
        <row r="75">
          <cell r="C75">
            <v>3732338</v>
          </cell>
        </row>
        <row r="76">
          <cell r="C76">
            <v>3732339</v>
          </cell>
        </row>
        <row r="77">
          <cell r="C77">
            <v>3732340</v>
          </cell>
        </row>
        <row r="78">
          <cell r="C78">
            <v>3732341</v>
          </cell>
        </row>
        <row r="79">
          <cell r="C79">
            <v>3732342</v>
          </cell>
        </row>
        <row r="80">
          <cell r="C80">
            <v>3732343</v>
          </cell>
        </row>
        <row r="81">
          <cell r="C81">
            <v>3732344</v>
          </cell>
        </row>
        <row r="82">
          <cell r="C82">
            <v>3732347</v>
          </cell>
        </row>
        <row r="83">
          <cell r="C83">
            <v>3732349</v>
          </cell>
        </row>
        <row r="84">
          <cell r="C84">
            <v>3732350</v>
          </cell>
        </row>
        <row r="85">
          <cell r="C85">
            <v>3732351</v>
          </cell>
        </row>
        <row r="86">
          <cell r="C86">
            <v>3732352</v>
          </cell>
        </row>
        <row r="87">
          <cell r="C87">
            <v>3732353</v>
          </cell>
        </row>
        <row r="88">
          <cell r="C88">
            <v>3732354</v>
          </cell>
        </row>
        <row r="89">
          <cell r="C89">
            <v>3732356</v>
          </cell>
        </row>
        <row r="90">
          <cell r="C90">
            <v>3732357</v>
          </cell>
        </row>
        <row r="91">
          <cell r="C91">
            <v>3732358</v>
          </cell>
        </row>
        <row r="92">
          <cell r="C92">
            <v>3732359</v>
          </cell>
        </row>
        <row r="93">
          <cell r="C93">
            <v>3732360</v>
          </cell>
        </row>
        <row r="94">
          <cell r="C94">
            <v>3732361</v>
          </cell>
        </row>
        <row r="95">
          <cell r="C95">
            <v>3732363</v>
          </cell>
        </row>
        <row r="96">
          <cell r="C96">
            <v>3732364</v>
          </cell>
        </row>
        <row r="97">
          <cell r="C97">
            <v>3732365</v>
          </cell>
        </row>
        <row r="98">
          <cell r="C98">
            <v>3732366</v>
          </cell>
        </row>
        <row r="99">
          <cell r="C99">
            <v>3732367</v>
          </cell>
        </row>
        <row r="100">
          <cell r="C100">
            <v>3732368</v>
          </cell>
        </row>
        <row r="101">
          <cell r="C101">
            <v>3732369</v>
          </cell>
        </row>
        <row r="102">
          <cell r="C102">
            <v>3733008</v>
          </cell>
        </row>
        <row r="103">
          <cell r="C103">
            <v>3733010</v>
          </cell>
        </row>
        <row r="104">
          <cell r="C104">
            <v>3733305</v>
          </cell>
        </row>
        <row r="105">
          <cell r="C105">
            <v>3733401</v>
          </cell>
        </row>
        <row r="106">
          <cell r="C106">
            <v>3733402</v>
          </cell>
        </row>
        <row r="107">
          <cell r="C107">
            <v>3733422</v>
          </cell>
        </row>
        <row r="108">
          <cell r="C108">
            <v>3733423</v>
          </cell>
        </row>
        <row r="109">
          <cell r="C109">
            <v>3733424</v>
          </cell>
        </row>
        <row r="110">
          <cell r="C110">
            <v>3733426</v>
          </cell>
        </row>
        <row r="111">
          <cell r="C111">
            <v>3733428</v>
          </cell>
        </row>
        <row r="112">
          <cell r="C112">
            <v>3733429</v>
          </cell>
        </row>
        <row r="113">
          <cell r="C113">
            <v>3733430</v>
          </cell>
        </row>
        <row r="114">
          <cell r="C114">
            <v>3733432</v>
          </cell>
        </row>
        <row r="115">
          <cell r="C115">
            <v>3733433</v>
          </cell>
        </row>
        <row r="116">
          <cell r="C116">
            <v>3735200</v>
          </cell>
        </row>
        <row r="117">
          <cell r="C117">
            <v>3735201</v>
          </cell>
        </row>
        <row r="118">
          <cell r="C118">
            <v>3735202</v>
          </cell>
        </row>
        <row r="119">
          <cell r="C119">
            <v>3735204</v>
          </cell>
        </row>
        <row r="120">
          <cell r="C120">
            <v>3735206</v>
          </cell>
        </row>
        <row r="121">
          <cell r="C121">
            <v>3735208</v>
          </cell>
        </row>
        <row r="122">
          <cell r="C122">
            <v>3734002</v>
          </cell>
        </row>
        <row r="123">
          <cell r="C123">
            <v>3734252</v>
          </cell>
        </row>
        <row r="124">
          <cell r="C124">
            <v>3734257</v>
          </cell>
        </row>
        <row r="125">
          <cell r="C125">
            <v>3734259</v>
          </cell>
        </row>
        <row r="126">
          <cell r="C126">
            <v>3734260</v>
          </cell>
        </row>
        <row r="127">
          <cell r="C127">
            <v>3734270</v>
          </cell>
        </row>
        <row r="128">
          <cell r="C128">
            <v>3734271</v>
          </cell>
        </row>
        <row r="129">
          <cell r="C129">
            <v>3734276</v>
          </cell>
        </row>
        <row r="130">
          <cell r="C130">
            <v>3734278</v>
          </cell>
        </row>
        <row r="131">
          <cell r="C131">
            <v>3734605</v>
          </cell>
        </row>
        <row r="132">
          <cell r="C132">
            <v>3732004</v>
          </cell>
        </row>
        <row r="133">
          <cell r="C133">
            <v>3732009</v>
          </cell>
        </row>
        <row r="134">
          <cell r="C134">
            <v>3732010</v>
          </cell>
        </row>
        <row r="135">
          <cell r="C135">
            <v>3732012</v>
          </cell>
        </row>
        <row r="136">
          <cell r="C136">
            <v>3732013</v>
          </cell>
        </row>
        <row r="137">
          <cell r="C137">
            <v>3732016</v>
          </cell>
        </row>
        <row r="138">
          <cell r="C138">
            <v>3732047</v>
          </cell>
        </row>
        <row r="139">
          <cell r="C139">
            <v>3732298</v>
          </cell>
        </row>
        <row r="140">
          <cell r="C140">
            <v>3732305</v>
          </cell>
        </row>
        <row r="141">
          <cell r="C141">
            <v>3732315</v>
          </cell>
        </row>
        <row r="142">
          <cell r="C142">
            <v>3732346</v>
          </cell>
        </row>
        <row r="143">
          <cell r="C143">
            <v>3733406</v>
          </cell>
        </row>
        <row r="144">
          <cell r="C144">
            <v>3733412</v>
          </cell>
        </row>
        <row r="145">
          <cell r="C145">
            <v>3733414</v>
          </cell>
        </row>
        <row r="146">
          <cell r="C146">
            <v>3733427</v>
          </cell>
        </row>
        <row r="147">
          <cell r="C147">
            <v>3735203</v>
          </cell>
        </row>
        <row r="148">
          <cell r="C148">
            <v>3735207</v>
          </cell>
        </row>
        <row r="149">
          <cell r="C149">
            <v>3734225</v>
          </cell>
        </row>
        <row r="150">
          <cell r="C150">
            <v>3734000</v>
          </cell>
        </row>
        <row r="151">
          <cell r="C151">
            <v>3734003</v>
          </cell>
        </row>
        <row r="152">
          <cell r="C152">
            <v>3734229</v>
          </cell>
        </row>
        <row r="153">
          <cell r="C153">
            <v>3734230</v>
          </cell>
        </row>
        <row r="154">
          <cell r="C154">
            <v>3734234</v>
          </cell>
        </row>
        <row r="155">
          <cell r="C155">
            <v>3734253</v>
          </cell>
        </row>
        <row r="156">
          <cell r="C156">
            <v>3734272</v>
          </cell>
        </row>
        <row r="157">
          <cell r="C157">
            <v>3734279</v>
          </cell>
        </row>
        <row r="158">
          <cell r="C158">
            <v>3734280</v>
          </cell>
        </row>
        <row r="159">
          <cell r="C159">
            <v>3735400</v>
          </cell>
        </row>
        <row r="160">
          <cell r="C160">
            <v>3735401</v>
          </cell>
        </row>
        <row r="161">
          <cell r="C161">
            <v>3736907</v>
          </cell>
        </row>
        <row r="162">
          <cell r="C162">
            <v>3734004</v>
          </cell>
        </row>
        <row r="163">
          <cell r="C163">
            <v>3736905</v>
          </cell>
        </row>
        <row r="164">
          <cell r="C164">
            <v>3736906</v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 Data 0405"/>
      <sheetName val="Recep Check"/>
      <sheetName val="Check"/>
      <sheetName val="Missing Count"/>
      <sheetName val="Core Data 0304"/>
    </sheetNames>
    <sheetDataSet>
      <sheetData sheetId="0" refreshError="1">
        <row r="1">
          <cell r="B1" t="str">
            <v>Pupil Level Annual Schools Census Data January 2004</v>
          </cell>
        </row>
        <row r="78">
          <cell r="A78">
            <v>67</v>
          </cell>
          <cell r="B78" t="str">
            <v>IJ</v>
          </cell>
          <cell r="C78">
            <v>67</v>
          </cell>
          <cell r="D78" t="str">
            <v>Manor Lodge IJ</v>
          </cell>
          <cell r="E78">
            <v>0</v>
          </cell>
          <cell r="F78">
            <v>0</v>
          </cell>
          <cell r="G78">
            <v>0</v>
          </cell>
          <cell r="H78">
            <v>28</v>
          </cell>
          <cell r="I78">
            <v>28</v>
          </cell>
          <cell r="J78">
            <v>26</v>
          </cell>
          <cell r="K78">
            <v>28</v>
          </cell>
          <cell r="L78">
            <v>23</v>
          </cell>
          <cell r="M78">
            <v>36</v>
          </cell>
          <cell r="N78">
            <v>31</v>
          </cell>
          <cell r="O78">
            <v>45</v>
          </cell>
          <cell r="P78">
            <v>217</v>
          </cell>
        </row>
        <row r="79">
          <cell r="A79">
            <v>68</v>
          </cell>
          <cell r="B79" t="str">
            <v>NIJ</v>
          </cell>
          <cell r="C79">
            <v>68</v>
          </cell>
          <cell r="D79" t="str">
            <v>Mansel NIJ</v>
          </cell>
          <cell r="E79">
            <v>0</v>
          </cell>
          <cell r="F79">
            <v>42</v>
          </cell>
          <cell r="G79">
            <v>0</v>
          </cell>
          <cell r="H79">
            <v>35</v>
          </cell>
          <cell r="I79">
            <v>35</v>
          </cell>
          <cell r="J79">
            <v>42</v>
          </cell>
          <cell r="K79">
            <v>42</v>
          </cell>
          <cell r="L79">
            <v>53</v>
          </cell>
          <cell r="M79">
            <v>46</v>
          </cell>
          <cell r="N79">
            <v>53</v>
          </cell>
          <cell r="O79">
            <v>52</v>
          </cell>
          <cell r="P79">
            <v>344</v>
          </cell>
        </row>
        <row r="80">
          <cell r="A80">
            <v>69</v>
          </cell>
          <cell r="B80" t="str">
            <v>IJ</v>
          </cell>
          <cell r="C80">
            <v>69</v>
          </cell>
          <cell r="D80" t="str">
            <v>Marlcliffe IJ</v>
          </cell>
          <cell r="E80">
            <v>0</v>
          </cell>
          <cell r="F80">
            <v>0</v>
          </cell>
          <cell r="G80">
            <v>0</v>
          </cell>
          <cell r="H80">
            <v>60</v>
          </cell>
          <cell r="I80">
            <v>60</v>
          </cell>
          <cell r="J80">
            <v>60</v>
          </cell>
          <cell r="K80">
            <v>67</v>
          </cell>
          <cell r="L80">
            <v>61</v>
          </cell>
          <cell r="M80">
            <v>69</v>
          </cell>
          <cell r="N80">
            <v>70</v>
          </cell>
          <cell r="O80">
            <v>69</v>
          </cell>
          <cell r="P80">
            <v>456</v>
          </cell>
        </row>
        <row r="81">
          <cell r="A81">
            <v>70</v>
          </cell>
          <cell r="B81" t="str">
            <v>NIJ</v>
          </cell>
          <cell r="C81">
            <v>70</v>
          </cell>
          <cell r="D81" t="str">
            <v>Meersbrook Bank NIJ</v>
          </cell>
          <cell r="E81">
            <v>0</v>
          </cell>
          <cell r="F81">
            <v>51</v>
          </cell>
          <cell r="G81">
            <v>0</v>
          </cell>
          <cell r="H81">
            <v>30</v>
          </cell>
          <cell r="I81">
            <v>30</v>
          </cell>
          <cell r="J81">
            <v>29</v>
          </cell>
          <cell r="K81">
            <v>28</v>
          </cell>
          <cell r="L81">
            <v>32</v>
          </cell>
          <cell r="M81">
            <v>27</v>
          </cell>
          <cell r="N81">
            <v>31</v>
          </cell>
          <cell r="O81">
            <v>34</v>
          </cell>
          <cell r="P81">
            <v>236.5</v>
          </cell>
        </row>
        <row r="82">
          <cell r="A82">
            <v>71</v>
          </cell>
          <cell r="B82" t="str">
            <v>NIJ</v>
          </cell>
          <cell r="C82">
            <v>71</v>
          </cell>
          <cell r="D82" t="str">
            <v>Meynell NIJ</v>
          </cell>
          <cell r="E82">
            <v>0</v>
          </cell>
          <cell r="F82">
            <v>67</v>
          </cell>
          <cell r="G82">
            <v>0</v>
          </cell>
          <cell r="H82">
            <v>46</v>
          </cell>
          <cell r="I82">
            <v>46</v>
          </cell>
          <cell r="J82">
            <v>43</v>
          </cell>
          <cell r="K82">
            <v>51</v>
          </cell>
          <cell r="L82">
            <v>48</v>
          </cell>
          <cell r="M82">
            <v>46</v>
          </cell>
          <cell r="N82">
            <v>52</v>
          </cell>
          <cell r="O82">
            <v>59</v>
          </cell>
          <cell r="P82">
            <v>378.5</v>
          </cell>
        </row>
        <row r="83">
          <cell r="A83">
            <v>72</v>
          </cell>
          <cell r="B83" t="str">
            <v>NIJ</v>
          </cell>
          <cell r="C83">
            <v>72</v>
          </cell>
          <cell r="D83" t="str">
            <v>Monteney NIJ</v>
          </cell>
          <cell r="E83">
            <v>0</v>
          </cell>
          <cell r="F83">
            <v>49</v>
          </cell>
          <cell r="G83">
            <v>0</v>
          </cell>
          <cell r="H83">
            <v>53</v>
          </cell>
          <cell r="I83">
            <v>53</v>
          </cell>
          <cell r="J83">
            <v>56</v>
          </cell>
          <cell r="K83">
            <v>56</v>
          </cell>
          <cell r="L83">
            <v>55</v>
          </cell>
          <cell r="M83">
            <v>57</v>
          </cell>
          <cell r="N83">
            <v>58</v>
          </cell>
          <cell r="O83">
            <v>56</v>
          </cell>
          <cell r="P83">
            <v>415.5</v>
          </cell>
        </row>
        <row r="84">
          <cell r="A84">
            <v>73</v>
          </cell>
          <cell r="B84" t="str">
            <v>IJ</v>
          </cell>
          <cell r="C84">
            <v>73</v>
          </cell>
          <cell r="D84" t="str">
            <v>Mosborough IJ</v>
          </cell>
          <cell r="E84">
            <v>0</v>
          </cell>
          <cell r="F84">
            <v>0</v>
          </cell>
          <cell r="G84">
            <v>0</v>
          </cell>
          <cell r="H84">
            <v>48</v>
          </cell>
          <cell r="I84">
            <v>48</v>
          </cell>
          <cell r="J84">
            <v>28</v>
          </cell>
          <cell r="K84">
            <v>45</v>
          </cell>
          <cell r="L84">
            <v>33</v>
          </cell>
          <cell r="M84">
            <v>34</v>
          </cell>
          <cell r="N84">
            <v>32</v>
          </cell>
          <cell r="O84">
            <v>32</v>
          </cell>
          <cell r="P84">
            <v>252</v>
          </cell>
        </row>
        <row r="85">
          <cell r="A85">
            <v>74</v>
          </cell>
          <cell r="B85" t="str">
            <v>IJ</v>
          </cell>
          <cell r="C85">
            <v>74</v>
          </cell>
          <cell r="D85" t="str">
            <v>Mundella IJ</v>
          </cell>
          <cell r="E85">
            <v>0</v>
          </cell>
          <cell r="F85">
            <v>0</v>
          </cell>
          <cell r="G85">
            <v>0</v>
          </cell>
          <cell r="H85">
            <v>40</v>
          </cell>
          <cell r="I85">
            <v>40</v>
          </cell>
          <cell r="J85">
            <v>38</v>
          </cell>
          <cell r="K85">
            <v>40</v>
          </cell>
          <cell r="L85">
            <v>41</v>
          </cell>
          <cell r="M85">
            <v>34</v>
          </cell>
          <cell r="N85">
            <v>41</v>
          </cell>
          <cell r="O85">
            <v>43</v>
          </cell>
          <cell r="P85">
            <v>277</v>
          </cell>
        </row>
        <row r="86">
          <cell r="A86">
            <v>75</v>
          </cell>
          <cell r="B86" t="str">
            <v>I</v>
          </cell>
          <cell r="C86">
            <v>75</v>
          </cell>
          <cell r="D86" t="str">
            <v>Nether Green I</v>
          </cell>
          <cell r="E86">
            <v>0</v>
          </cell>
          <cell r="F86">
            <v>0</v>
          </cell>
          <cell r="G86">
            <v>0</v>
          </cell>
          <cell r="H86">
            <v>72</v>
          </cell>
          <cell r="I86">
            <v>72</v>
          </cell>
          <cell r="J86">
            <v>75</v>
          </cell>
          <cell r="K86">
            <v>75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222</v>
          </cell>
        </row>
        <row r="87">
          <cell r="A87">
            <v>76</v>
          </cell>
          <cell r="B87" t="str">
            <v>J</v>
          </cell>
          <cell r="C87">
            <v>76</v>
          </cell>
          <cell r="D87" t="str">
            <v>Nether Green J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101</v>
          </cell>
          <cell r="M87">
            <v>98</v>
          </cell>
          <cell r="N87">
            <v>93</v>
          </cell>
          <cell r="O87">
            <v>90</v>
          </cell>
          <cell r="P87">
            <v>382</v>
          </cell>
        </row>
        <row r="88">
          <cell r="A88">
            <v>77</v>
          </cell>
          <cell r="B88" t="str">
            <v>NIJ</v>
          </cell>
          <cell r="C88">
            <v>77</v>
          </cell>
          <cell r="D88" t="str">
            <v>Netherthorpe NIJ</v>
          </cell>
          <cell r="E88">
            <v>0</v>
          </cell>
          <cell r="F88">
            <v>32</v>
          </cell>
          <cell r="G88">
            <v>0</v>
          </cell>
          <cell r="H88">
            <v>26</v>
          </cell>
          <cell r="I88">
            <v>26</v>
          </cell>
          <cell r="J88">
            <v>27</v>
          </cell>
          <cell r="K88">
            <v>23</v>
          </cell>
          <cell r="L88">
            <v>21</v>
          </cell>
          <cell r="M88">
            <v>30</v>
          </cell>
          <cell r="N88">
            <v>25</v>
          </cell>
          <cell r="O88">
            <v>30</v>
          </cell>
          <cell r="P88">
            <v>198</v>
          </cell>
        </row>
        <row r="89">
          <cell r="A89">
            <v>78</v>
          </cell>
          <cell r="B89" t="str">
            <v>J</v>
          </cell>
          <cell r="C89">
            <v>78</v>
          </cell>
          <cell r="D89" t="str">
            <v>Nook Lane J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63</v>
          </cell>
          <cell r="M89">
            <v>60</v>
          </cell>
          <cell r="N89">
            <v>57</v>
          </cell>
          <cell r="O89">
            <v>62</v>
          </cell>
          <cell r="P89">
            <v>242</v>
          </cell>
        </row>
        <row r="90">
          <cell r="A90">
            <v>79</v>
          </cell>
          <cell r="B90" t="str">
            <v>NIJ</v>
          </cell>
          <cell r="C90">
            <v>79</v>
          </cell>
          <cell r="D90" t="str">
            <v>Norfolk NIJ</v>
          </cell>
          <cell r="E90">
            <v>0</v>
          </cell>
          <cell r="F90">
            <v>71</v>
          </cell>
          <cell r="G90">
            <v>0</v>
          </cell>
          <cell r="H90">
            <v>46</v>
          </cell>
          <cell r="I90">
            <v>46</v>
          </cell>
          <cell r="J90">
            <v>37</v>
          </cell>
          <cell r="K90">
            <v>53</v>
          </cell>
          <cell r="L90">
            <v>45</v>
          </cell>
          <cell r="M90">
            <v>52</v>
          </cell>
          <cell r="N90">
            <v>45</v>
          </cell>
          <cell r="O90">
            <v>58</v>
          </cell>
          <cell r="P90">
            <v>371.5</v>
          </cell>
        </row>
        <row r="91">
          <cell r="A91">
            <v>80</v>
          </cell>
          <cell r="B91" t="str">
            <v>IJ(A)</v>
          </cell>
          <cell r="C91">
            <v>80</v>
          </cell>
          <cell r="D91" t="str">
            <v>Norton Free IJ</v>
          </cell>
          <cell r="E91">
            <v>0</v>
          </cell>
          <cell r="F91">
            <v>0</v>
          </cell>
          <cell r="G91">
            <v>0</v>
          </cell>
          <cell r="H91">
            <v>29</v>
          </cell>
          <cell r="I91">
            <v>29</v>
          </cell>
          <cell r="J91">
            <v>31</v>
          </cell>
          <cell r="K91">
            <v>28</v>
          </cell>
          <cell r="L91">
            <v>33</v>
          </cell>
          <cell r="M91">
            <v>31</v>
          </cell>
          <cell r="N91">
            <v>32</v>
          </cell>
          <cell r="O91">
            <v>30</v>
          </cell>
          <cell r="P91">
            <v>214</v>
          </cell>
        </row>
        <row r="92">
          <cell r="A92">
            <v>81</v>
          </cell>
          <cell r="B92" t="str">
            <v>IJ</v>
          </cell>
          <cell r="C92">
            <v>81</v>
          </cell>
          <cell r="D92" t="str">
            <v>Oughtibridge IJ</v>
          </cell>
          <cell r="E92">
            <v>0</v>
          </cell>
          <cell r="F92">
            <v>0</v>
          </cell>
          <cell r="G92">
            <v>0</v>
          </cell>
          <cell r="H92">
            <v>42</v>
          </cell>
          <cell r="I92">
            <v>42</v>
          </cell>
          <cell r="J92">
            <v>45</v>
          </cell>
          <cell r="K92">
            <v>42</v>
          </cell>
          <cell r="L92">
            <v>44</v>
          </cell>
          <cell r="M92">
            <v>45</v>
          </cell>
          <cell r="N92">
            <v>33</v>
          </cell>
          <cell r="O92">
            <v>48</v>
          </cell>
          <cell r="P92">
            <v>299</v>
          </cell>
        </row>
        <row r="93">
          <cell r="A93">
            <v>82</v>
          </cell>
          <cell r="B93" t="str">
            <v>NI</v>
          </cell>
          <cell r="C93">
            <v>82</v>
          </cell>
          <cell r="D93" t="str">
            <v>Owler Brook NI</v>
          </cell>
          <cell r="E93">
            <v>0</v>
          </cell>
          <cell r="F93">
            <v>104</v>
          </cell>
          <cell r="G93">
            <v>0</v>
          </cell>
          <cell r="H93">
            <v>89</v>
          </cell>
          <cell r="I93">
            <v>89</v>
          </cell>
          <cell r="J93">
            <v>90</v>
          </cell>
          <cell r="K93">
            <v>90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321</v>
          </cell>
        </row>
        <row r="94">
          <cell r="A94">
            <v>83</v>
          </cell>
          <cell r="B94" t="str">
            <v>IJ</v>
          </cell>
          <cell r="C94">
            <v>83</v>
          </cell>
          <cell r="D94" t="str">
            <v>Parkhill IJ</v>
          </cell>
          <cell r="E94">
            <v>0</v>
          </cell>
          <cell r="F94">
            <v>0</v>
          </cell>
          <cell r="G94">
            <v>0</v>
          </cell>
          <cell r="H94">
            <v>25</v>
          </cell>
          <cell r="I94">
            <v>25</v>
          </cell>
          <cell r="J94">
            <v>30</v>
          </cell>
          <cell r="K94">
            <v>31</v>
          </cell>
          <cell r="L94">
            <v>28</v>
          </cell>
          <cell r="M94">
            <v>30</v>
          </cell>
          <cell r="N94">
            <v>29</v>
          </cell>
          <cell r="O94">
            <v>31</v>
          </cell>
          <cell r="P94">
            <v>204</v>
          </cell>
        </row>
        <row r="95">
          <cell r="A95">
            <v>84</v>
          </cell>
          <cell r="B95" t="str">
            <v>IJ(A)</v>
          </cell>
          <cell r="C95">
            <v>84</v>
          </cell>
          <cell r="D95" t="str">
            <v>Parson Cross IJ</v>
          </cell>
          <cell r="E95">
            <v>0</v>
          </cell>
          <cell r="F95">
            <v>0</v>
          </cell>
          <cell r="G95">
            <v>0</v>
          </cell>
          <cell r="H95">
            <v>30</v>
          </cell>
          <cell r="I95">
            <v>30</v>
          </cell>
          <cell r="J95">
            <v>30</v>
          </cell>
          <cell r="K95">
            <v>30</v>
          </cell>
          <cell r="L95">
            <v>32</v>
          </cell>
          <cell r="M95">
            <v>31</v>
          </cell>
          <cell r="N95">
            <v>33</v>
          </cell>
          <cell r="O95">
            <v>29</v>
          </cell>
          <cell r="P95">
            <v>215</v>
          </cell>
        </row>
        <row r="96">
          <cell r="A96">
            <v>85</v>
          </cell>
          <cell r="B96" t="str">
            <v>NIJ</v>
          </cell>
          <cell r="C96">
            <v>85</v>
          </cell>
          <cell r="D96" t="str">
            <v>Phillimore Park Community NIJ</v>
          </cell>
          <cell r="E96">
            <v>10</v>
          </cell>
          <cell r="F96">
            <v>50</v>
          </cell>
          <cell r="G96">
            <v>0</v>
          </cell>
          <cell r="H96">
            <v>54</v>
          </cell>
          <cell r="I96">
            <v>54</v>
          </cell>
          <cell r="J96">
            <v>54</v>
          </cell>
          <cell r="K96">
            <v>56</v>
          </cell>
          <cell r="L96">
            <v>52</v>
          </cell>
          <cell r="M96">
            <v>47</v>
          </cell>
          <cell r="N96">
            <v>55</v>
          </cell>
          <cell r="O96">
            <v>39</v>
          </cell>
          <cell r="P96">
            <v>392</v>
          </cell>
        </row>
        <row r="97">
          <cell r="A97">
            <v>86</v>
          </cell>
          <cell r="B97" t="str">
            <v>J</v>
          </cell>
          <cell r="C97">
            <v>86</v>
          </cell>
          <cell r="D97" t="str">
            <v>Pipworth J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55</v>
          </cell>
          <cell r="M97">
            <v>50</v>
          </cell>
          <cell r="N97">
            <v>64</v>
          </cell>
          <cell r="O97">
            <v>65</v>
          </cell>
          <cell r="P97">
            <v>234</v>
          </cell>
        </row>
        <row r="98">
          <cell r="A98">
            <v>87</v>
          </cell>
          <cell r="B98" t="str">
            <v>NI</v>
          </cell>
          <cell r="C98">
            <v>87</v>
          </cell>
          <cell r="D98" t="str">
            <v>Pipworth NI</v>
          </cell>
          <cell r="E98">
            <v>22</v>
          </cell>
          <cell r="F98">
            <v>29</v>
          </cell>
          <cell r="G98">
            <v>0</v>
          </cell>
          <cell r="H98">
            <v>45</v>
          </cell>
          <cell r="I98">
            <v>45</v>
          </cell>
          <cell r="J98">
            <v>54</v>
          </cell>
          <cell r="K98">
            <v>63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198.5</v>
          </cell>
        </row>
        <row r="99">
          <cell r="A99">
            <v>88</v>
          </cell>
          <cell r="B99" t="str">
            <v>IJ(A)</v>
          </cell>
          <cell r="C99">
            <v>88</v>
          </cell>
          <cell r="D99" t="str">
            <v>Porter Croft(CE) IJ</v>
          </cell>
          <cell r="E99">
            <v>0</v>
          </cell>
          <cell r="F99">
            <v>0</v>
          </cell>
          <cell r="G99">
            <v>0</v>
          </cell>
          <cell r="H99">
            <v>28</v>
          </cell>
          <cell r="I99">
            <v>28</v>
          </cell>
          <cell r="J99">
            <v>28</v>
          </cell>
          <cell r="K99">
            <v>21</v>
          </cell>
          <cell r="L99">
            <v>27</v>
          </cell>
          <cell r="M99">
            <v>20</v>
          </cell>
          <cell r="N99">
            <v>28</v>
          </cell>
          <cell r="O99">
            <v>24</v>
          </cell>
          <cell r="P99">
            <v>176</v>
          </cell>
        </row>
        <row r="100">
          <cell r="A100">
            <v>89</v>
          </cell>
          <cell r="B100" t="str">
            <v>NIJ</v>
          </cell>
          <cell r="C100">
            <v>89</v>
          </cell>
          <cell r="D100" t="str">
            <v>Prince Edward NIJ</v>
          </cell>
          <cell r="E100">
            <v>32</v>
          </cell>
          <cell r="F100">
            <v>14</v>
          </cell>
          <cell r="G100">
            <v>0</v>
          </cell>
          <cell r="H100">
            <v>52</v>
          </cell>
          <cell r="I100">
            <v>52</v>
          </cell>
          <cell r="J100">
            <v>45</v>
          </cell>
          <cell r="K100">
            <v>44</v>
          </cell>
          <cell r="L100">
            <v>43</v>
          </cell>
          <cell r="M100">
            <v>54</v>
          </cell>
          <cell r="N100">
            <v>60</v>
          </cell>
          <cell r="O100">
            <v>61</v>
          </cell>
          <cell r="P100">
            <v>398</v>
          </cell>
        </row>
        <row r="101">
          <cell r="A101">
            <v>90</v>
          </cell>
          <cell r="B101" t="str">
            <v>NIJ(A)</v>
          </cell>
          <cell r="C101">
            <v>90</v>
          </cell>
          <cell r="D101" t="str">
            <v>Pye Bank CE NIJ</v>
          </cell>
          <cell r="E101">
            <v>0</v>
          </cell>
          <cell r="F101">
            <v>42</v>
          </cell>
          <cell r="G101">
            <v>0</v>
          </cell>
          <cell r="H101">
            <v>30</v>
          </cell>
          <cell r="I101">
            <v>30</v>
          </cell>
          <cell r="J101">
            <v>30</v>
          </cell>
          <cell r="K101">
            <v>29</v>
          </cell>
          <cell r="L101">
            <v>30</v>
          </cell>
          <cell r="M101">
            <v>29</v>
          </cell>
          <cell r="N101">
            <v>31</v>
          </cell>
          <cell r="O101">
            <v>24</v>
          </cell>
          <cell r="P101">
            <v>224</v>
          </cell>
        </row>
        <row r="102">
          <cell r="A102">
            <v>91</v>
          </cell>
          <cell r="B102" t="str">
            <v>NIJ</v>
          </cell>
          <cell r="C102">
            <v>91</v>
          </cell>
          <cell r="D102" t="str">
            <v>Rainbow Forge NIJ</v>
          </cell>
          <cell r="E102">
            <v>0</v>
          </cell>
          <cell r="F102">
            <v>42</v>
          </cell>
          <cell r="G102">
            <v>0</v>
          </cell>
          <cell r="H102">
            <v>46</v>
          </cell>
          <cell r="I102">
            <v>46</v>
          </cell>
          <cell r="J102">
            <v>54</v>
          </cell>
          <cell r="K102">
            <v>60</v>
          </cell>
          <cell r="L102">
            <v>60</v>
          </cell>
          <cell r="M102">
            <v>51</v>
          </cell>
          <cell r="N102">
            <v>50</v>
          </cell>
          <cell r="O102">
            <v>57</v>
          </cell>
          <cell r="P102">
            <v>399</v>
          </cell>
        </row>
        <row r="103">
          <cell r="A103">
            <v>92</v>
          </cell>
          <cell r="B103" t="str">
            <v>NIJ</v>
          </cell>
          <cell r="C103">
            <v>92</v>
          </cell>
          <cell r="D103" t="str">
            <v>Reignhead NIJ</v>
          </cell>
          <cell r="E103">
            <v>0</v>
          </cell>
          <cell r="F103">
            <v>49</v>
          </cell>
          <cell r="G103">
            <v>0</v>
          </cell>
          <cell r="H103">
            <v>40</v>
          </cell>
          <cell r="I103">
            <v>40</v>
          </cell>
          <cell r="J103">
            <v>52</v>
          </cell>
          <cell r="K103">
            <v>51</v>
          </cell>
          <cell r="L103">
            <v>61</v>
          </cell>
          <cell r="M103">
            <v>60</v>
          </cell>
          <cell r="N103">
            <v>61</v>
          </cell>
          <cell r="O103">
            <v>61</v>
          </cell>
          <cell r="P103">
            <v>410.5</v>
          </cell>
        </row>
        <row r="104">
          <cell r="A104">
            <v>93</v>
          </cell>
          <cell r="B104" t="str">
            <v>NIJ</v>
          </cell>
          <cell r="C104">
            <v>93</v>
          </cell>
          <cell r="D104" t="str">
            <v>Rivelin NIJ</v>
          </cell>
          <cell r="E104">
            <v>0</v>
          </cell>
          <cell r="F104">
            <v>77</v>
          </cell>
          <cell r="G104">
            <v>0</v>
          </cell>
          <cell r="H104">
            <v>47</v>
          </cell>
          <cell r="I104">
            <v>47</v>
          </cell>
          <cell r="J104">
            <v>53</v>
          </cell>
          <cell r="K104">
            <v>58</v>
          </cell>
          <cell r="L104">
            <v>40</v>
          </cell>
          <cell r="M104">
            <v>35</v>
          </cell>
          <cell r="N104">
            <v>42</v>
          </cell>
          <cell r="O104">
            <v>48</v>
          </cell>
          <cell r="P104">
            <v>361.5</v>
          </cell>
        </row>
        <row r="105">
          <cell r="A105">
            <v>94</v>
          </cell>
          <cell r="B105" t="str">
            <v>NI</v>
          </cell>
          <cell r="C105">
            <v>94</v>
          </cell>
          <cell r="D105" t="str">
            <v>Royd NI</v>
          </cell>
          <cell r="E105">
            <v>0</v>
          </cell>
          <cell r="F105">
            <v>72</v>
          </cell>
          <cell r="G105">
            <v>0</v>
          </cell>
          <cell r="H105">
            <v>58</v>
          </cell>
          <cell r="I105">
            <v>58</v>
          </cell>
          <cell r="J105">
            <v>63</v>
          </cell>
          <cell r="K105">
            <v>63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220</v>
          </cell>
        </row>
        <row r="106">
          <cell r="A106">
            <v>95</v>
          </cell>
          <cell r="B106" t="str">
            <v>IJ(A)</v>
          </cell>
          <cell r="C106">
            <v>95</v>
          </cell>
          <cell r="D106" t="str">
            <v>Sacred Heart(RC) IJ</v>
          </cell>
          <cell r="E106">
            <v>0</v>
          </cell>
          <cell r="F106">
            <v>0</v>
          </cell>
          <cell r="G106">
            <v>0</v>
          </cell>
          <cell r="H106">
            <v>30</v>
          </cell>
          <cell r="I106">
            <v>30</v>
          </cell>
          <cell r="J106">
            <v>30</v>
          </cell>
          <cell r="K106">
            <v>30</v>
          </cell>
          <cell r="L106">
            <v>27</v>
          </cell>
          <cell r="M106">
            <v>29</v>
          </cell>
          <cell r="N106">
            <v>32</v>
          </cell>
          <cell r="O106">
            <v>31</v>
          </cell>
          <cell r="P106">
            <v>209</v>
          </cell>
        </row>
        <row r="107">
          <cell r="A107">
            <v>96</v>
          </cell>
          <cell r="B107" t="str">
            <v>J</v>
          </cell>
          <cell r="C107">
            <v>96</v>
          </cell>
          <cell r="D107" t="str">
            <v>Sharrow J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50</v>
          </cell>
          <cell r="M107">
            <v>46</v>
          </cell>
          <cell r="N107">
            <v>56</v>
          </cell>
          <cell r="O107">
            <v>59</v>
          </cell>
          <cell r="P107">
            <v>211</v>
          </cell>
        </row>
        <row r="108">
          <cell r="A108">
            <v>97</v>
          </cell>
          <cell r="B108" t="str">
            <v>NI</v>
          </cell>
          <cell r="C108">
            <v>97</v>
          </cell>
          <cell r="D108" t="str">
            <v>Sharrow NI</v>
          </cell>
          <cell r="E108">
            <v>2</v>
          </cell>
          <cell r="F108">
            <v>83</v>
          </cell>
          <cell r="G108">
            <v>0</v>
          </cell>
          <cell r="H108">
            <v>57</v>
          </cell>
          <cell r="I108">
            <v>57</v>
          </cell>
          <cell r="J108">
            <v>58</v>
          </cell>
          <cell r="K108">
            <v>49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207.5</v>
          </cell>
        </row>
        <row r="109">
          <cell r="A109">
            <v>98</v>
          </cell>
          <cell r="B109" t="str">
            <v>J</v>
          </cell>
          <cell r="C109">
            <v>98</v>
          </cell>
          <cell r="D109" t="str">
            <v>Shirecliffe J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60</v>
          </cell>
          <cell r="M109">
            <v>61</v>
          </cell>
          <cell r="N109">
            <v>59</v>
          </cell>
          <cell r="O109">
            <v>70</v>
          </cell>
          <cell r="P109">
            <v>250</v>
          </cell>
        </row>
        <row r="110">
          <cell r="A110">
            <v>99</v>
          </cell>
          <cell r="B110" t="str">
            <v>NIJ</v>
          </cell>
          <cell r="C110">
            <v>99</v>
          </cell>
          <cell r="D110" t="str">
            <v>Shooters Grove NIJ</v>
          </cell>
          <cell r="E110">
            <v>0</v>
          </cell>
          <cell r="F110">
            <v>73</v>
          </cell>
          <cell r="G110">
            <v>0</v>
          </cell>
          <cell r="H110">
            <v>60</v>
          </cell>
          <cell r="I110">
            <v>60</v>
          </cell>
          <cell r="J110">
            <v>60</v>
          </cell>
          <cell r="K110">
            <v>57</v>
          </cell>
          <cell r="L110">
            <v>60</v>
          </cell>
          <cell r="M110">
            <v>58</v>
          </cell>
          <cell r="N110">
            <v>55</v>
          </cell>
          <cell r="O110">
            <v>60</v>
          </cell>
          <cell r="P110">
            <v>446.5</v>
          </cell>
        </row>
        <row r="111">
          <cell r="A111">
            <v>100</v>
          </cell>
          <cell r="B111" t="str">
            <v>IJ</v>
          </cell>
          <cell r="C111">
            <v>100</v>
          </cell>
          <cell r="D111" t="str">
            <v>Short Brook IJ</v>
          </cell>
          <cell r="E111">
            <v>0</v>
          </cell>
          <cell r="F111">
            <v>0</v>
          </cell>
          <cell r="G111">
            <v>0</v>
          </cell>
          <cell r="H111">
            <v>18</v>
          </cell>
          <cell r="I111">
            <v>18</v>
          </cell>
          <cell r="J111">
            <v>25</v>
          </cell>
          <cell r="K111">
            <v>21</v>
          </cell>
          <cell r="L111">
            <v>19</v>
          </cell>
          <cell r="M111">
            <v>29</v>
          </cell>
          <cell r="N111">
            <v>28</v>
          </cell>
          <cell r="O111">
            <v>27</v>
          </cell>
          <cell r="P111">
            <v>167</v>
          </cell>
        </row>
        <row r="112">
          <cell r="A112">
            <v>101</v>
          </cell>
          <cell r="B112" t="str">
            <v>IJ</v>
          </cell>
          <cell r="C112">
            <v>101</v>
          </cell>
          <cell r="D112" t="str">
            <v>Sir Harold Jackson IJ</v>
          </cell>
          <cell r="E112">
            <v>0</v>
          </cell>
          <cell r="F112">
            <v>0</v>
          </cell>
          <cell r="G112">
            <v>0</v>
          </cell>
          <cell r="H112">
            <v>51</v>
          </cell>
          <cell r="I112">
            <v>51</v>
          </cell>
          <cell r="J112">
            <v>51</v>
          </cell>
          <cell r="K112">
            <v>49</v>
          </cell>
          <cell r="L112">
            <v>56</v>
          </cell>
          <cell r="M112">
            <v>58</v>
          </cell>
          <cell r="N112">
            <v>59</v>
          </cell>
          <cell r="O112">
            <v>60</v>
          </cell>
          <cell r="P112">
            <v>384</v>
          </cell>
        </row>
        <row r="113">
          <cell r="A113">
            <v>102</v>
          </cell>
          <cell r="B113" t="str">
            <v>J</v>
          </cell>
          <cell r="C113">
            <v>102</v>
          </cell>
          <cell r="D113" t="str">
            <v>Southey Green J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97</v>
          </cell>
          <cell r="M113">
            <v>92</v>
          </cell>
          <cell r="N113">
            <v>76</v>
          </cell>
          <cell r="O113">
            <v>95</v>
          </cell>
          <cell r="P113">
            <v>360</v>
          </cell>
        </row>
        <row r="114">
          <cell r="A114">
            <v>103</v>
          </cell>
          <cell r="B114" t="str">
            <v>NI</v>
          </cell>
          <cell r="C114">
            <v>103</v>
          </cell>
          <cell r="D114" t="str">
            <v>Southey Green NI</v>
          </cell>
          <cell r="E114">
            <v>27</v>
          </cell>
          <cell r="F114">
            <v>76</v>
          </cell>
          <cell r="G114">
            <v>0</v>
          </cell>
          <cell r="H114">
            <v>59</v>
          </cell>
          <cell r="I114">
            <v>59</v>
          </cell>
          <cell r="J114">
            <v>62</v>
          </cell>
          <cell r="K114">
            <v>74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260</v>
          </cell>
        </row>
        <row r="115">
          <cell r="A115">
            <v>104</v>
          </cell>
          <cell r="B115" t="str">
            <v>NIJ</v>
          </cell>
          <cell r="C115">
            <v>104</v>
          </cell>
          <cell r="D115" t="str">
            <v>Springfield NIJ</v>
          </cell>
          <cell r="E115">
            <v>14</v>
          </cell>
          <cell r="F115">
            <v>17</v>
          </cell>
          <cell r="G115">
            <v>0</v>
          </cell>
          <cell r="H115">
            <v>26</v>
          </cell>
          <cell r="I115">
            <v>26</v>
          </cell>
          <cell r="J115">
            <v>31</v>
          </cell>
          <cell r="K115">
            <v>27</v>
          </cell>
          <cell r="L115">
            <v>27</v>
          </cell>
          <cell r="M115">
            <v>25</v>
          </cell>
          <cell r="N115">
            <v>29</v>
          </cell>
          <cell r="O115">
            <v>30</v>
          </cell>
          <cell r="P115">
            <v>217.5</v>
          </cell>
        </row>
        <row r="116">
          <cell r="A116">
            <v>105</v>
          </cell>
          <cell r="B116" t="str">
            <v>IJ(A)</v>
          </cell>
          <cell r="C116">
            <v>105</v>
          </cell>
          <cell r="D116" t="str">
            <v>St.Anns (RC) IJ</v>
          </cell>
          <cell r="E116">
            <v>0</v>
          </cell>
          <cell r="F116">
            <v>0</v>
          </cell>
          <cell r="G116">
            <v>0</v>
          </cell>
          <cell r="H116">
            <v>20</v>
          </cell>
          <cell r="I116">
            <v>20</v>
          </cell>
          <cell r="J116">
            <v>16</v>
          </cell>
          <cell r="K116">
            <v>14</v>
          </cell>
          <cell r="L116">
            <v>14</v>
          </cell>
          <cell r="M116">
            <v>20</v>
          </cell>
          <cell r="N116">
            <v>15</v>
          </cell>
          <cell r="O116">
            <v>27</v>
          </cell>
          <cell r="P116">
            <v>126</v>
          </cell>
        </row>
        <row r="117">
          <cell r="A117">
            <v>106</v>
          </cell>
          <cell r="B117" t="str">
            <v>NIJ(A)</v>
          </cell>
          <cell r="C117">
            <v>106</v>
          </cell>
          <cell r="D117" t="str">
            <v>St.Catherines(RC) NIJ</v>
          </cell>
          <cell r="E117">
            <v>0</v>
          </cell>
          <cell r="F117">
            <v>43</v>
          </cell>
          <cell r="G117">
            <v>0</v>
          </cell>
          <cell r="H117">
            <v>29</v>
          </cell>
          <cell r="I117">
            <v>29</v>
          </cell>
          <cell r="J117">
            <v>30</v>
          </cell>
          <cell r="K117">
            <v>29</v>
          </cell>
          <cell r="L117">
            <v>29</v>
          </cell>
          <cell r="M117">
            <v>32</v>
          </cell>
          <cell r="N117">
            <v>27</v>
          </cell>
          <cell r="O117">
            <v>30</v>
          </cell>
          <cell r="P117">
            <v>227.5</v>
          </cell>
        </row>
        <row r="118">
          <cell r="A118">
            <v>107</v>
          </cell>
          <cell r="B118" t="str">
            <v>IJ(A)</v>
          </cell>
          <cell r="C118">
            <v>107</v>
          </cell>
          <cell r="D118" t="str">
            <v>St.John Fisher (RC) IJ</v>
          </cell>
          <cell r="E118">
            <v>0</v>
          </cell>
          <cell r="F118">
            <v>0</v>
          </cell>
          <cell r="G118">
            <v>0</v>
          </cell>
          <cell r="H118">
            <v>24</v>
          </cell>
          <cell r="I118">
            <v>24</v>
          </cell>
          <cell r="J118">
            <v>27</v>
          </cell>
          <cell r="K118">
            <v>33</v>
          </cell>
          <cell r="L118">
            <v>30</v>
          </cell>
          <cell r="M118">
            <v>33</v>
          </cell>
          <cell r="N118">
            <v>32</v>
          </cell>
          <cell r="O118">
            <v>33</v>
          </cell>
          <cell r="P118">
            <v>212</v>
          </cell>
        </row>
        <row r="119">
          <cell r="A119">
            <v>108</v>
          </cell>
          <cell r="B119" t="str">
            <v>NIJ(A)</v>
          </cell>
          <cell r="C119">
            <v>108</v>
          </cell>
          <cell r="D119" t="str">
            <v>St.Johns (CE) NIJ</v>
          </cell>
          <cell r="E119">
            <v>0</v>
          </cell>
          <cell r="F119">
            <v>25</v>
          </cell>
          <cell r="G119">
            <v>0</v>
          </cell>
          <cell r="H119">
            <v>17</v>
          </cell>
          <cell r="I119">
            <v>17</v>
          </cell>
          <cell r="J119">
            <v>14</v>
          </cell>
          <cell r="K119">
            <v>17</v>
          </cell>
          <cell r="L119">
            <v>12</v>
          </cell>
          <cell r="M119">
            <v>29</v>
          </cell>
          <cell r="N119">
            <v>26</v>
          </cell>
          <cell r="O119">
            <v>13</v>
          </cell>
          <cell r="P119">
            <v>140.5</v>
          </cell>
        </row>
        <row r="120">
          <cell r="A120">
            <v>109</v>
          </cell>
          <cell r="B120" t="str">
            <v>NIJ(A)</v>
          </cell>
          <cell r="C120">
            <v>109</v>
          </cell>
          <cell r="D120" t="str">
            <v xml:space="preserve">St.Josephs (RC) NIJ </v>
          </cell>
          <cell r="E120">
            <v>0</v>
          </cell>
          <cell r="F120">
            <v>39</v>
          </cell>
          <cell r="G120">
            <v>0</v>
          </cell>
          <cell r="H120">
            <v>30</v>
          </cell>
          <cell r="I120">
            <v>30</v>
          </cell>
          <cell r="J120">
            <v>29</v>
          </cell>
          <cell r="K120">
            <v>29</v>
          </cell>
          <cell r="L120">
            <v>28</v>
          </cell>
          <cell r="M120">
            <v>31</v>
          </cell>
          <cell r="N120">
            <v>29</v>
          </cell>
          <cell r="O120">
            <v>25</v>
          </cell>
          <cell r="P120">
            <v>220.5</v>
          </cell>
        </row>
        <row r="121">
          <cell r="A121">
            <v>110</v>
          </cell>
          <cell r="B121" t="str">
            <v>IJ(A)</v>
          </cell>
          <cell r="C121">
            <v>110</v>
          </cell>
          <cell r="D121" t="str">
            <v>St.Maries (RC) IJ</v>
          </cell>
          <cell r="E121">
            <v>0</v>
          </cell>
          <cell r="F121">
            <v>0</v>
          </cell>
          <cell r="G121">
            <v>0</v>
          </cell>
          <cell r="H121">
            <v>40</v>
          </cell>
          <cell r="I121">
            <v>40</v>
          </cell>
          <cell r="J121">
            <v>41</v>
          </cell>
          <cell r="K121">
            <v>39</v>
          </cell>
          <cell r="L121">
            <v>34</v>
          </cell>
          <cell r="M121">
            <v>41</v>
          </cell>
          <cell r="N121">
            <v>36</v>
          </cell>
          <cell r="O121">
            <v>41</v>
          </cell>
          <cell r="P121">
            <v>272</v>
          </cell>
        </row>
        <row r="122">
          <cell r="A122">
            <v>111</v>
          </cell>
          <cell r="B122" t="str">
            <v>NIJ(A)</v>
          </cell>
          <cell r="C122">
            <v>111</v>
          </cell>
          <cell r="D122" t="str">
            <v>St.Marys (CE) NIJ</v>
          </cell>
          <cell r="E122">
            <v>1</v>
          </cell>
          <cell r="F122">
            <v>30</v>
          </cell>
          <cell r="G122">
            <v>1</v>
          </cell>
          <cell r="H122">
            <v>22</v>
          </cell>
          <cell r="I122">
            <v>22.5</v>
          </cell>
          <cell r="J122">
            <v>29</v>
          </cell>
          <cell r="K122">
            <v>30</v>
          </cell>
          <cell r="L122">
            <v>30</v>
          </cell>
          <cell r="M122">
            <v>28</v>
          </cell>
          <cell r="N122">
            <v>30</v>
          </cell>
          <cell r="O122">
            <v>19</v>
          </cell>
          <cell r="P122">
            <v>204.5</v>
          </cell>
        </row>
        <row r="123">
          <cell r="A123">
            <v>112</v>
          </cell>
          <cell r="B123" t="str">
            <v>IJ(A)</v>
          </cell>
          <cell r="C123">
            <v>112</v>
          </cell>
          <cell r="D123" t="str">
            <v>St.Marys(RC) IJ</v>
          </cell>
          <cell r="E123">
            <v>0</v>
          </cell>
          <cell r="F123">
            <v>0</v>
          </cell>
          <cell r="G123">
            <v>0</v>
          </cell>
          <cell r="H123">
            <v>28</v>
          </cell>
          <cell r="I123">
            <v>28</v>
          </cell>
          <cell r="J123">
            <v>29</v>
          </cell>
          <cell r="K123">
            <v>29</v>
          </cell>
          <cell r="L123">
            <v>33</v>
          </cell>
          <cell r="M123">
            <v>34</v>
          </cell>
          <cell r="N123">
            <v>26</v>
          </cell>
          <cell r="O123">
            <v>33</v>
          </cell>
          <cell r="P123">
            <v>212</v>
          </cell>
        </row>
        <row r="124">
          <cell r="A124">
            <v>113</v>
          </cell>
          <cell r="B124" t="str">
            <v>IJ(A)</v>
          </cell>
          <cell r="C124">
            <v>113</v>
          </cell>
          <cell r="D124" t="str">
            <v>St.Oswalds (RC) IJ</v>
          </cell>
          <cell r="E124">
            <v>0</v>
          </cell>
          <cell r="F124">
            <v>0</v>
          </cell>
          <cell r="G124">
            <v>0</v>
          </cell>
          <cell r="H124">
            <v>24</v>
          </cell>
          <cell r="I124">
            <v>24</v>
          </cell>
          <cell r="J124">
            <v>28</v>
          </cell>
          <cell r="K124">
            <v>25</v>
          </cell>
          <cell r="L124">
            <v>26</v>
          </cell>
          <cell r="M124">
            <v>29</v>
          </cell>
          <cell r="N124">
            <v>30</v>
          </cell>
          <cell r="O124">
            <v>28</v>
          </cell>
          <cell r="P124">
            <v>190</v>
          </cell>
        </row>
        <row r="125">
          <cell r="A125">
            <v>114</v>
          </cell>
          <cell r="B125" t="str">
            <v>NIJ(A)</v>
          </cell>
          <cell r="C125">
            <v>114</v>
          </cell>
          <cell r="D125" t="str">
            <v>St.Patricks (RC) NIJ</v>
          </cell>
          <cell r="E125">
            <v>0</v>
          </cell>
          <cell r="F125">
            <v>53</v>
          </cell>
          <cell r="G125">
            <v>0</v>
          </cell>
          <cell r="H125">
            <v>44</v>
          </cell>
          <cell r="I125">
            <v>44</v>
          </cell>
          <cell r="J125">
            <v>45</v>
          </cell>
          <cell r="K125">
            <v>44</v>
          </cell>
          <cell r="L125">
            <v>45</v>
          </cell>
          <cell r="M125">
            <v>42</v>
          </cell>
          <cell r="N125">
            <v>43</v>
          </cell>
          <cell r="O125">
            <v>42</v>
          </cell>
          <cell r="P125">
            <v>331.5</v>
          </cell>
        </row>
        <row r="126">
          <cell r="A126">
            <v>115</v>
          </cell>
          <cell r="B126" t="str">
            <v>NIJ(A)</v>
          </cell>
          <cell r="C126">
            <v>115</v>
          </cell>
          <cell r="D126" t="str">
            <v>St.Theresas (RC) NIJ</v>
          </cell>
          <cell r="E126">
            <v>0</v>
          </cell>
          <cell r="F126">
            <v>39</v>
          </cell>
          <cell r="G126">
            <v>0</v>
          </cell>
          <cell r="H126">
            <v>29</v>
          </cell>
          <cell r="I126">
            <v>29</v>
          </cell>
          <cell r="J126">
            <v>29</v>
          </cell>
          <cell r="K126">
            <v>30</v>
          </cell>
          <cell r="L126">
            <v>29</v>
          </cell>
          <cell r="M126">
            <v>26</v>
          </cell>
          <cell r="N126">
            <v>30</v>
          </cell>
          <cell r="O126">
            <v>27</v>
          </cell>
          <cell r="P126">
            <v>219.5</v>
          </cell>
        </row>
        <row r="127">
          <cell r="A127">
            <v>116</v>
          </cell>
          <cell r="B127" t="str">
            <v>IJ(A)</v>
          </cell>
          <cell r="C127">
            <v>116</v>
          </cell>
          <cell r="D127" t="str">
            <v>St.Thomas More (RC) IJ</v>
          </cell>
          <cell r="E127">
            <v>0</v>
          </cell>
          <cell r="F127">
            <v>0</v>
          </cell>
          <cell r="G127">
            <v>0</v>
          </cell>
          <cell r="H127">
            <v>24</v>
          </cell>
          <cell r="I127">
            <v>24</v>
          </cell>
          <cell r="J127">
            <v>24</v>
          </cell>
          <cell r="K127">
            <v>30</v>
          </cell>
          <cell r="L127">
            <v>30</v>
          </cell>
          <cell r="M127">
            <v>28</v>
          </cell>
          <cell r="N127">
            <v>21</v>
          </cell>
          <cell r="O127">
            <v>23</v>
          </cell>
          <cell r="P127">
            <v>180</v>
          </cell>
        </row>
        <row r="128">
          <cell r="A128">
            <v>117</v>
          </cell>
          <cell r="B128" t="str">
            <v>IJ(A)</v>
          </cell>
          <cell r="C128">
            <v>117</v>
          </cell>
          <cell r="D128" t="str">
            <v>St.Thos.of Cant.(RC)IJ</v>
          </cell>
          <cell r="E128">
            <v>0</v>
          </cell>
          <cell r="F128">
            <v>0</v>
          </cell>
          <cell r="G128">
            <v>0</v>
          </cell>
          <cell r="H128">
            <v>28</v>
          </cell>
          <cell r="I128">
            <v>28</v>
          </cell>
          <cell r="J128">
            <v>30</v>
          </cell>
          <cell r="K128">
            <v>29</v>
          </cell>
          <cell r="L128">
            <v>31</v>
          </cell>
          <cell r="M128">
            <v>29</v>
          </cell>
          <cell r="N128">
            <v>29</v>
          </cell>
          <cell r="O128">
            <v>30</v>
          </cell>
          <cell r="P128">
            <v>206</v>
          </cell>
        </row>
        <row r="129">
          <cell r="A129">
            <v>118</v>
          </cell>
          <cell r="B129" t="str">
            <v>IJ(A)</v>
          </cell>
          <cell r="C129">
            <v>118</v>
          </cell>
          <cell r="D129" t="str">
            <v>St.Wilfrids (RC) IJ</v>
          </cell>
          <cell r="E129">
            <v>0</v>
          </cell>
          <cell r="F129">
            <v>0</v>
          </cell>
          <cell r="G129">
            <v>0</v>
          </cell>
          <cell r="H129">
            <v>40</v>
          </cell>
          <cell r="I129">
            <v>40</v>
          </cell>
          <cell r="J129">
            <v>41</v>
          </cell>
          <cell r="K129">
            <v>39</v>
          </cell>
          <cell r="L129">
            <v>41</v>
          </cell>
          <cell r="M129">
            <v>37</v>
          </cell>
          <cell r="N129">
            <v>35</v>
          </cell>
          <cell r="O129">
            <v>35</v>
          </cell>
          <cell r="P129">
            <v>268</v>
          </cell>
        </row>
        <row r="130">
          <cell r="A130">
            <v>119</v>
          </cell>
          <cell r="B130" t="str">
            <v>I</v>
          </cell>
          <cell r="C130">
            <v>119</v>
          </cell>
          <cell r="D130" t="str">
            <v>Stannington I</v>
          </cell>
          <cell r="E130">
            <v>0</v>
          </cell>
          <cell r="F130">
            <v>0</v>
          </cell>
          <cell r="G130">
            <v>0</v>
          </cell>
          <cell r="H130">
            <v>60</v>
          </cell>
          <cell r="I130">
            <v>60</v>
          </cell>
          <cell r="J130">
            <v>54</v>
          </cell>
          <cell r="K130">
            <v>55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169</v>
          </cell>
        </row>
        <row r="131">
          <cell r="A131">
            <v>120</v>
          </cell>
          <cell r="B131" t="str">
            <v>J</v>
          </cell>
          <cell r="C131">
            <v>120</v>
          </cell>
          <cell r="D131" t="str">
            <v>Stocksbridge J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75</v>
          </cell>
          <cell r="M131">
            <v>65</v>
          </cell>
          <cell r="N131">
            <v>84</v>
          </cell>
          <cell r="O131">
            <v>95</v>
          </cell>
          <cell r="P131">
            <v>319</v>
          </cell>
        </row>
        <row r="132">
          <cell r="A132">
            <v>121</v>
          </cell>
          <cell r="B132" t="str">
            <v>NI</v>
          </cell>
          <cell r="C132">
            <v>121</v>
          </cell>
          <cell r="D132" t="str">
            <v>Stocksbridge NI</v>
          </cell>
          <cell r="E132">
            <v>0</v>
          </cell>
          <cell r="F132">
            <v>71</v>
          </cell>
          <cell r="G132">
            <v>0</v>
          </cell>
          <cell r="H132">
            <v>89</v>
          </cell>
          <cell r="I132">
            <v>89</v>
          </cell>
          <cell r="J132">
            <v>61</v>
          </cell>
          <cell r="K132">
            <v>79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264.5</v>
          </cell>
        </row>
        <row r="133">
          <cell r="A133">
            <v>122</v>
          </cell>
          <cell r="B133" t="str">
            <v>NIJ</v>
          </cell>
          <cell r="C133">
            <v>122</v>
          </cell>
          <cell r="D133" t="str">
            <v>Stradbroke NIJ</v>
          </cell>
          <cell r="E133">
            <v>0</v>
          </cell>
          <cell r="F133">
            <v>74</v>
          </cell>
          <cell r="G133">
            <v>0</v>
          </cell>
          <cell r="H133">
            <v>49</v>
          </cell>
          <cell r="I133">
            <v>49</v>
          </cell>
          <cell r="J133">
            <v>55</v>
          </cell>
          <cell r="K133">
            <v>60</v>
          </cell>
          <cell r="L133">
            <v>57</v>
          </cell>
          <cell r="M133">
            <v>54</v>
          </cell>
          <cell r="N133">
            <v>59</v>
          </cell>
          <cell r="O133">
            <v>59</v>
          </cell>
          <cell r="P133">
            <v>430</v>
          </cell>
        </row>
        <row r="134">
          <cell r="A134">
            <v>123</v>
          </cell>
          <cell r="B134" t="str">
            <v>J</v>
          </cell>
          <cell r="C134">
            <v>123</v>
          </cell>
          <cell r="D134" t="str">
            <v>Tinsley J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46</v>
          </cell>
          <cell r="M134">
            <v>59</v>
          </cell>
          <cell r="N134">
            <v>55</v>
          </cell>
          <cell r="O134">
            <v>50</v>
          </cell>
          <cell r="P134">
            <v>210</v>
          </cell>
        </row>
        <row r="135">
          <cell r="A135">
            <v>124</v>
          </cell>
          <cell r="B135" t="str">
            <v>NI</v>
          </cell>
          <cell r="C135">
            <v>124</v>
          </cell>
          <cell r="D135" t="str">
            <v>Tinsley NI</v>
          </cell>
          <cell r="E135">
            <v>0</v>
          </cell>
          <cell r="F135">
            <v>78</v>
          </cell>
          <cell r="G135">
            <v>0</v>
          </cell>
          <cell r="H135">
            <v>72</v>
          </cell>
          <cell r="I135">
            <v>72</v>
          </cell>
          <cell r="J135">
            <v>58</v>
          </cell>
          <cell r="K135">
            <v>50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219</v>
          </cell>
        </row>
        <row r="136">
          <cell r="A136">
            <v>125</v>
          </cell>
          <cell r="B136" t="str">
            <v>IJ(A)</v>
          </cell>
          <cell r="C136">
            <v>125</v>
          </cell>
          <cell r="D136" t="str">
            <v>Totley All Saints (CE) (VA) IJ</v>
          </cell>
          <cell r="E136">
            <v>0</v>
          </cell>
          <cell r="F136">
            <v>0</v>
          </cell>
          <cell r="G136">
            <v>0</v>
          </cell>
          <cell r="H136">
            <v>30</v>
          </cell>
          <cell r="I136">
            <v>30</v>
          </cell>
          <cell r="J136">
            <v>30</v>
          </cell>
          <cell r="K136">
            <v>30</v>
          </cell>
          <cell r="L136">
            <v>29</v>
          </cell>
          <cell r="M136">
            <v>30</v>
          </cell>
          <cell r="N136">
            <v>25</v>
          </cell>
          <cell r="O136">
            <v>32</v>
          </cell>
          <cell r="P136">
            <v>206</v>
          </cell>
        </row>
        <row r="137">
          <cell r="A137">
            <v>126</v>
          </cell>
          <cell r="B137" t="str">
            <v>IJ</v>
          </cell>
          <cell r="C137">
            <v>126</v>
          </cell>
          <cell r="D137" t="str">
            <v>Totley IJ</v>
          </cell>
          <cell r="E137">
            <v>0</v>
          </cell>
          <cell r="F137">
            <v>0</v>
          </cell>
          <cell r="G137">
            <v>0</v>
          </cell>
          <cell r="H137">
            <v>29</v>
          </cell>
          <cell r="I137">
            <v>29</v>
          </cell>
          <cell r="J137">
            <v>31</v>
          </cell>
          <cell r="K137">
            <v>28</v>
          </cell>
          <cell r="L137">
            <v>27</v>
          </cell>
          <cell r="M137">
            <v>27</v>
          </cell>
          <cell r="N137">
            <v>33</v>
          </cell>
          <cell r="O137">
            <v>33</v>
          </cell>
          <cell r="P137">
            <v>208</v>
          </cell>
        </row>
        <row r="138">
          <cell r="A138">
            <v>127</v>
          </cell>
          <cell r="B138" t="str">
            <v>NIJ</v>
          </cell>
          <cell r="C138">
            <v>127</v>
          </cell>
          <cell r="D138" t="str">
            <v>Valley Park NIJ</v>
          </cell>
          <cell r="E138">
            <v>0</v>
          </cell>
          <cell r="F138">
            <v>54</v>
          </cell>
          <cell r="G138">
            <v>0</v>
          </cell>
          <cell r="H138">
            <v>53</v>
          </cell>
          <cell r="I138">
            <v>53</v>
          </cell>
          <cell r="J138">
            <v>54</v>
          </cell>
          <cell r="K138">
            <v>47</v>
          </cell>
          <cell r="L138">
            <v>38</v>
          </cell>
          <cell r="M138">
            <v>46</v>
          </cell>
          <cell r="N138">
            <v>55</v>
          </cell>
          <cell r="O138">
            <v>56</v>
          </cell>
          <cell r="P138">
            <v>376</v>
          </cell>
        </row>
        <row r="139">
          <cell r="A139">
            <v>128</v>
          </cell>
          <cell r="B139" t="str">
            <v>NIJ</v>
          </cell>
          <cell r="C139">
            <v>128</v>
          </cell>
          <cell r="D139" t="str">
            <v>Walkley NIJ</v>
          </cell>
          <cell r="E139">
            <v>0</v>
          </cell>
          <cell r="F139">
            <v>30</v>
          </cell>
          <cell r="G139">
            <v>0</v>
          </cell>
          <cell r="H139">
            <v>37</v>
          </cell>
          <cell r="I139">
            <v>37</v>
          </cell>
          <cell r="J139">
            <v>32</v>
          </cell>
          <cell r="K139">
            <v>40</v>
          </cell>
          <cell r="L139">
            <v>36</v>
          </cell>
          <cell r="M139">
            <v>31</v>
          </cell>
          <cell r="N139">
            <v>37</v>
          </cell>
          <cell r="O139">
            <v>34</v>
          </cell>
          <cell r="P139">
            <v>262</v>
          </cell>
        </row>
        <row r="140">
          <cell r="A140">
            <v>129</v>
          </cell>
          <cell r="B140" t="str">
            <v>NI</v>
          </cell>
          <cell r="C140">
            <v>129</v>
          </cell>
          <cell r="D140" t="str">
            <v>Watermead NI</v>
          </cell>
          <cell r="E140">
            <v>13</v>
          </cell>
          <cell r="F140">
            <v>38</v>
          </cell>
          <cell r="G140">
            <v>0</v>
          </cell>
          <cell r="H140">
            <v>35</v>
          </cell>
          <cell r="I140">
            <v>35</v>
          </cell>
          <cell r="J140">
            <v>43</v>
          </cell>
          <cell r="K140">
            <v>45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155</v>
          </cell>
        </row>
        <row r="141">
          <cell r="A141">
            <v>130</v>
          </cell>
          <cell r="B141" t="str">
            <v>I</v>
          </cell>
          <cell r="C141">
            <v>130</v>
          </cell>
          <cell r="D141" t="str">
            <v>Waterthorpe I</v>
          </cell>
          <cell r="E141">
            <v>0</v>
          </cell>
          <cell r="F141">
            <v>0</v>
          </cell>
          <cell r="G141">
            <v>0</v>
          </cell>
          <cell r="H141">
            <v>62</v>
          </cell>
          <cell r="I141">
            <v>62</v>
          </cell>
          <cell r="J141">
            <v>47</v>
          </cell>
          <cell r="K141">
            <v>58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167</v>
          </cell>
        </row>
        <row r="142">
          <cell r="A142">
            <v>131</v>
          </cell>
          <cell r="B142" t="str">
            <v>NIJ</v>
          </cell>
          <cell r="C142">
            <v>131</v>
          </cell>
          <cell r="D142" t="str">
            <v>Westways NIJ</v>
          </cell>
          <cell r="E142">
            <v>0</v>
          </cell>
          <cell r="F142">
            <v>44</v>
          </cell>
          <cell r="G142">
            <v>0</v>
          </cell>
          <cell r="H142">
            <v>69</v>
          </cell>
          <cell r="I142">
            <v>69</v>
          </cell>
          <cell r="J142">
            <v>54</v>
          </cell>
          <cell r="K142">
            <v>61</v>
          </cell>
          <cell r="L142">
            <v>49</v>
          </cell>
          <cell r="M142">
            <v>67</v>
          </cell>
          <cell r="N142">
            <v>50</v>
          </cell>
          <cell r="O142">
            <v>53</v>
          </cell>
          <cell r="P142">
            <v>425</v>
          </cell>
        </row>
        <row r="143">
          <cell r="A143">
            <v>132</v>
          </cell>
          <cell r="B143" t="str">
            <v>NIJ</v>
          </cell>
          <cell r="C143">
            <v>132</v>
          </cell>
          <cell r="D143" t="str">
            <v>Wharncliffe Side NIJ</v>
          </cell>
          <cell r="E143">
            <v>0</v>
          </cell>
          <cell r="F143">
            <v>44</v>
          </cell>
          <cell r="G143">
            <v>1</v>
          </cell>
          <cell r="H143">
            <v>14</v>
          </cell>
          <cell r="I143">
            <v>14.5</v>
          </cell>
          <cell r="J143">
            <v>18</v>
          </cell>
          <cell r="K143">
            <v>21</v>
          </cell>
          <cell r="L143">
            <v>24</v>
          </cell>
          <cell r="M143">
            <v>22</v>
          </cell>
          <cell r="N143">
            <v>22</v>
          </cell>
          <cell r="O143">
            <v>23</v>
          </cell>
          <cell r="P143">
            <v>166.5</v>
          </cell>
        </row>
        <row r="144">
          <cell r="A144">
            <v>133</v>
          </cell>
          <cell r="B144" t="str">
            <v>J</v>
          </cell>
          <cell r="C144">
            <v>133</v>
          </cell>
          <cell r="D144" t="str">
            <v>Whiteways J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70</v>
          </cell>
          <cell r="M144">
            <v>80</v>
          </cell>
          <cell r="N144">
            <v>90</v>
          </cell>
          <cell r="O144">
            <v>93</v>
          </cell>
          <cell r="P144">
            <v>333</v>
          </cell>
        </row>
        <row r="145">
          <cell r="A145">
            <v>134</v>
          </cell>
          <cell r="B145" t="str">
            <v>NI</v>
          </cell>
          <cell r="C145">
            <v>134</v>
          </cell>
          <cell r="D145" t="str">
            <v>Wincobank NI</v>
          </cell>
          <cell r="E145">
            <v>0</v>
          </cell>
          <cell r="F145">
            <v>64</v>
          </cell>
          <cell r="G145">
            <v>0</v>
          </cell>
          <cell r="H145">
            <v>70</v>
          </cell>
          <cell r="I145">
            <v>70</v>
          </cell>
          <cell r="J145">
            <v>55</v>
          </cell>
          <cell r="K145">
            <v>61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218</v>
          </cell>
        </row>
        <row r="146">
          <cell r="A146">
            <v>135</v>
          </cell>
          <cell r="B146" t="str">
            <v>IJ</v>
          </cell>
          <cell r="C146">
            <v>135</v>
          </cell>
          <cell r="D146" t="str">
            <v>Windmill Hill IJ</v>
          </cell>
          <cell r="E146">
            <v>0</v>
          </cell>
          <cell r="F146">
            <v>0</v>
          </cell>
          <cell r="G146">
            <v>0</v>
          </cell>
          <cell r="H146">
            <v>44</v>
          </cell>
          <cell r="I146">
            <v>44</v>
          </cell>
          <cell r="J146">
            <v>52</v>
          </cell>
          <cell r="K146">
            <v>53</v>
          </cell>
          <cell r="L146">
            <v>46</v>
          </cell>
          <cell r="M146">
            <v>54</v>
          </cell>
          <cell r="N146">
            <v>50</v>
          </cell>
          <cell r="O146">
            <v>53</v>
          </cell>
          <cell r="P146">
            <v>352</v>
          </cell>
        </row>
        <row r="147">
          <cell r="A147">
            <v>136</v>
          </cell>
          <cell r="B147" t="str">
            <v>IJ</v>
          </cell>
          <cell r="C147">
            <v>136</v>
          </cell>
          <cell r="D147" t="str">
            <v>Wisewood IJ</v>
          </cell>
          <cell r="E147">
            <v>0</v>
          </cell>
          <cell r="F147">
            <v>0</v>
          </cell>
          <cell r="G147">
            <v>0</v>
          </cell>
          <cell r="H147">
            <v>22</v>
          </cell>
          <cell r="I147">
            <v>22</v>
          </cell>
          <cell r="J147">
            <v>23</v>
          </cell>
          <cell r="K147">
            <v>27</v>
          </cell>
          <cell r="L147">
            <v>31</v>
          </cell>
          <cell r="M147">
            <v>29</v>
          </cell>
          <cell r="N147">
            <v>30</v>
          </cell>
          <cell r="O147">
            <v>47</v>
          </cell>
          <cell r="P147">
            <v>209</v>
          </cell>
        </row>
        <row r="148">
          <cell r="A148">
            <v>137</v>
          </cell>
          <cell r="B148" t="str">
            <v>NIJ</v>
          </cell>
          <cell r="C148">
            <v>137</v>
          </cell>
          <cell r="D148" t="str">
            <v>Woodhouse West NIJ</v>
          </cell>
          <cell r="E148">
            <v>0</v>
          </cell>
          <cell r="F148">
            <v>52</v>
          </cell>
          <cell r="G148">
            <v>0</v>
          </cell>
          <cell r="H148">
            <v>49</v>
          </cell>
          <cell r="I148">
            <v>49</v>
          </cell>
          <cell r="J148">
            <v>48</v>
          </cell>
          <cell r="K148">
            <v>50</v>
          </cell>
          <cell r="L148">
            <v>49</v>
          </cell>
          <cell r="M148">
            <v>49</v>
          </cell>
          <cell r="N148">
            <v>51</v>
          </cell>
          <cell r="O148">
            <v>41</v>
          </cell>
          <cell r="P148">
            <v>363</v>
          </cell>
        </row>
        <row r="149">
          <cell r="A149">
            <v>138</v>
          </cell>
          <cell r="B149" t="str">
            <v>NIJ</v>
          </cell>
          <cell r="C149">
            <v>138</v>
          </cell>
          <cell r="D149" t="str">
            <v>Woodseats NIJ</v>
          </cell>
          <cell r="E149">
            <v>0</v>
          </cell>
          <cell r="F149">
            <v>52</v>
          </cell>
          <cell r="G149">
            <v>0</v>
          </cell>
          <cell r="H149">
            <v>50</v>
          </cell>
          <cell r="I149">
            <v>50</v>
          </cell>
          <cell r="J149">
            <v>59</v>
          </cell>
          <cell r="K149">
            <v>56</v>
          </cell>
          <cell r="L149">
            <v>56</v>
          </cell>
          <cell r="M149">
            <v>49</v>
          </cell>
          <cell r="N149">
            <v>59</v>
          </cell>
          <cell r="O149">
            <v>57</v>
          </cell>
          <cell r="P149">
            <v>412</v>
          </cell>
        </row>
        <row r="150">
          <cell r="A150">
            <v>139</v>
          </cell>
          <cell r="B150" t="str">
            <v>NIJ</v>
          </cell>
          <cell r="C150">
            <v>139</v>
          </cell>
          <cell r="D150" t="str">
            <v>Woodthorpe NIJ</v>
          </cell>
          <cell r="E150">
            <v>0</v>
          </cell>
          <cell r="F150">
            <v>58</v>
          </cell>
          <cell r="G150">
            <v>0</v>
          </cell>
          <cell r="H150">
            <v>31</v>
          </cell>
          <cell r="I150">
            <v>31</v>
          </cell>
          <cell r="J150">
            <v>47</v>
          </cell>
          <cell r="K150">
            <v>49</v>
          </cell>
          <cell r="L150">
            <v>52</v>
          </cell>
          <cell r="M150">
            <v>40</v>
          </cell>
          <cell r="N150">
            <v>59</v>
          </cell>
          <cell r="O150">
            <v>52</v>
          </cell>
          <cell r="P150">
            <v>359</v>
          </cell>
        </row>
        <row r="151">
          <cell r="A151">
            <v>140</v>
          </cell>
          <cell r="B151" t="str">
            <v>IJ</v>
          </cell>
          <cell r="C151">
            <v>140</v>
          </cell>
          <cell r="D151" t="str">
            <v>Wybourn IJ</v>
          </cell>
          <cell r="E151">
            <v>0</v>
          </cell>
          <cell r="F151">
            <v>0</v>
          </cell>
          <cell r="G151">
            <v>0</v>
          </cell>
          <cell r="H151">
            <v>40</v>
          </cell>
          <cell r="I151">
            <v>40</v>
          </cell>
          <cell r="J151">
            <v>32</v>
          </cell>
          <cell r="K151">
            <v>55</v>
          </cell>
          <cell r="L151">
            <v>45</v>
          </cell>
          <cell r="M151">
            <v>45</v>
          </cell>
          <cell r="N151">
            <v>39</v>
          </cell>
          <cell r="O151">
            <v>53</v>
          </cell>
          <cell r="P151">
            <v>309</v>
          </cell>
        </row>
        <row r="152">
          <cell r="A152">
            <v>141</v>
          </cell>
        </row>
        <row r="153">
          <cell r="A153">
            <v>142</v>
          </cell>
          <cell r="D153" t="str">
            <v>Total Primary</v>
          </cell>
          <cell r="E153">
            <v>147</v>
          </cell>
          <cell r="F153">
            <v>3394</v>
          </cell>
          <cell r="G153">
            <v>7</v>
          </cell>
          <cell r="H153">
            <v>5514</v>
          </cell>
          <cell r="I153">
            <v>5517.5</v>
          </cell>
          <cell r="J153">
            <v>5669</v>
          </cell>
          <cell r="K153">
            <v>5797</v>
          </cell>
          <cell r="L153">
            <v>5598</v>
          </cell>
          <cell r="M153">
            <v>5814</v>
          </cell>
          <cell r="N153">
            <v>5908</v>
          </cell>
          <cell r="O153">
            <v>6023</v>
          </cell>
          <cell r="P153">
            <v>42170.5</v>
          </cell>
        </row>
        <row r="154">
          <cell r="A154">
            <v>143</v>
          </cell>
        </row>
        <row r="155">
          <cell r="A155">
            <v>144</v>
          </cell>
          <cell r="D155" t="str">
            <v>Middle Deemed Secondary</v>
          </cell>
        </row>
        <row r="156">
          <cell r="A156">
            <v>145</v>
          </cell>
        </row>
        <row r="157">
          <cell r="A157">
            <v>146</v>
          </cell>
          <cell r="B157" t="str">
            <v>SECM</v>
          </cell>
          <cell r="C157">
            <v>162</v>
          </cell>
          <cell r="D157" t="str">
            <v>Hinde House 3-16</v>
          </cell>
          <cell r="E157">
            <v>0</v>
          </cell>
          <cell r="F157">
            <v>43</v>
          </cell>
          <cell r="G157">
            <v>0</v>
          </cell>
          <cell r="H157">
            <v>33</v>
          </cell>
          <cell r="I157">
            <v>33</v>
          </cell>
          <cell r="J157">
            <v>29</v>
          </cell>
          <cell r="K157">
            <v>47</v>
          </cell>
          <cell r="L157">
            <v>44</v>
          </cell>
          <cell r="M157">
            <v>51</v>
          </cell>
          <cell r="N157">
            <v>36</v>
          </cell>
          <cell r="O157">
            <v>50</v>
          </cell>
          <cell r="P157">
            <v>311.5</v>
          </cell>
        </row>
        <row r="158">
          <cell r="A158">
            <v>147</v>
          </cell>
        </row>
        <row r="159">
          <cell r="A159">
            <v>148</v>
          </cell>
          <cell r="D159" t="str">
            <v>Total Middle Deemed Secondary</v>
          </cell>
          <cell r="E159">
            <v>0</v>
          </cell>
          <cell r="F159">
            <v>43</v>
          </cell>
          <cell r="G159">
            <v>0</v>
          </cell>
          <cell r="H159">
            <v>33</v>
          </cell>
          <cell r="I159">
            <v>33</v>
          </cell>
          <cell r="J159">
            <v>29</v>
          </cell>
          <cell r="K159">
            <v>47</v>
          </cell>
          <cell r="L159">
            <v>44</v>
          </cell>
          <cell r="M159">
            <v>51</v>
          </cell>
          <cell r="N159">
            <v>36</v>
          </cell>
          <cell r="O159">
            <v>50</v>
          </cell>
          <cell r="P159">
            <v>311.5</v>
          </cell>
        </row>
        <row r="160">
          <cell r="A160">
            <v>149</v>
          </cell>
        </row>
        <row r="161">
          <cell r="A161">
            <v>150</v>
          </cell>
          <cell r="D161" t="str">
            <v>Total All Primary Schools</v>
          </cell>
          <cell r="E161">
            <v>147</v>
          </cell>
          <cell r="F161">
            <v>3437</v>
          </cell>
          <cell r="G161">
            <v>7</v>
          </cell>
          <cell r="H161">
            <v>5547</v>
          </cell>
          <cell r="I161">
            <v>5550.5</v>
          </cell>
          <cell r="J161">
            <v>5698</v>
          </cell>
          <cell r="K161">
            <v>5844</v>
          </cell>
          <cell r="L161">
            <v>5642</v>
          </cell>
          <cell r="M161">
            <v>5865</v>
          </cell>
          <cell r="N161">
            <v>5944</v>
          </cell>
          <cell r="O161">
            <v>6073</v>
          </cell>
          <cell r="P161">
            <v>42482</v>
          </cell>
        </row>
        <row r="165">
          <cell r="A165">
            <v>150</v>
          </cell>
          <cell r="D165" t="str">
            <v>Total All Primary Schools 03/04</v>
          </cell>
          <cell r="E165">
            <v>204</v>
          </cell>
          <cell r="F165">
            <v>3483</v>
          </cell>
          <cell r="G165">
            <v>0</v>
          </cell>
          <cell r="H165">
            <v>5659</v>
          </cell>
          <cell r="I165">
            <v>5659</v>
          </cell>
          <cell r="J165">
            <v>5889</v>
          </cell>
          <cell r="K165">
            <v>5692</v>
          </cell>
          <cell r="L165">
            <v>5888</v>
          </cell>
          <cell r="M165">
            <v>5957</v>
          </cell>
          <cell r="N165">
            <v>6076</v>
          </cell>
          <cell r="O165">
            <v>6159</v>
          </cell>
          <cell r="P165">
            <v>43265.5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SC2005"/>
      <sheetName val="All Schools"/>
      <sheetName val="Explanation"/>
      <sheetName val="KS2 - PupsRe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24"/>
      <sheetName val="DSG"/>
      <sheetName val="Sheet1"/>
      <sheetName val="Sheet2"/>
    </sheetNames>
    <sheetDataSet>
      <sheetData sheetId="0">
        <row r="2">
          <cell r="F2" t="str">
            <v>Standard Weeks per Term</v>
          </cell>
        </row>
        <row r="3">
          <cell r="F3">
            <v>13</v>
          </cell>
          <cell r="G3">
            <v>14</v>
          </cell>
          <cell r="H3">
            <v>11</v>
          </cell>
          <cell r="I3">
            <v>38</v>
          </cell>
          <cell r="J3" t="str">
            <v>2022/23</v>
          </cell>
        </row>
        <row r="4">
          <cell r="F4">
            <v>13</v>
          </cell>
          <cell r="G4">
            <v>14</v>
          </cell>
          <cell r="H4">
            <v>11</v>
          </cell>
          <cell r="I4">
            <v>38</v>
          </cell>
          <cell r="J4" t="str">
            <v>2023/24</v>
          </cell>
        </row>
        <row r="5">
          <cell r="B5" t="str">
            <v>Business Unit No.</v>
          </cell>
          <cell r="C5" t="str">
            <v>Schools INTEGRA Business Unit No.</v>
          </cell>
          <cell r="D5" t="str">
            <v>Provider Name</v>
          </cell>
          <cell r="F5" t="str">
            <v>2yo FEL Indicative Budget</v>
          </cell>
          <cell r="J5">
            <v>5.63</v>
          </cell>
        </row>
        <row r="6">
          <cell r="F6" t="str">
            <v>Summer 23 Forecast Hours (based on Sum 22hrs paid)</v>
          </cell>
          <cell r="G6" t="str">
            <v>Autumn 23 Forecast Hours (based on Aut 22hrs paid</v>
          </cell>
          <cell r="H6" t="str">
            <v>Spring 24 Forecast Hours (based on Spring 22hrs paid)</v>
          </cell>
          <cell r="I6" t="str">
            <v xml:space="preserve">Total Hours Payable </v>
          </cell>
          <cell r="J6" t="str">
            <v>Total Funding as per Indicative Budget £</v>
          </cell>
        </row>
        <row r="7">
          <cell r="B7" t="str">
            <v>integra</v>
          </cell>
          <cell r="D7" t="str">
            <v>prov</v>
          </cell>
          <cell r="E7" t="str">
            <v>bl</v>
          </cell>
          <cell r="F7" t="str">
            <v>sumhrs</v>
          </cell>
          <cell r="G7" t="str">
            <v>authrs</v>
          </cell>
          <cell r="H7" t="str">
            <v>sprhrs</v>
          </cell>
          <cell r="I7" t="str">
            <v>totalhrs</v>
          </cell>
          <cell r="J7" t="str">
            <v>totfund</v>
          </cell>
        </row>
        <row r="8">
          <cell r="B8" t="str">
            <v>55313400</v>
          </cell>
          <cell r="D8" t="str">
            <v>Abigail Louise Merrill-Dillon (CM)</v>
          </cell>
          <cell r="F8">
            <v>195</v>
          </cell>
          <cell r="G8">
            <v>0</v>
          </cell>
          <cell r="H8">
            <v>165</v>
          </cell>
          <cell r="I8">
            <v>360</v>
          </cell>
          <cell r="J8">
            <v>2026.8</v>
          </cell>
        </row>
        <row r="9">
          <cell r="B9" t="str">
            <v>@HCC 2</v>
          </cell>
          <cell r="D9" t="str">
            <v>Adele Barnsley (CMA)</v>
          </cell>
          <cell r="F9">
            <v>0</v>
          </cell>
          <cell r="G9">
            <v>420</v>
          </cell>
          <cell r="H9">
            <v>0</v>
          </cell>
          <cell r="I9">
            <v>420</v>
          </cell>
          <cell r="J9">
            <v>2364.6</v>
          </cell>
        </row>
        <row r="10">
          <cell r="B10" t="str">
            <v>70161900</v>
          </cell>
          <cell r="D10" t="str">
            <v>Adele Powell (CM)</v>
          </cell>
          <cell r="F10">
            <v>195</v>
          </cell>
          <cell r="G10">
            <v>630</v>
          </cell>
          <cell r="H10">
            <v>165</v>
          </cell>
          <cell r="I10">
            <v>990</v>
          </cell>
          <cell r="J10">
            <v>5573.7</v>
          </cell>
        </row>
        <row r="11">
          <cell r="B11" t="str">
            <v>62043100</v>
          </cell>
          <cell r="D11" t="str">
            <v xml:space="preserve">Amanda Jane Smith </v>
          </cell>
          <cell r="F11">
            <v>0</v>
          </cell>
          <cell r="G11">
            <v>0</v>
          </cell>
          <cell r="H11">
            <v>110</v>
          </cell>
          <cell r="I11">
            <v>110</v>
          </cell>
          <cell r="J11">
            <v>619.29999999999995</v>
          </cell>
        </row>
        <row r="12">
          <cell r="B12" t="str">
            <v>59663000</v>
          </cell>
          <cell r="D12" t="str">
            <v>Amanda Steel (CM)</v>
          </cell>
          <cell r="F12">
            <v>195</v>
          </cell>
          <cell r="G12">
            <v>210</v>
          </cell>
          <cell r="H12">
            <v>165</v>
          </cell>
          <cell r="I12">
            <v>570</v>
          </cell>
          <cell r="J12">
            <v>3209.1</v>
          </cell>
        </row>
        <row r="13">
          <cell r="B13" t="str">
            <v>70660100</v>
          </cell>
          <cell r="D13" t="str">
            <v>Anglesea Eluned (CMA)</v>
          </cell>
          <cell r="F13">
            <v>559</v>
          </cell>
          <cell r="G13">
            <v>0</v>
          </cell>
          <cell r="H13">
            <v>495</v>
          </cell>
          <cell r="I13">
            <v>1054</v>
          </cell>
          <cell r="J13">
            <v>5934.0199999999995</v>
          </cell>
        </row>
        <row r="14">
          <cell r="B14" t="str">
            <v>71073500</v>
          </cell>
          <cell r="D14" t="str">
            <v>Ann Watt (CM)</v>
          </cell>
          <cell r="F14">
            <v>0</v>
          </cell>
          <cell r="G14">
            <v>88</v>
          </cell>
          <cell r="H14">
            <v>0</v>
          </cell>
          <cell r="I14">
            <v>88</v>
          </cell>
          <cell r="J14">
            <v>495.44</v>
          </cell>
        </row>
        <row r="15">
          <cell r="B15" t="str">
            <v>64033200</v>
          </cell>
          <cell r="D15" t="str">
            <v>Casey Broadhurst (CM)</v>
          </cell>
          <cell r="F15">
            <v>390</v>
          </cell>
          <cell r="G15">
            <v>210</v>
          </cell>
          <cell r="H15">
            <v>495</v>
          </cell>
          <cell r="I15">
            <v>1095</v>
          </cell>
          <cell r="J15">
            <v>6164.8499999999995</v>
          </cell>
        </row>
        <row r="16">
          <cell r="B16" t="str">
            <v>58671500</v>
          </cell>
          <cell r="D16" t="str">
            <v>Catherine Morley (CM)</v>
          </cell>
          <cell r="F16">
            <v>0</v>
          </cell>
          <cell r="G16">
            <v>0</v>
          </cell>
          <cell r="H16">
            <v>165</v>
          </cell>
          <cell r="I16">
            <v>165</v>
          </cell>
          <cell r="J16">
            <v>928.94999999999993</v>
          </cell>
        </row>
        <row r="17">
          <cell r="B17" t="str">
            <v>59327900</v>
          </cell>
          <cell r="D17" t="str">
            <v>Chloe Parker (CM)</v>
          </cell>
          <cell r="F17">
            <v>195</v>
          </cell>
          <cell r="G17">
            <v>0</v>
          </cell>
          <cell r="H17">
            <v>165</v>
          </cell>
          <cell r="I17">
            <v>360</v>
          </cell>
          <cell r="J17">
            <v>2026.8</v>
          </cell>
        </row>
        <row r="18">
          <cell r="B18" t="str">
            <v>48164000</v>
          </cell>
          <cell r="D18" t="str">
            <v>Colette Knutton (CM)</v>
          </cell>
          <cell r="F18">
            <v>0</v>
          </cell>
          <cell r="G18">
            <v>70</v>
          </cell>
          <cell r="H18">
            <v>165</v>
          </cell>
          <cell r="I18">
            <v>235</v>
          </cell>
          <cell r="J18">
            <v>1323.05</v>
          </cell>
        </row>
        <row r="19">
          <cell r="B19" t="str">
            <v>70291500</v>
          </cell>
          <cell r="D19" t="str">
            <v>Dawn Bland (CM)</v>
          </cell>
          <cell r="F19">
            <v>0</v>
          </cell>
          <cell r="G19">
            <v>0</v>
          </cell>
          <cell r="H19">
            <v>63</v>
          </cell>
          <cell r="I19">
            <v>63</v>
          </cell>
          <cell r="J19">
            <v>354.69</v>
          </cell>
        </row>
        <row r="20">
          <cell r="B20" t="str">
            <v>70030500</v>
          </cell>
          <cell r="D20" t="str">
            <v>Dawn Ferris (CM)</v>
          </cell>
          <cell r="F20">
            <v>390</v>
          </cell>
          <cell r="G20">
            <v>210</v>
          </cell>
          <cell r="H20">
            <v>165</v>
          </cell>
          <cell r="I20">
            <v>765</v>
          </cell>
          <cell r="J20">
            <v>4306.95</v>
          </cell>
        </row>
        <row r="21">
          <cell r="B21" t="str">
            <v>70378800</v>
          </cell>
          <cell r="D21" t="str">
            <v>Diana Knowles (CM)</v>
          </cell>
          <cell r="F21">
            <v>195</v>
          </cell>
          <cell r="G21">
            <v>0</v>
          </cell>
          <cell r="H21">
            <v>165</v>
          </cell>
          <cell r="I21">
            <v>360</v>
          </cell>
          <cell r="J21">
            <v>2026.8</v>
          </cell>
        </row>
        <row r="22">
          <cell r="B22" t="str">
            <v>70291300</v>
          </cell>
          <cell r="D22" t="str">
            <v>Diane Sharpley (CM)</v>
          </cell>
          <cell r="F22">
            <v>165</v>
          </cell>
          <cell r="G22">
            <v>170</v>
          </cell>
          <cell r="H22">
            <v>165</v>
          </cell>
          <cell r="I22">
            <v>500</v>
          </cell>
          <cell r="J22">
            <v>2815</v>
          </cell>
        </row>
        <row r="23">
          <cell r="B23" t="str">
            <v>70163900</v>
          </cell>
          <cell r="D23" t="str">
            <v>Elaine Banks (CM)</v>
          </cell>
          <cell r="F23">
            <v>0</v>
          </cell>
          <cell r="G23">
            <v>210</v>
          </cell>
          <cell r="H23">
            <v>105</v>
          </cell>
          <cell r="I23">
            <v>315</v>
          </cell>
          <cell r="J23">
            <v>1773.45</v>
          </cell>
        </row>
        <row r="24">
          <cell r="B24" t="str">
            <v>70615900</v>
          </cell>
          <cell r="D24" t="str">
            <v>Helen Eagle (CM)</v>
          </cell>
          <cell r="F24">
            <v>390</v>
          </cell>
          <cell r="G24">
            <v>390</v>
          </cell>
          <cell r="H24">
            <v>165</v>
          </cell>
          <cell r="I24">
            <v>945</v>
          </cell>
          <cell r="J24">
            <v>5320.3499999999995</v>
          </cell>
        </row>
        <row r="25">
          <cell r="B25" t="str">
            <v>62796100</v>
          </cell>
          <cell r="D25" t="str">
            <v>Helen Ruddiforth (CM)</v>
          </cell>
          <cell r="F25">
            <v>195</v>
          </cell>
          <cell r="G25">
            <v>0</v>
          </cell>
          <cell r="H25">
            <v>165</v>
          </cell>
          <cell r="I25">
            <v>360</v>
          </cell>
          <cell r="J25">
            <v>2026.8</v>
          </cell>
        </row>
        <row r="26">
          <cell r="B26" t="str">
            <v>63816900</v>
          </cell>
          <cell r="D26" t="str">
            <v>Janice Atkin (CM)</v>
          </cell>
          <cell r="F26">
            <v>585</v>
          </cell>
          <cell r="G26">
            <v>630</v>
          </cell>
          <cell r="H26">
            <v>555</v>
          </cell>
          <cell r="I26">
            <v>1770</v>
          </cell>
          <cell r="J26">
            <v>9965.1</v>
          </cell>
        </row>
        <row r="27">
          <cell r="B27" t="str">
            <v>70803600</v>
          </cell>
          <cell r="D27" t="str">
            <v>Jade Yule (CM)</v>
          </cell>
          <cell r="F27">
            <v>0</v>
          </cell>
          <cell r="G27">
            <v>405</v>
          </cell>
          <cell r="H27">
            <v>0</v>
          </cell>
          <cell r="I27">
            <v>405</v>
          </cell>
          <cell r="J27">
            <v>2280.15</v>
          </cell>
        </row>
        <row r="28">
          <cell r="B28" t="str">
            <v>58214600</v>
          </cell>
          <cell r="D28" t="str">
            <v>Jayne Louise Horada-Bradnum(CM)</v>
          </cell>
          <cell r="F28">
            <v>195</v>
          </cell>
          <cell r="G28">
            <v>630</v>
          </cell>
          <cell r="H28">
            <v>435</v>
          </cell>
          <cell r="I28">
            <v>1260</v>
          </cell>
          <cell r="J28">
            <v>7093.8</v>
          </cell>
        </row>
        <row r="29">
          <cell r="B29" t="str">
            <v>70008800</v>
          </cell>
          <cell r="D29" t="str">
            <v>Jermaine Bletaj (CM)</v>
          </cell>
          <cell r="F29">
            <v>390</v>
          </cell>
          <cell r="G29">
            <v>210</v>
          </cell>
          <cell r="H29">
            <v>330</v>
          </cell>
          <cell r="I29">
            <v>930</v>
          </cell>
          <cell r="J29">
            <v>5235.8999999999996</v>
          </cell>
        </row>
        <row r="30">
          <cell r="B30" t="str">
            <v>70916200</v>
          </cell>
          <cell r="D30" t="str">
            <v>Jessica Naylor (CM)</v>
          </cell>
          <cell r="F30">
            <v>130</v>
          </cell>
          <cell r="G30">
            <v>210</v>
          </cell>
          <cell r="H30">
            <v>110</v>
          </cell>
          <cell r="I30">
            <v>450</v>
          </cell>
          <cell r="J30">
            <v>2533.5</v>
          </cell>
        </row>
        <row r="31">
          <cell r="B31" t="str">
            <v>61341400</v>
          </cell>
          <cell r="D31" t="str">
            <v>Joanne Beedan (CM)</v>
          </cell>
          <cell r="F31">
            <v>195</v>
          </cell>
          <cell r="G31">
            <v>210</v>
          </cell>
          <cell r="H31">
            <v>165</v>
          </cell>
          <cell r="I31">
            <v>570</v>
          </cell>
          <cell r="J31">
            <v>3209.1</v>
          </cell>
        </row>
        <row r="32">
          <cell r="B32" t="str">
            <v>59120400</v>
          </cell>
          <cell r="D32" t="str">
            <v>Joanne Belk-Hodkinson</v>
          </cell>
          <cell r="F32">
            <v>0</v>
          </cell>
          <cell r="G32">
            <v>210</v>
          </cell>
          <cell r="H32">
            <v>165</v>
          </cell>
          <cell r="I32">
            <v>375</v>
          </cell>
          <cell r="J32">
            <v>2111.25</v>
          </cell>
        </row>
        <row r="33">
          <cell r="B33" t="str">
            <v>61591600</v>
          </cell>
          <cell r="D33" t="str">
            <v>Julie Stone (CM)</v>
          </cell>
          <cell r="F33">
            <v>390</v>
          </cell>
          <cell r="G33">
            <v>210</v>
          </cell>
          <cell r="H33">
            <v>165</v>
          </cell>
          <cell r="I33">
            <v>765</v>
          </cell>
          <cell r="J33">
            <v>4306.95</v>
          </cell>
        </row>
        <row r="34">
          <cell r="B34" t="str">
            <v>63469800</v>
          </cell>
          <cell r="D34" t="str">
            <v>Karen Powell (CM)</v>
          </cell>
          <cell r="F34">
            <v>0</v>
          </cell>
          <cell r="G34">
            <v>210</v>
          </cell>
          <cell r="H34">
            <v>318</v>
          </cell>
          <cell r="I34">
            <v>528</v>
          </cell>
          <cell r="J34">
            <v>2972.64</v>
          </cell>
        </row>
        <row r="35">
          <cell r="B35" t="str">
            <v>58665100</v>
          </cell>
          <cell r="D35" t="str">
            <v>Kay Ball (CM)</v>
          </cell>
          <cell r="F35">
            <v>0</v>
          </cell>
          <cell r="G35">
            <v>84</v>
          </cell>
          <cell r="H35">
            <v>75</v>
          </cell>
          <cell r="I35">
            <v>159</v>
          </cell>
          <cell r="J35">
            <v>895.17</v>
          </cell>
        </row>
        <row r="36">
          <cell r="B36" t="str">
            <v>70596400</v>
          </cell>
          <cell r="D36" t="str">
            <v>Kerry Heath (CM)</v>
          </cell>
          <cell r="F36">
            <v>390</v>
          </cell>
          <cell r="G36">
            <v>210</v>
          </cell>
          <cell r="H36">
            <v>255</v>
          </cell>
          <cell r="I36">
            <v>855</v>
          </cell>
          <cell r="J36">
            <v>4813.6499999999996</v>
          </cell>
        </row>
        <row r="37">
          <cell r="B37" t="str">
            <v>70486800</v>
          </cell>
          <cell r="D37" t="str">
            <v>Kerry Kent (CM)</v>
          </cell>
          <cell r="F37">
            <v>0</v>
          </cell>
          <cell r="G37">
            <v>0</v>
          </cell>
          <cell r="H37">
            <v>165</v>
          </cell>
          <cell r="I37">
            <v>165</v>
          </cell>
          <cell r="J37">
            <v>928.94999999999993</v>
          </cell>
        </row>
        <row r="38">
          <cell r="B38" t="str">
            <v>70355100</v>
          </cell>
          <cell r="D38" t="str">
            <v>Khadra Elmi (CMA)</v>
          </cell>
          <cell r="F38">
            <v>915</v>
          </cell>
          <cell r="G38">
            <v>630</v>
          </cell>
          <cell r="H38">
            <v>495</v>
          </cell>
          <cell r="I38">
            <v>2040</v>
          </cell>
          <cell r="J38">
            <v>11485.199999999999</v>
          </cell>
        </row>
        <row r="39">
          <cell r="B39" t="str">
            <v>70921500</v>
          </cell>
          <cell r="D39" t="str">
            <v>Kirsty Hall (CMA)</v>
          </cell>
          <cell r="F39">
            <v>195</v>
          </cell>
          <cell r="G39">
            <v>210</v>
          </cell>
          <cell r="H39">
            <v>15</v>
          </cell>
          <cell r="I39">
            <v>420</v>
          </cell>
          <cell r="J39">
            <v>2364.6</v>
          </cell>
        </row>
        <row r="40">
          <cell r="B40" t="str">
            <v>57870200</v>
          </cell>
          <cell r="D40" t="str">
            <v xml:space="preserve">Lawley Wraith </v>
          </cell>
          <cell r="F40">
            <v>195</v>
          </cell>
          <cell r="G40">
            <v>210</v>
          </cell>
          <cell r="H40">
            <v>165</v>
          </cell>
          <cell r="I40">
            <v>570</v>
          </cell>
          <cell r="J40">
            <v>3209.1</v>
          </cell>
        </row>
        <row r="41">
          <cell r="B41" t="str">
            <v>58665000</v>
          </cell>
          <cell r="D41" t="str">
            <v xml:space="preserve">Leanne Jenkinson Bailey </v>
          </cell>
          <cell r="F41">
            <v>195</v>
          </cell>
          <cell r="G41">
            <v>0</v>
          </cell>
          <cell r="H41">
            <v>165</v>
          </cell>
          <cell r="I41">
            <v>360</v>
          </cell>
          <cell r="J41">
            <v>2026.8</v>
          </cell>
        </row>
        <row r="42">
          <cell r="B42" t="str">
            <v>70518400</v>
          </cell>
          <cell r="D42" t="str">
            <v>Lianne Pearson  (CM)</v>
          </cell>
          <cell r="F42">
            <v>85</v>
          </cell>
          <cell r="G42">
            <v>0</v>
          </cell>
          <cell r="H42">
            <v>0</v>
          </cell>
          <cell r="I42">
            <v>85</v>
          </cell>
          <cell r="J42">
            <v>478.55</v>
          </cell>
        </row>
        <row r="43">
          <cell r="B43" t="str">
            <v>71095600</v>
          </cell>
          <cell r="D43" t="str">
            <v>Lorraine Goodwin (CM)</v>
          </cell>
          <cell r="F43">
            <v>0</v>
          </cell>
          <cell r="G43">
            <v>210</v>
          </cell>
          <cell r="H43">
            <v>0</v>
          </cell>
          <cell r="I43">
            <v>210</v>
          </cell>
          <cell r="J43">
            <v>1182.3</v>
          </cell>
        </row>
        <row r="44">
          <cell r="B44" t="str">
            <v>63808400</v>
          </cell>
          <cell r="D44" t="str">
            <v>Lucinda Clarke (CM)</v>
          </cell>
          <cell r="F44">
            <v>195</v>
          </cell>
          <cell r="G44">
            <v>84</v>
          </cell>
          <cell r="H44">
            <v>0</v>
          </cell>
          <cell r="I44">
            <v>279</v>
          </cell>
          <cell r="J44">
            <v>1570.77</v>
          </cell>
        </row>
        <row r="45">
          <cell r="B45" t="str">
            <v>59876400</v>
          </cell>
          <cell r="D45" t="str">
            <v>Lyndsey Groves (CM)</v>
          </cell>
          <cell r="F45">
            <v>0</v>
          </cell>
          <cell r="G45">
            <v>0</v>
          </cell>
          <cell r="H45">
            <v>330</v>
          </cell>
          <cell r="I45">
            <v>330</v>
          </cell>
          <cell r="J45">
            <v>1857.8999999999999</v>
          </cell>
        </row>
        <row r="46">
          <cell r="B46" t="str">
            <v>63812500</v>
          </cell>
          <cell r="D46" t="str">
            <v>Mandy Beal (CM)</v>
          </cell>
          <cell r="F46">
            <v>195</v>
          </cell>
          <cell r="G46">
            <v>435</v>
          </cell>
          <cell r="H46">
            <v>156</v>
          </cell>
          <cell r="I46">
            <v>786</v>
          </cell>
          <cell r="J46">
            <v>4425.18</v>
          </cell>
        </row>
        <row r="47">
          <cell r="B47" t="str">
            <v>70773000</v>
          </cell>
          <cell r="D47" t="str">
            <v>Mollie Stone (CM)</v>
          </cell>
          <cell r="F47">
            <v>390</v>
          </cell>
          <cell r="G47">
            <v>210</v>
          </cell>
          <cell r="H47">
            <v>165</v>
          </cell>
          <cell r="I47">
            <v>765</v>
          </cell>
          <cell r="J47">
            <v>4306.95</v>
          </cell>
        </row>
        <row r="48">
          <cell r="B48" t="str">
            <v>64769000</v>
          </cell>
          <cell r="D48" t="str">
            <v>Olivia Ross (CM)</v>
          </cell>
          <cell r="F48">
            <v>0</v>
          </cell>
          <cell r="G48">
            <v>0</v>
          </cell>
          <cell r="H48">
            <v>143</v>
          </cell>
          <cell r="I48">
            <v>143</v>
          </cell>
          <cell r="J48">
            <v>805.09</v>
          </cell>
        </row>
        <row r="49">
          <cell r="B49" t="str">
            <v>70152300</v>
          </cell>
          <cell r="D49" t="str">
            <v>Paulina Malek (CM)</v>
          </cell>
          <cell r="F49">
            <v>390</v>
          </cell>
          <cell r="G49">
            <v>630</v>
          </cell>
          <cell r="H49">
            <v>300</v>
          </cell>
          <cell r="I49">
            <v>1320</v>
          </cell>
          <cell r="J49">
            <v>7431.5999999999995</v>
          </cell>
        </row>
        <row r="50">
          <cell r="B50" t="str">
            <v>61945200</v>
          </cell>
          <cell r="D50" t="str">
            <v>Rabia Yasin (CM)</v>
          </cell>
          <cell r="F50">
            <v>975</v>
          </cell>
          <cell r="G50">
            <v>420</v>
          </cell>
          <cell r="H50">
            <v>495</v>
          </cell>
          <cell r="I50">
            <v>1890</v>
          </cell>
          <cell r="J50">
            <v>10640.699999999999</v>
          </cell>
        </row>
        <row r="51">
          <cell r="B51" t="str">
            <v>61828800</v>
          </cell>
          <cell r="D51" t="str">
            <v>Sam Mead (CM)</v>
          </cell>
          <cell r="F51">
            <v>0</v>
          </cell>
          <cell r="G51">
            <v>0</v>
          </cell>
          <cell r="H51">
            <v>165</v>
          </cell>
          <cell r="I51">
            <v>165</v>
          </cell>
          <cell r="J51">
            <v>928.94999999999993</v>
          </cell>
        </row>
        <row r="52">
          <cell r="B52" t="str">
            <v>62749300</v>
          </cell>
          <cell r="D52" t="str">
            <v>Samantha Fisher (Sam's Little Fishes) (CM)</v>
          </cell>
          <cell r="F52">
            <v>0</v>
          </cell>
          <cell r="G52">
            <v>0</v>
          </cell>
          <cell r="H52">
            <v>165</v>
          </cell>
          <cell r="I52">
            <v>165</v>
          </cell>
          <cell r="J52">
            <v>928.94999999999993</v>
          </cell>
        </row>
        <row r="53">
          <cell r="B53" t="str">
            <v>71024300</v>
          </cell>
          <cell r="D53" t="str">
            <v>Samantha  Swanston-Cutts (CMA)</v>
          </cell>
          <cell r="F53">
            <v>195</v>
          </cell>
          <cell r="G53">
            <v>0</v>
          </cell>
          <cell r="H53">
            <v>0</v>
          </cell>
          <cell r="I53">
            <v>195</v>
          </cell>
          <cell r="J53">
            <v>1097.8499999999999</v>
          </cell>
        </row>
        <row r="54">
          <cell r="B54" t="str">
            <v>54104500</v>
          </cell>
          <cell r="D54" t="str">
            <v>Sarah Hayes (CM)</v>
          </cell>
          <cell r="F54">
            <v>0</v>
          </cell>
          <cell r="G54">
            <v>0</v>
          </cell>
          <cell r="H54">
            <v>165</v>
          </cell>
          <cell r="I54">
            <v>165</v>
          </cell>
          <cell r="J54">
            <v>928.94999999999993</v>
          </cell>
        </row>
        <row r="55">
          <cell r="B55" t="str">
            <v>44934700</v>
          </cell>
          <cell r="D55" t="str">
            <v>Sharon Moore (CM)</v>
          </cell>
          <cell r="F55">
            <v>0</v>
          </cell>
          <cell r="G55">
            <v>196</v>
          </cell>
          <cell r="H55">
            <v>0</v>
          </cell>
          <cell r="I55">
            <v>196</v>
          </cell>
          <cell r="J55">
            <v>1103.48</v>
          </cell>
        </row>
        <row r="56">
          <cell r="B56" t="str">
            <v>59799800</v>
          </cell>
          <cell r="D56" t="str">
            <v xml:space="preserve">Susan Al-Horaibi </v>
          </cell>
          <cell r="F56">
            <v>585</v>
          </cell>
          <cell r="G56">
            <v>420</v>
          </cell>
          <cell r="H56">
            <v>165</v>
          </cell>
          <cell r="I56">
            <v>1170</v>
          </cell>
          <cell r="J56">
            <v>6587.0999999999995</v>
          </cell>
        </row>
        <row r="57">
          <cell r="B57" t="str">
            <v>59615800</v>
          </cell>
          <cell r="D57" t="str">
            <v>Susan Semple (CM)</v>
          </cell>
          <cell r="F57">
            <v>0</v>
          </cell>
          <cell r="G57">
            <v>84</v>
          </cell>
          <cell r="H57">
            <v>0</v>
          </cell>
          <cell r="I57">
            <v>84</v>
          </cell>
          <cell r="J57">
            <v>472.92</v>
          </cell>
        </row>
        <row r="58">
          <cell r="B58" t="str">
            <v>70142800</v>
          </cell>
          <cell r="D58" t="str">
            <v>Toni Shaw (CM)</v>
          </cell>
          <cell r="F58">
            <v>195</v>
          </cell>
          <cell r="G58">
            <v>84</v>
          </cell>
          <cell r="H58">
            <v>165</v>
          </cell>
          <cell r="I58">
            <v>444</v>
          </cell>
          <cell r="J58">
            <v>2499.7199999999998</v>
          </cell>
        </row>
        <row r="59">
          <cell r="B59" t="str">
            <v>70059200</v>
          </cell>
          <cell r="D59" t="str">
            <v>Tracey Rhodes (CM)</v>
          </cell>
          <cell r="F59">
            <v>0</v>
          </cell>
          <cell r="G59">
            <v>210</v>
          </cell>
          <cell r="H59">
            <v>0</v>
          </cell>
          <cell r="I59">
            <v>210</v>
          </cell>
          <cell r="J59">
            <v>1182.3</v>
          </cell>
        </row>
        <row r="60">
          <cell r="B60" t="str">
            <v>58646900</v>
          </cell>
          <cell r="D60" t="str">
            <v>Tracy Sutton (CM)</v>
          </cell>
          <cell r="F60">
            <v>975</v>
          </cell>
          <cell r="G60">
            <v>705</v>
          </cell>
          <cell r="H60">
            <v>825</v>
          </cell>
          <cell r="I60">
            <v>2505</v>
          </cell>
          <cell r="J60">
            <v>14103.15</v>
          </cell>
        </row>
        <row r="61">
          <cell r="B61" t="str">
            <v>50970900</v>
          </cell>
          <cell r="D61" t="str">
            <v xml:space="preserve">Tracy Taylor </v>
          </cell>
          <cell r="F61">
            <v>780</v>
          </cell>
          <cell r="G61">
            <v>1050</v>
          </cell>
          <cell r="H61">
            <v>495</v>
          </cell>
          <cell r="I61">
            <v>2325</v>
          </cell>
          <cell r="J61">
            <v>13089.75</v>
          </cell>
        </row>
        <row r="62">
          <cell r="B62" t="str">
            <v>62222300</v>
          </cell>
          <cell r="D62" t="str">
            <v>Abbeydale Cottage Nursery Ltd</v>
          </cell>
          <cell r="F62">
            <v>770</v>
          </cell>
          <cell r="G62">
            <v>187</v>
          </cell>
          <cell r="H62">
            <v>572</v>
          </cell>
          <cell r="I62">
            <v>1529</v>
          </cell>
          <cell r="J62">
            <v>8608.27</v>
          </cell>
        </row>
        <row r="63">
          <cell r="B63" t="str">
            <v>31183700</v>
          </cell>
          <cell r="D63" t="str">
            <v>Appletree Childcare (Sheffield) Ltd</v>
          </cell>
          <cell r="F63">
            <v>1650</v>
          </cell>
          <cell r="G63">
            <v>1484</v>
          </cell>
          <cell r="H63">
            <v>1170</v>
          </cell>
          <cell r="I63">
            <v>4304</v>
          </cell>
          <cell r="J63">
            <v>24231.52</v>
          </cell>
        </row>
        <row r="64">
          <cell r="B64" t="str">
            <v>59949100</v>
          </cell>
          <cell r="D64" t="str">
            <v>Banana Moon Day Nursery Sheffield</v>
          </cell>
          <cell r="F64">
            <v>1181</v>
          </cell>
          <cell r="G64">
            <v>262</v>
          </cell>
          <cell r="H64">
            <v>801</v>
          </cell>
          <cell r="I64">
            <v>2244</v>
          </cell>
          <cell r="J64">
            <v>12633.72</v>
          </cell>
        </row>
        <row r="65">
          <cell r="B65" t="str">
            <v>63281400</v>
          </cell>
          <cell r="D65" t="str">
            <v>Beanies Childcare</v>
          </cell>
          <cell r="F65">
            <v>1950</v>
          </cell>
          <cell r="G65">
            <v>720</v>
          </cell>
          <cell r="H65">
            <v>1740</v>
          </cell>
          <cell r="I65">
            <v>4410</v>
          </cell>
          <cell r="J65">
            <v>24828.3</v>
          </cell>
        </row>
        <row r="66">
          <cell r="B66" t="str">
            <v>31184000</v>
          </cell>
          <cell r="D66" t="str">
            <v>Beauchief Pre-School</v>
          </cell>
          <cell r="F66">
            <v>78</v>
          </cell>
          <cell r="G66">
            <v>84</v>
          </cell>
          <cell r="H66">
            <v>0</v>
          </cell>
          <cell r="I66">
            <v>162</v>
          </cell>
          <cell r="J66">
            <v>912.06</v>
          </cell>
        </row>
        <row r="67">
          <cell r="B67" t="str">
            <v>31184100</v>
          </cell>
          <cell r="D67" t="str">
            <v>Beech Hill Nursery</v>
          </cell>
          <cell r="F67">
            <v>30</v>
          </cell>
          <cell r="G67">
            <v>0</v>
          </cell>
          <cell r="H67">
            <v>0</v>
          </cell>
          <cell r="I67">
            <v>30</v>
          </cell>
          <cell r="J67">
            <v>168.9</v>
          </cell>
        </row>
        <row r="68">
          <cell r="B68" t="str">
            <v>31184300</v>
          </cell>
          <cell r="D68" t="str">
            <v>Bents Green Pre-School</v>
          </cell>
          <cell r="F68">
            <v>351</v>
          </cell>
          <cell r="G68">
            <v>0</v>
          </cell>
          <cell r="H68">
            <v>495</v>
          </cell>
          <cell r="I68">
            <v>846</v>
          </cell>
          <cell r="J68">
            <v>4762.9799999999996</v>
          </cell>
        </row>
        <row r="69">
          <cell r="B69" t="str">
            <v>58741900</v>
          </cell>
          <cell r="D69" t="str">
            <v>Birley Community Preschool</v>
          </cell>
          <cell r="F69">
            <v>722</v>
          </cell>
          <cell r="G69">
            <v>1046</v>
          </cell>
          <cell r="H69">
            <v>787</v>
          </cell>
          <cell r="I69">
            <v>2555</v>
          </cell>
          <cell r="J69">
            <v>14384.65</v>
          </cell>
        </row>
        <row r="70">
          <cell r="B70" t="str">
            <v>32765300</v>
          </cell>
          <cell r="D70" t="str">
            <v>Bizzy Bees Childcare Centre</v>
          </cell>
          <cell r="F70">
            <v>2860</v>
          </cell>
          <cell r="G70">
            <v>2452</v>
          </cell>
          <cell r="H70">
            <v>2471</v>
          </cell>
          <cell r="I70">
            <v>7783</v>
          </cell>
          <cell r="J70">
            <v>43818.29</v>
          </cell>
        </row>
        <row r="71">
          <cell r="B71" t="str">
            <v>31184500</v>
          </cell>
          <cell r="D71" t="str">
            <v>Bole Hill Nursery</v>
          </cell>
          <cell r="F71">
            <v>494</v>
          </cell>
          <cell r="G71">
            <v>630</v>
          </cell>
          <cell r="H71">
            <v>426</v>
          </cell>
          <cell r="I71">
            <v>1550</v>
          </cell>
          <cell r="J71">
            <v>8726.5</v>
          </cell>
        </row>
        <row r="72">
          <cell r="B72" t="str">
            <v>64666100</v>
          </cell>
          <cell r="D72" t="str">
            <v>Brierley Field Children's Nursery Ltd</v>
          </cell>
          <cell r="F72">
            <v>2072</v>
          </cell>
          <cell r="G72">
            <v>1230</v>
          </cell>
          <cell r="H72">
            <v>1874</v>
          </cell>
          <cell r="I72">
            <v>5176</v>
          </cell>
          <cell r="J72">
            <v>29140.880000000001</v>
          </cell>
        </row>
        <row r="73">
          <cell r="B73" t="str">
            <v>50214000</v>
          </cell>
          <cell r="D73" t="str">
            <v>Bright Beginners</v>
          </cell>
          <cell r="F73">
            <v>2125</v>
          </cell>
          <cell r="G73">
            <v>2415</v>
          </cell>
          <cell r="H73">
            <v>2055</v>
          </cell>
          <cell r="I73">
            <v>6595</v>
          </cell>
          <cell r="J73">
            <v>37129.85</v>
          </cell>
        </row>
        <row r="74">
          <cell r="B74" t="str">
            <v>56656800</v>
          </cell>
          <cell r="D74" t="str">
            <v>Bright Stars Nursery</v>
          </cell>
          <cell r="F74">
            <v>1830</v>
          </cell>
          <cell r="G74">
            <v>1335</v>
          </cell>
          <cell r="H74">
            <v>1650</v>
          </cell>
          <cell r="I74">
            <v>4815</v>
          </cell>
          <cell r="J74">
            <v>27108.45</v>
          </cell>
        </row>
        <row r="75">
          <cell r="B75" t="str">
            <v>61866800</v>
          </cell>
          <cell r="D75" t="str">
            <v>Broomhall Under 3's Ltd</v>
          </cell>
          <cell r="F75">
            <v>2535</v>
          </cell>
          <cell r="G75">
            <v>3150</v>
          </cell>
          <cell r="H75">
            <v>2343</v>
          </cell>
          <cell r="I75">
            <v>8028</v>
          </cell>
          <cell r="J75">
            <v>45197.64</v>
          </cell>
        </row>
        <row r="76">
          <cell r="B76" t="str">
            <v>58158600</v>
          </cell>
          <cell r="D76" t="str">
            <v>Chantrey House Nursery &amp; Pre-School</v>
          </cell>
          <cell r="F76">
            <v>735</v>
          </cell>
          <cell r="G76">
            <v>573</v>
          </cell>
          <cell r="H76">
            <v>832</v>
          </cell>
          <cell r="I76">
            <v>2140</v>
          </cell>
          <cell r="J76">
            <v>12048.199999999999</v>
          </cell>
        </row>
        <row r="77">
          <cell r="B77" t="str">
            <v>31185100</v>
          </cell>
          <cell r="D77" t="str">
            <v>Chantreyland Childrens Nursery</v>
          </cell>
          <cell r="F77">
            <v>780</v>
          </cell>
          <cell r="G77">
            <v>210</v>
          </cell>
          <cell r="H77">
            <v>1155</v>
          </cell>
          <cell r="I77">
            <v>2145</v>
          </cell>
          <cell r="J77">
            <v>12076.35</v>
          </cell>
        </row>
        <row r="78">
          <cell r="B78" t="str">
            <v>31184900</v>
          </cell>
          <cell r="D78" t="str">
            <v>Children 1st @ Breedon House</v>
          </cell>
          <cell r="F78">
            <v>5179</v>
          </cell>
          <cell r="G78">
            <v>2943</v>
          </cell>
          <cell r="H78">
            <v>3983</v>
          </cell>
          <cell r="I78">
            <v>12105</v>
          </cell>
          <cell r="J78">
            <v>68151.149999999994</v>
          </cell>
        </row>
        <row r="79">
          <cell r="B79" t="str">
            <v>70674700</v>
          </cell>
          <cell r="D79" t="str">
            <v>City Road Community Childcare</v>
          </cell>
          <cell r="F79">
            <v>9030</v>
          </cell>
          <cell r="G79">
            <v>11370</v>
          </cell>
          <cell r="H79">
            <v>6750</v>
          </cell>
          <cell r="I79">
            <v>27150</v>
          </cell>
          <cell r="J79">
            <v>152854.5</v>
          </cell>
        </row>
        <row r="80">
          <cell r="B80" t="str">
            <v>31185300</v>
          </cell>
          <cell r="D80" t="str">
            <v>Corner House Nursery Ltd</v>
          </cell>
          <cell r="F80">
            <v>735</v>
          </cell>
          <cell r="G80">
            <v>945</v>
          </cell>
          <cell r="H80">
            <v>900</v>
          </cell>
          <cell r="I80">
            <v>2580</v>
          </cell>
          <cell r="J80">
            <v>14525.4</v>
          </cell>
        </row>
        <row r="81">
          <cell r="B81" t="str">
            <v>55041500</v>
          </cell>
          <cell r="D81" t="str">
            <v>Cornerstone Nurseries Ltd (Beechwood)</v>
          </cell>
          <cell r="F81">
            <v>450</v>
          </cell>
          <cell r="G81">
            <v>0</v>
          </cell>
          <cell r="H81">
            <v>1137</v>
          </cell>
          <cell r="I81">
            <v>1587</v>
          </cell>
          <cell r="J81">
            <v>8934.81</v>
          </cell>
        </row>
        <row r="82">
          <cell r="B82" t="str">
            <v>40865100</v>
          </cell>
          <cell r="D82" t="str">
            <v>Cornerstone Nurseries Ltd (Thorncliffe)</v>
          </cell>
          <cell r="F82">
            <v>1181</v>
          </cell>
          <cell r="G82">
            <v>1443</v>
          </cell>
          <cell r="H82">
            <v>1179</v>
          </cell>
          <cell r="I82">
            <v>3803</v>
          </cell>
          <cell r="J82">
            <v>21410.89</v>
          </cell>
        </row>
        <row r="83">
          <cell r="B83" t="str">
            <v>33697500</v>
          </cell>
          <cell r="D83" t="str">
            <v>Cornerstone Nurseries Ltd (Treetops)</v>
          </cell>
          <cell r="F83">
            <v>360</v>
          </cell>
          <cell r="G83">
            <v>0</v>
          </cell>
          <cell r="H83">
            <v>792</v>
          </cell>
          <cell r="I83">
            <v>1152</v>
          </cell>
          <cell r="J83">
            <v>6485.76</v>
          </cell>
        </row>
        <row r="84">
          <cell r="B84" t="str">
            <v>71018600</v>
          </cell>
          <cell r="C84" t="str">
            <v>31185400</v>
          </cell>
          <cell r="D84" t="str">
            <v>Coumes Spring Children's Centre</v>
          </cell>
          <cell r="F84">
            <v>585</v>
          </cell>
          <cell r="G84">
            <v>630</v>
          </cell>
          <cell r="H84">
            <v>495</v>
          </cell>
          <cell r="I84">
            <v>1710</v>
          </cell>
          <cell r="J84">
            <v>9627.2999999999993</v>
          </cell>
        </row>
        <row r="85">
          <cell r="B85" t="str">
            <v>70733800</v>
          </cell>
          <cell r="D85" t="str">
            <v>Crescent Corner Day Nursery</v>
          </cell>
          <cell r="F85">
            <v>0</v>
          </cell>
          <cell r="G85">
            <v>0</v>
          </cell>
          <cell r="H85">
            <v>270</v>
          </cell>
          <cell r="I85">
            <v>270</v>
          </cell>
          <cell r="J85">
            <v>1520.1</v>
          </cell>
        </row>
        <row r="86">
          <cell r="B86" t="str">
            <v>48109000</v>
          </cell>
          <cell r="D86" t="str">
            <v>Croft Corner Forest School Nursery</v>
          </cell>
          <cell r="F86">
            <v>312</v>
          </cell>
          <cell r="G86">
            <v>378</v>
          </cell>
          <cell r="H86">
            <v>132</v>
          </cell>
          <cell r="I86">
            <v>822</v>
          </cell>
          <cell r="J86">
            <v>4627.8599999999997</v>
          </cell>
        </row>
        <row r="87">
          <cell r="B87" t="str">
            <v>30496800</v>
          </cell>
          <cell r="D87" t="str">
            <v>Darnall Community Nursery</v>
          </cell>
          <cell r="F87">
            <v>6810</v>
          </cell>
          <cell r="G87">
            <v>8040</v>
          </cell>
          <cell r="H87">
            <v>5475</v>
          </cell>
          <cell r="I87">
            <v>20325</v>
          </cell>
          <cell r="J87">
            <v>114429.75</v>
          </cell>
        </row>
        <row r="88">
          <cell r="B88" t="str">
            <v>31185900</v>
          </cell>
          <cell r="D88" t="str">
            <v>Dickory Dock Nursery</v>
          </cell>
          <cell r="F88">
            <v>5204</v>
          </cell>
          <cell r="G88">
            <v>4907</v>
          </cell>
          <cell r="H88">
            <v>4570</v>
          </cell>
          <cell r="I88">
            <v>14681</v>
          </cell>
          <cell r="J88">
            <v>82654.03</v>
          </cell>
        </row>
        <row r="89">
          <cell r="B89" t="str">
            <v>31186000</v>
          </cell>
          <cell r="D89" t="str">
            <v>Early Steps Nursery</v>
          </cell>
          <cell r="F89">
            <v>1709</v>
          </cell>
          <cell r="G89">
            <v>2072</v>
          </cell>
          <cell r="H89">
            <v>880</v>
          </cell>
          <cell r="I89">
            <v>4661</v>
          </cell>
          <cell r="J89">
            <v>26241.43</v>
          </cell>
        </row>
        <row r="90">
          <cell r="B90" t="str">
            <v>31186100</v>
          </cell>
          <cell r="D90" t="str">
            <v>Ecclesall Pre-School</v>
          </cell>
          <cell r="F90">
            <v>195</v>
          </cell>
          <cell r="G90">
            <v>390</v>
          </cell>
          <cell r="H90">
            <v>165</v>
          </cell>
          <cell r="I90">
            <v>750</v>
          </cell>
          <cell r="J90">
            <v>4222.5</v>
          </cell>
        </row>
        <row r="91">
          <cell r="B91" t="str">
            <v>29634400</v>
          </cell>
          <cell r="D91" t="str">
            <v>Ellesmere Children's Centre</v>
          </cell>
          <cell r="F91">
            <v>2535</v>
          </cell>
          <cell r="G91">
            <v>1680</v>
          </cell>
          <cell r="H91">
            <v>1740</v>
          </cell>
          <cell r="I91">
            <v>5955</v>
          </cell>
          <cell r="J91">
            <v>33526.65</v>
          </cell>
        </row>
        <row r="92">
          <cell r="B92" t="str">
            <v>31186300</v>
          </cell>
          <cell r="D92" t="str">
            <v>Elmore Kindergarten - Broomhill</v>
          </cell>
          <cell r="F92">
            <v>2434</v>
          </cell>
          <cell r="G92">
            <v>2009</v>
          </cell>
          <cell r="H92">
            <v>2048</v>
          </cell>
          <cell r="I92">
            <v>6491</v>
          </cell>
          <cell r="J92">
            <v>36544.33</v>
          </cell>
        </row>
        <row r="93">
          <cell r="B93" t="str">
            <v>34796300</v>
          </cell>
          <cell r="D93" t="str">
            <v>Elmore Kindergarten - Ecclesfield</v>
          </cell>
          <cell r="F93">
            <v>4169</v>
          </cell>
          <cell r="G93">
            <v>3409</v>
          </cell>
          <cell r="H93">
            <v>4015</v>
          </cell>
          <cell r="I93">
            <v>11593</v>
          </cell>
          <cell r="J93">
            <v>65268.59</v>
          </cell>
        </row>
        <row r="94">
          <cell r="B94" t="str">
            <v>39901300</v>
          </cell>
          <cell r="D94" t="str">
            <v>Elmore Kindergarten - Middlewood</v>
          </cell>
          <cell r="F94">
            <v>1473</v>
          </cell>
          <cell r="G94">
            <v>2002</v>
          </cell>
          <cell r="H94">
            <v>471</v>
          </cell>
          <cell r="I94">
            <v>3946</v>
          </cell>
          <cell r="J94">
            <v>22215.98</v>
          </cell>
        </row>
        <row r="95">
          <cell r="B95" t="str">
            <v>31433000</v>
          </cell>
          <cell r="D95" t="str">
            <v>Fairmount Nursery (Clarkehouse Road)</v>
          </cell>
          <cell r="F95">
            <v>195</v>
          </cell>
          <cell r="G95">
            <v>195</v>
          </cell>
          <cell r="H95">
            <v>360</v>
          </cell>
          <cell r="I95">
            <v>750</v>
          </cell>
          <cell r="J95">
            <v>4222.5</v>
          </cell>
        </row>
        <row r="96">
          <cell r="B96" t="str">
            <v>31186500</v>
          </cell>
          <cell r="D96" t="str">
            <v>Fairmount Nursery (Hackenthorpe)</v>
          </cell>
          <cell r="F96">
            <v>2254</v>
          </cell>
          <cell r="G96">
            <v>1184</v>
          </cell>
          <cell r="H96">
            <v>1687</v>
          </cell>
          <cell r="I96">
            <v>5125</v>
          </cell>
          <cell r="J96">
            <v>28853.75</v>
          </cell>
        </row>
        <row r="97">
          <cell r="B97" t="str">
            <v>40402000</v>
          </cell>
          <cell r="D97" t="str">
            <v>Firvale Childrens Centre</v>
          </cell>
          <cell r="F97">
            <v>2880</v>
          </cell>
          <cell r="G97">
            <v>3840</v>
          </cell>
          <cell r="H97">
            <v>2565</v>
          </cell>
          <cell r="I97">
            <v>9285</v>
          </cell>
          <cell r="J97">
            <v>52274.549999999996</v>
          </cell>
        </row>
        <row r="98">
          <cell r="B98" t="str">
            <v>31186600</v>
          </cell>
          <cell r="D98" t="str">
            <v>First Steps Nursery School (Dore) Ltd</v>
          </cell>
          <cell r="F98">
            <v>335</v>
          </cell>
          <cell r="G98">
            <v>542</v>
          </cell>
          <cell r="H98">
            <v>342</v>
          </cell>
          <cell r="I98">
            <v>1219</v>
          </cell>
          <cell r="J98">
            <v>6862.97</v>
          </cell>
        </row>
        <row r="99">
          <cell r="B99" t="str">
            <v>70411000</v>
          </cell>
          <cell r="D99" t="str">
            <v>Foresteers Outdoor Preschool</v>
          </cell>
          <cell r="F99">
            <v>455</v>
          </cell>
          <cell r="G99">
            <v>896</v>
          </cell>
          <cell r="H99">
            <v>336</v>
          </cell>
          <cell r="I99">
            <v>1687</v>
          </cell>
          <cell r="J99">
            <v>9497.81</v>
          </cell>
        </row>
        <row r="100">
          <cell r="B100" t="str">
            <v>70942400</v>
          </cell>
          <cell r="D100" t="str">
            <v>Frecheville Children's Nursery</v>
          </cell>
          <cell r="F100">
            <v>2091</v>
          </cell>
          <cell r="G100">
            <v>2183</v>
          </cell>
          <cell r="H100">
            <v>1857</v>
          </cell>
          <cell r="I100">
            <v>6131</v>
          </cell>
          <cell r="J100">
            <v>34517.53</v>
          </cell>
        </row>
        <row r="101">
          <cell r="B101" t="str">
            <v>40865300</v>
          </cell>
          <cell r="D101" t="str">
            <v>Grapevine Nursery Ltd</v>
          </cell>
          <cell r="F101">
            <v>1062</v>
          </cell>
          <cell r="G101">
            <v>105</v>
          </cell>
          <cell r="H101">
            <v>276</v>
          </cell>
          <cell r="I101">
            <v>1443</v>
          </cell>
          <cell r="J101">
            <v>8124.09</v>
          </cell>
        </row>
        <row r="102">
          <cell r="B102" t="str">
            <v>31187200</v>
          </cell>
          <cell r="D102" t="str">
            <v>Greenhill Village Pre-School</v>
          </cell>
          <cell r="F102">
            <v>0</v>
          </cell>
          <cell r="G102">
            <v>0</v>
          </cell>
          <cell r="H102">
            <v>225</v>
          </cell>
          <cell r="I102">
            <v>225</v>
          </cell>
          <cell r="J102">
            <v>1266.75</v>
          </cell>
        </row>
        <row r="103">
          <cell r="B103" t="str">
            <v>51067200</v>
          </cell>
          <cell r="D103" t="str">
            <v>Gresley Road Family Centre</v>
          </cell>
          <cell r="F103">
            <v>4500</v>
          </cell>
          <cell r="G103">
            <v>7064</v>
          </cell>
          <cell r="H103">
            <v>3890</v>
          </cell>
          <cell r="I103">
            <v>15454</v>
          </cell>
          <cell r="J103">
            <v>87006.02</v>
          </cell>
        </row>
        <row r="104">
          <cell r="B104" t="str">
            <v>31187300</v>
          </cell>
          <cell r="D104" t="str">
            <v>Greystones Pre-School</v>
          </cell>
          <cell r="F104">
            <v>0</v>
          </cell>
          <cell r="G104">
            <v>165</v>
          </cell>
          <cell r="H104">
            <v>0</v>
          </cell>
          <cell r="I104">
            <v>165</v>
          </cell>
          <cell r="J104">
            <v>928.94999999999993</v>
          </cell>
        </row>
        <row r="105">
          <cell r="B105" t="str">
            <v>31187400</v>
          </cell>
          <cell r="D105" t="str">
            <v>Hackenthorpe Hall Nursery</v>
          </cell>
          <cell r="F105">
            <v>4360</v>
          </cell>
          <cell r="G105">
            <v>3350</v>
          </cell>
          <cell r="H105">
            <v>2605</v>
          </cell>
          <cell r="I105">
            <v>10315</v>
          </cell>
          <cell r="J105">
            <v>58073.45</v>
          </cell>
        </row>
        <row r="106">
          <cell r="B106" t="str">
            <v>33952400</v>
          </cell>
          <cell r="D106" t="str">
            <v>Hamilton House Nursery</v>
          </cell>
          <cell r="F106">
            <v>3255</v>
          </cell>
          <cell r="G106">
            <v>3900</v>
          </cell>
          <cell r="H106">
            <v>2790</v>
          </cell>
          <cell r="I106">
            <v>9945</v>
          </cell>
          <cell r="J106">
            <v>55990.35</v>
          </cell>
        </row>
        <row r="107">
          <cell r="B107" t="str">
            <v>32546300</v>
          </cell>
          <cell r="D107" t="str">
            <v>Handsworth Community Nursery</v>
          </cell>
          <cell r="F107">
            <v>2847</v>
          </cell>
          <cell r="G107">
            <v>1848</v>
          </cell>
          <cell r="H107">
            <v>2412</v>
          </cell>
          <cell r="I107">
            <v>7107</v>
          </cell>
          <cell r="J107">
            <v>40012.409999999996</v>
          </cell>
        </row>
        <row r="108">
          <cell r="B108" t="str">
            <v>30134500</v>
          </cell>
          <cell r="D108" t="str">
            <v>High Hazels Nursery and Pre-School</v>
          </cell>
          <cell r="F108">
            <v>3315</v>
          </cell>
          <cell r="G108">
            <v>2835</v>
          </cell>
          <cell r="H108">
            <v>2265</v>
          </cell>
          <cell r="I108">
            <v>8415</v>
          </cell>
          <cell r="J108">
            <v>47376.45</v>
          </cell>
        </row>
        <row r="109">
          <cell r="B109" t="str">
            <v>52178700</v>
          </cell>
          <cell r="D109" t="str">
            <v>Highgate Day Nursery &amp; Pre-School</v>
          </cell>
          <cell r="F109">
            <v>2925</v>
          </cell>
          <cell r="G109">
            <v>1680</v>
          </cell>
          <cell r="H109">
            <v>2805</v>
          </cell>
          <cell r="I109">
            <v>7410</v>
          </cell>
          <cell r="J109">
            <v>41718.299999999996</v>
          </cell>
        </row>
        <row r="110">
          <cell r="B110" t="str">
            <v>29761106</v>
          </cell>
          <cell r="D110" t="str">
            <v>Hillsborough College Nursery</v>
          </cell>
          <cell r="F110">
            <v>2514</v>
          </cell>
          <cell r="G110">
            <v>1162</v>
          </cell>
          <cell r="H110">
            <v>1569</v>
          </cell>
          <cell r="I110">
            <v>5245</v>
          </cell>
          <cell r="J110">
            <v>29529.35</v>
          </cell>
        </row>
        <row r="111">
          <cell r="B111" t="str">
            <v>33265000</v>
          </cell>
          <cell r="D111" t="str">
            <v>Hollinsend Nursery</v>
          </cell>
          <cell r="F111">
            <v>1995</v>
          </cell>
          <cell r="G111">
            <v>1851</v>
          </cell>
          <cell r="H111">
            <v>1650</v>
          </cell>
          <cell r="I111">
            <v>5496</v>
          </cell>
          <cell r="J111">
            <v>30942.48</v>
          </cell>
        </row>
        <row r="112">
          <cell r="B112" t="str">
            <v>31187700</v>
          </cell>
          <cell r="D112" t="str">
            <v>Holmhirst Pre-School</v>
          </cell>
          <cell r="F112">
            <v>761</v>
          </cell>
          <cell r="G112">
            <v>1101</v>
          </cell>
          <cell r="H112">
            <v>445</v>
          </cell>
          <cell r="I112">
            <v>2307</v>
          </cell>
          <cell r="J112">
            <v>12988.41</v>
          </cell>
        </row>
        <row r="113">
          <cell r="B113" t="str">
            <v>55898300</v>
          </cell>
          <cell r="D113" t="str">
            <v>Hydra Tots</v>
          </cell>
          <cell r="F113">
            <v>1365</v>
          </cell>
          <cell r="G113">
            <v>1350</v>
          </cell>
          <cell r="H113">
            <v>1650</v>
          </cell>
          <cell r="I113">
            <v>4365</v>
          </cell>
          <cell r="J113">
            <v>24574.95</v>
          </cell>
        </row>
        <row r="114">
          <cell r="B114" t="str">
            <v>33964500</v>
          </cell>
          <cell r="C114" t="str">
            <v>31187900</v>
          </cell>
          <cell r="D114" t="str">
            <v>Intake Pre School</v>
          </cell>
          <cell r="F114">
            <v>1722</v>
          </cell>
          <cell r="G114">
            <v>2107</v>
          </cell>
          <cell r="H114">
            <v>2317</v>
          </cell>
          <cell r="I114">
            <v>6146</v>
          </cell>
          <cell r="J114">
            <v>34601.979999999996</v>
          </cell>
        </row>
        <row r="115">
          <cell r="B115" t="str">
            <v>55934500</v>
          </cell>
          <cell r="D115" t="str">
            <v>Jack &amp; Jill Pre School</v>
          </cell>
          <cell r="F115">
            <v>156</v>
          </cell>
          <cell r="G115">
            <v>525</v>
          </cell>
          <cell r="H115">
            <v>462</v>
          </cell>
          <cell r="I115">
            <v>1143</v>
          </cell>
          <cell r="J115">
            <v>6435.09</v>
          </cell>
        </row>
        <row r="116">
          <cell r="B116" t="str">
            <v>31805900</v>
          </cell>
          <cell r="D116" t="str">
            <v>Just for Kidz</v>
          </cell>
          <cell r="F116">
            <v>270</v>
          </cell>
          <cell r="G116">
            <v>780</v>
          </cell>
          <cell r="H116">
            <v>462</v>
          </cell>
          <cell r="I116">
            <v>1512</v>
          </cell>
          <cell r="J116">
            <v>8512.56</v>
          </cell>
        </row>
        <row r="117">
          <cell r="B117" t="str">
            <v>63047500</v>
          </cell>
          <cell r="D117" t="str">
            <v>Just for Kidz Ltd (Heeley)</v>
          </cell>
          <cell r="F117">
            <v>3231</v>
          </cell>
          <cell r="G117">
            <v>3808</v>
          </cell>
          <cell r="H117">
            <v>2860</v>
          </cell>
          <cell r="I117">
            <v>9899</v>
          </cell>
          <cell r="J117">
            <v>55731.369999999995</v>
          </cell>
        </row>
        <row r="118">
          <cell r="B118" t="str">
            <v>70148900</v>
          </cell>
          <cell r="D118" t="str">
            <v>Just For Kidz UK LTD</v>
          </cell>
          <cell r="F118">
            <v>3903</v>
          </cell>
          <cell r="G118">
            <v>3906</v>
          </cell>
          <cell r="H118">
            <v>4020</v>
          </cell>
          <cell r="I118">
            <v>11829</v>
          </cell>
          <cell r="J118">
            <v>66597.27</v>
          </cell>
        </row>
        <row r="119">
          <cell r="B119" t="str">
            <v>64687000</v>
          </cell>
          <cell r="D119" t="str">
            <v>Kenwood Nature Nursery</v>
          </cell>
          <cell r="F119">
            <v>195</v>
          </cell>
          <cell r="G119">
            <v>284</v>
          </cell>
          <cell r="H119">
            <v>165</v>
          </cell>
          <cell r="I119">
            <v>644</v>
          </cell>
          <cell r="J119">
            <v>3625.72</v>
          </cell>
        </row>
        <row r="120">
          <cell r="B120" t="str">
            <v>34952100</v>
          </cell>
          <cell r="D120" t="str">
            <v>Kids Unlimited @ Millhouses</v>
          </cell>
          <cell r="F120">
            <v>390</v>
          </cell>
          <cell r="G120">
            <v>210</v>
          </cell>
          <cell r="H120">
            <v>330</v>
          </cell>
          <cell r="I120">
            <v>930</v>
          </cell>
          <cell r="J120">
            <v>5235.8999999999996</v>
          </cell>
        </row>
        <row r="121">
          <cell r="B121" t="str">
            <v>44934500</v>
          </cell>
          <cell r="D121" t="str">
            <v>KidZ@Work Ltd</v>
          </cell>
          <cell r="F121">
            <v>693</v>
          </cell>
          <cell r="G121">
            <v>408</v>
          </cell>
          <cell r="H121">
            <v>495</v>
          </cell>
          <cell r="I121">
            <v>1596</v>
          </cell>
          <cell r="J121">
            <v>8985.48</v>
          </cell>
        </row>
        <row r="122">
          <cell r="B122" t="str">
            <v>43038500</v>
          </cell>
          <cell r="D122" t="str">
            <v>Kingswood Day Nursery</v>
          </cell>
          <cell r="F122">
            <v>415</v>
          </cell>
          <cell r="G122">
            <v>80</v>
          </cell>
          <cell r="H122">
            <v>215</v>
          </cell>
          <cell r="I122">
            <v>710</v>
          </cell>
          <cell r="J122">
            <v>3997.2999999999997</v>
          </cell>
        </row>
        <row r="123">
          <cell r="B123" t="str">
            <v>31188400</v>
          </cell>
          <cell r="D123" t="str">
            <v>Lamb Setts Montessori Nursery</v>
          </cell>
          <cell r="F123">
            <v>1560</v>
          </cell>
          <cell r="G123">
            <v>1365</v>
          </cell>
          <cell r="H123">
            <v>660</v>
          </cell>
          <cell r="I123">
            <v>3585</v>
          </cell>
          <cell r="J123">
            <v>20183.55</v>
          </cell>
        </row>
        <row r="124">
          <cell r="B124" t="str">
            <v>46366800</v>
          </cell>
          <cell r="D124" t="str">
            <v>Lilypad Day Nursery</v>
          </cell>
          <cell r="F124">
            <v>78</v>
          </cell>
          <cell r="G124">
            <v>126</v>
          </cell>
          <cell r="H124">
            <v>99</v>
          </cell>
          <cell r="I124">
            <v>303</v>
          </cell>
          <cell r="J124">
            <v>1705.8899999999999</v>
          </cell>
        </row>
        <row r="125">
          <cell r="B125" t="str">
            <v>31188500</v>
          </cell>
          <cell r="D125" t="str">
            <v>Little Angels Nursery</v>
          </cell>
          <cell r="F125">
            <v>2340</v>
          </cell>
          <cell r="G125">
            <v>2940</v>
          </cell>
          <cell r="H125">
            <v>1815</v>
          </cell>
          <cell r="I125">
            <v>7095</v>
          </cell>
          <cell r="J125">
            <v>39944.85</v>
          </cell>
        </row>
        <row r="126">
          <cell r="B126" t="str">
            <v>36995000</v>
          </cell>
          <cell r="D126" t="str">
            <v>Little Imp Pre-School</v>
          </cell>
          <cell r="F126">
            <v>4095</v>
          </cell>
          <cell r="G126">
            <v>4200</v>
          </cell>
          <cell r="H126">
            <v>2595</v>
          </cell>
          <cell r="I126">
            <v>10890</v>
          </cell>
          <cell r="J126">
            <v>61310.7</v>
          </cell>
        </row>
        <row r="127">
          <cell r="B127" t="str">
            <v>31188700</v>
          </cell>
          <cell r="D127" t="str">
            <v>Little Rascals (Halifax Road)</v>
          </cell>
          <cell r="F127">
            <v>5460</v>
          </cell>
          <cell r="G127">
            <v>5230</v>
          </cell>
          <cell r="H127">
            <v>4830</v>
          </cell>
          <cell r="I127">
            <v>15520</v>
          </cell>
          <cell r="J127">
            <v>87377.599999999991</v>
          </cell>
        </row>
        <row r="128">
          <cell r="B128" t="str">
            <v>31188800</v>
          </cell>
          <cell r="D128" t="str">
            <v>Little Saints Nursery</v>
          </cell>
          <cell r="F128">
            <v>741</v>
          </cell>
          <cell r="G128">
            <v>754</v>
          </cell>
          <cell r="H128">
            <v>627</v>
          </cell>
          <cell r="I128">
            <v>2122</v>
          </cell>
          <cell r="J128">
            <v>11946.86</v>
          </cell>
        </row>
        <row r="129">
          <cell r="B129" t="str">
            <v>31187500</v>
          </cell>
          <cell r="D129" t="str">
            <v>Loxley Nursery</v>
          </cell>
          <cell r="F129">
            <v>390</v>
          </cell>
          <cell r="G129">
            <v>1050</v>
          </cell>
          <cell r="H129">
            <v>495</v>
          </cell>
          <cell r="I129">
            <v>1935</v>
          </cell>
          <cell r="J129">
            <v>10894.05</v>
          </cell>
        </row>
        <row r="130">
          <cell r="B130" t="str">
            <v>31189200</v>
          </cell>
          <cell r="D130" t="str">
            <v>Manor Community Childcare Centre Ltd</v>
          </cell>
          <cell r="F130">
            <v>4364</v>
          </cell>
          <cell r="G130">
            <v>6240</v>
          </cell>
          <cell r="H130">
            <v>4620</v>
          </cell>
          <cell r="I130">
            <v>15224</v>
          </cell>
          <cell r="J130">
            <v>85711.12</v>
          </cell>
        </row>
        <row r="131">
          <cell r="B131" t="str">
            <v>43449400</v>
          </cell>
          <cell r="D131" t="str">
            <v>Mazehill Nursery</v>
          </cell>
          <cell r="F131">
            <v>2070</v>
          </cell>
          <cell r="G131">
            <v>4815</v>
          </cell>
          <cell r="H131">
            <v>2700</v>
          </cell>
          <cell r="I131">
            <v>9585</v>
          </cell>
          <cell r="J131">
            <v>53963.549999999996</v>
          </cell>
        </row>
        <row r="132">
          <cell r="B132" t="str">
            <v>34796100</v>
          </cell>
          <cell r="D132" t="str">
            <v>The Ark Nursery &amp; Preschool</v>
          </cell>
          <cell r="F132">
            <v>1560</v>
          </cell>
          <cell r="G132">
            <v>1245</v>
          </cell>
          <cell r="H132">
            <v>1770</v>
          </cell>
          <cell r="I132">
            <v>4575</v>
          </cell>
          <cell r="J132">
            <v>25757.25</v>
          </cell>
        </row>
        <row r="133">
          <cell r="B133" t="str">
            <v>70986200</v>
          </cell>
          <cell r="D133" t="str">
            <v>The Meadows Nursery</v>
          </cell>
          <cell r="F133">
            <v>4290</v>
          </cell>
          <cell r="G133">
            <v>3630</v>
          </cell>
          <cell r="H133">
            <v>3720</v>
          </cell>
          <cell r="I133">
            <v>11640</v>
          </cell>
          <cell r="J133">
            <v>65533.2</v>
          </cell>
        </row>
        <row r="134">
          <cell r="B134" t="str">
            <v>61969200</v>
          </cell>
          <cell r="D134" t="str">
            <v>Middlewood Nature Nursery</v>
          </cell>
          <cell r="F134">
            <v>2204</v>
          </cell>
          <cell r="G134">
            <v>1210</v>
          </cell>
          <cell r="H134">
            <v>1620</v>
          </cell>
          <cell r="I134">
            <v>5034</v>
          </cell>
          <cell r="J134">
            <v>28341.42</v>
          </cell>
        </row>
        <row r="135">
          <cell r="B135" t="str">
            <v>52079900</v>
          </cell>
          <cell r="D135" t="str">
            <v>Milestones Childcare</v>
          </cell>
          <cell r="F135">
            <v>4131</v>
          </cell>
          <cell r="G135">
            <v>5364</v>
          </cell>
          <cell r="H135">
            <v>2883</v>
          </cell>
          <cell r="I135">
            <v>12378</v>
          </cell>
          <cell r="J135">
            <v>69688.14</v>
          </cell>
        </row>
        <row r="136">
          <cell r="B136" t="str">
            <v>64601200</v>
          </cell>
          <cell r="D136" t="str">
            <v>Minibugs Wincobank</v>
          </cell>
          <cell r="F136">
            <v>4485</v>
          </cell>
          <cell r="G136">
            <v>4100</v>
          </cell>
          <cell r="H136">
            <v>3670</v>
          </cell>
          <cell r="I136">
            <v>12255</v>
          </cell>
          <cell r="J136">
            <v>68995.649999999994</v>
          </cell>
        </row>
        <row r="137">
          <cell r="B137" t="str">
            <v>31189800</v>
          </cell>
          <cell r="D137" t="str">
            <v>Mount View Pre-School</v>
          </cell>
          <cell r="F137">
            <v>288</v>
          </cell>
          <cell r="G137">
            <v>0</v>
          </cell>
          <cell r="H137">
            <v>162</v>
          </cell>
          <cell r="I137">
            <v>450</v>
          </cell>
          <cell r="J137">
            <v>2533.5</v>
          </cell>
        </row>
        <row r="138">
          <cell r="B138" t="str">
            <v>70037800</v>
          </cell>
          <cell r="D138" t="str">
            <v>Nether Green Nursery Ltd</v>
          </cell>
          <cell r="F138">
            <v>0</v>
          </cell>
          <cell r="G138">
            <v>420</v>
          </cell>
          <cell r="H138">
            <v>0</v>
          </cell>
          <cell r="I138">
            <v>420</v>
          </cell>
          <cell r="J138">
            <v>2364.6</v>
          </cell>
        </row>
        <row r="139">
          <cell r="B139" t="str">
            <v>58781600</v>
          </cell>
          <cell r="D139" t="str">
            <v>Norfolk Park Daycare Nursery</v>
          </cell>
          <cell r="F139">
            <v>735</v>
          </cell>
          <cell r="G139">
            <v>1245</v>
          </cell>
          <cell r="H139">
            <v>495</v>
          </cell>
          <cell r="I139">
            <v>2475</v>
          </cell>
          <cell r="J139">
            <v>13934.25</v>
          </cell>
        </row>
        <row r="140">
          <cell r="B140" t="str">
            <v>31189600</v>
          </cell>
          <cell r="D140" t="str">
            <v>Norton Community Pre-School</v>
          </cell>
          <cell r="F140">
            <v>975</v>
          </cell>
          <cell r="G140">
            <v>1830</v>
          </cell>
          <cell r="H140">
            <v>924</v>
          </cell>
          <cell r="I140">
            <v>3729</v>
          </cell>
          <cell r="J140">
            <v>20994.27</v>
          </cell>
        </row>
        <row r="141">
          <cell r="B141" t="str">
            <v>48119700</v>
          </cell>
          <cell r="D141" t="str">
            <v>Oak Valley Day Nursery</v>
          </cell>
          <cell r="F141">
            <v>3117</v>
          </cell>
          <cell r="G141">
            <v>3810</v>
          </cell>
          <cell r="H141">
            <v>1545</v>
          </cell>
          <cell r="I141">
            <v>8472</v>
          </cell>
          <cell r="J141">
            <v>47697.36</v>
          </cell>
        </row>
        <row r="142">
          <cell r="B142" t="str">
            <v>39329900</v>
          </cell>
          <cell r="D142" t="str">
            <v>Redmires Lodge Nursery &amp; Pre-School</v>
          </cell>
          <cell r="F142">
            <v>585</v>
          </cell>
          <cell r="G142">
            <v>486</v>
          </cell>
          <cell r="H142">
            <v>660</v>
          </cell>
          <cell r="I142">
            <v>1731</v>
          </cell>
          <cell r="J142">
            <v>9745.5300000000007</v>
          </cell>
        </row>
        <row r="143">
          <cell r="B143" t="str">
            <v>70666500</v>
          </cell>
          <cell r="D143" t="str">
            <v>Riverview Day Nursery &amp; Pre-School</v>
          </cell>
          <cell r="F143">
            <v>2595</v>
          </cell>
          <cell r="G143">
            <v>1620</v>
          </cell>
          <cell r="H143">
            <v>2655</v>
          </cell>
          <cell r="I143">
            <v>6870</v>
          </cell>
          <cell r="J143">
            <v>38678.1</v>
          </cell>
        </row>
        <row r="144">
          <cell r="B144" t="str">
            <v>36641500</v>
          </cell>
          <cell r="D144" t="str">
            <v>Scallywags Children's Centre</v>
          </cell>
          <cell r="F144">
            <v>372</v>
          </cell>
          <cell r="G144">
            <v>705</v>
          </cell>
          <cell r="H144">
            <v>165</v>
          </cell>
          <cell r="I144">
            <v>1242</v>
          </cell>
          <cell r="J144">
            <v>6992.46</v>
          </cell>
        </row>
        <row r="145">
          <cell r="B145" t="str">
            <v>70497400</v>
          </cell>
          <cell r="D145" t="str">
            <v>Seeds to Stars Daycare Nursery</v>
          </cell>
          <cell r="F145">
            <v>1840</v>
          </cell>
          <cell r="G145">
            <v>1680</v>
          </cell>
          <cell r="H145">
            <v>2085</v>
          </cell>
          <cell r="I145">
            <v>5605</v>
          </cell>
          <cell r="J145">
            <v>31556.149999999998</v>
          </cell>
        </row>
        <row r="146">
          <cell r="B146" t="str">
            <v>31190800</v>
          </cell>
          <cell r="D146" t="str">
            <v>Sheffield Children's Centre</v>
          </cell>
          <cell r="F146">
            <v>4290</v>
          </cell>
          <cell r="G146">
            <v>3150</v>
          </cell>
          <cell r="H146">
            <v>3135</v>
          </cell>
          <cell r="I146">
            <v>10575</v>
          </cell>
          <cell r="J146">
            <v>59537.25</v>
          </cell>
        </row>
        <row r="147">
          <cell r="B147" t="str">
            <v>29761101</v>
          </cell>
          <cell r="D147" t="str">
            <v>Sheffield City College Nursery</v>
          </cell>
          <cell r="F147">
            <v>3511</v>
          </cell>
          <cell r="G147">
            <v>3419</v>
          </cell>
          <cell r="H147">
            <v>2985</v>
          </cell>
          <cell r="I147">
            <v>9915</v>
          </cell>
          <cell r="J147">
            <v>55821.45</v>
          </cell>
        </row>
        <row r="148">
          <cell r="B148" t="str">
            <v>30131101</v>
          </cell>
          <cell r="D148" t="str">
            <v>Sheffield Hallam University Nursery</v>
          </cell>
          <cell r="F148">
            <v>0</v>
          </cell>
          <cell r="G148">
            <v>84</v>
          </cell>
          <cell r="H148">
            <v>330</v>
          </cell>
          <cell r="I148">
            <v>414</v>
          </cell>
          <cell r="J148">
            <v>2330.8200000000002</v>
          </cell>
        </row>
        <row r="149">
          <cell r="B149" t="str">
            <v>59641400</v>
          </cell>
          <cell r="D149" t="str">
            <v>Sheffield Woodland Kindergarten</v>
          </cell>
          <cell r="F149">
            <v>780</v>
          </cell>
          <cell r="G149">
            <v>0</v>
          </cell>
          <cell r="H149">
            <v>495</v>
          </cell>
          <cell r="I149">
            <v>1275</v>
          </cell>
          <cell r="J149">
            <v>7178.25</v>
          </cell>
        </row>
        <row r="150">
          <cell r="B150" t="str">
            <v>31191500</v>
          </cell>
          <cell r="D150" t="str">
            <v>Happy Hands Pre-School &amp; Childcare</v>
          </cell>
          <cell r="F150">
            <v>468</v>
          </cell>
          <cell r="G150">
            <v>826</v>
          </cell>
          <cell r="H150">
            <v>576</v>
          </cell>
          <cell r="I150">
            <v>1870</v>
          </cell>
          <cell r="J150">
            <v>10528.1</v>
          </cell>
        </row>
        <row r="151">
          <cell r="B151" t="str">
            <v>31191700</v>
          </cell>
          <cell r="D151" t="str">
            <v>St Leonard's Day Nursery</v>
          </cell>
          <cell r="F151">
            <v>3156</v>
          </cell>
          <cell r="G151">
            <v>4770</v>
          </cell>
          <cell r="H151">
            <v>2670</v>
          </cell>
          <cell r="I151">
            <v>10596</v>
          </cell>
          <cell r="J151">
            <v>59655.479999999996</v>
          </cell>
        </row>
        <row r="152">
          <cell r="B152" t="str">
            <v>31191800</v>
          </cell>
          <cell r="D152" t="str">
            <v>St Luke's Pre School</v>
          </cell>
          <cell r="F152">
            <v>195</v>
          </cell>
          <cell r="G152">
            <v>0</v>
          </cell>
          <cell r="H152">
            <v>165</v>
          </cell>
          <cell r="I152">
            <v>360</v>
          </cell>
          <cell r="J152">
            <v>2026.8</v>
          </cell>
        </row>
        <row r="153">
          <cell r="B153" t="str">
            <v>31191900</v>
          </cell>
          <cell r="D153" t="str">
            <v>St Thomas' Church Nursery</v>
          </cell>
          <cell r="F153">
            <v>0</v>
          </cell>
          <cell r="G153">
            <v>0</v>
          </cell>
          <cell r="H153">
            <v>165</v>
          </cell>
          <cell r="I153">
            <v>165</v>
          </cell>
          <cell r="J153">
            <v>928.94999999999993</v>
          </cell>
        </row>
        <row r="154">
          <cell r="B154" t="str">
            <v>31192000</v>
          </cell>
          <cell r="D154" t="str">
            <v>Stannington Village Pre-School</v>
          </cell>
          <cell r="F154">
            <v>429</v>
          </cell>
          <cell r="G154">
            <v>294</v>
          </cell>
          <cell r="H154">
            <v>642</v>
          </cell>
          <cell r="I154">
            <v>1365</v>
          </cell>
          <cell r="J154">
            <v>7684.95</v>
          </cell>
        </row>
        <row r="155">
          <cell r="B155" t="str">
            <v>31192300</v>
          </cell>
          <cell r="D155" t="str">
            <v>Steps Community Nursery</v>
          </cell>
          <cell r="F155">
            <v>1146</v>
          </cell>
          <cell r="G155">
            <v>1412</v>
          </cell>
          <cell r="H155">
            <v>649</v>
          </cell>
          <cell r="I155">
            <v>3207</v>
          </cell>
          <cell r="J155">
            <v>18055.41</v>
          </cell>
        </row>
        <row r="156">
          <cell r="B156" t="str">
            <v>31538100</v>
          </cell>
          <cell r="D156" t="str">
            <v>Sunflower Children's Centre</v>
          </cell>
          <cell r="F156">
            <v>2535</v>
          </cell>
          <cell r="G156">
            <v>2231</v>
          </cell>
          <cell r="H156">
            <v>2070</v>
          </cell>
          <cell r="I156">
            <v>6836</v>
          </cell>
          <cell r="J156">
            <v>38486.68</v>
          </cell>
        </row>
        <row r="157">
          <cell r="B157" t="str">
            <v>37434000</v>
          </cell>
          <cell r="D157" t="str">
            <v>Sunny Meadows Nursery</v>
          </cell>
          <cell r="F157">
            <v>1170</v>
          </cell>
          <cell r="G157">
            <v>1380</v>
          </cell>
          <cell r="H157">
            <v>1320</v>
          </cell>
          <cell r="I157">
            <v>3870</v>
          </cell>
          <cell r="J157">
            <v>21788.1</v>
          </cell>
        </row>
        <row r="158">
          <cell r="B158" t="str">
            <v>38230800</v>
          </cell>
          <cell r="D158" t="str">
            <v>Sunshine Day Nursery (Hallamshire)</v>
          </cell>
          <cell r="F158">
            <v>1482</v>
          </cell>
          <cell r="G158">
            <v>606</v>
          </cell>
          <cell r="H158">
            <v>1200</v>
          </cell>
          <cell r="I158">
            <v>3288</v>
          </cell>
          <cell r="J158">
            <v>18511.439999999999</v>
          </cell>
        </row>
        <row r="159">
          <cell r="B159" t="str">
            <v>31192400</v>
          </cell>
          <cell r="D159" t="str">
            <v>Sunshine Day Nursery (Northern General Hospital)</v>
          </cell>
          <cell r="F159">
            <v>2304</v>
          </cell>
          <cell r="G159">
            <v>1907</v>
          </cell>
          <cell r="H159">
            <v>2362</v>
          </cell>
          <cell r="I159">
            <v>6573</v>
          </cell>
          <cell r="J159">
            <v>37005.99</v>
          </cell>
        </row>
        <row r="160">
          <cell r="B160" t="str">
            <v>51524400</v>
          </cell>
          <cell r="D160" t="str">
            <v>Sunshine Pre-School (aka Woodthorpe CC)</v>
          </cell>
          <cell r="F160">
            <v>4935</v>
          </cell>
          <cell r="G160">
            <v>5232</v>
          </cell>
          <cell r="H160">
            <v>4560</v>
          </cell>
          <cell r="I160">
            <v>14727</v>
          </cell>
          <cell r="J160">
            <v>82913.009999999995</v>
          </cell>
        </row>
        <row r="161">
          <cell r="B161" t="str">
            <v>31192500</v>
          </cell>
          <cell r="D161" t="str">
            <v>Teddies Nursery @ Bright Horizons</v>
          </cell>
          <cell r="F161">
            <v>2670</v>
          </cell>
          <cell r="G161">
            <v>1560</v>
          </cell>
          <cell r="H161">
            <v>1536</v>
          </cell>
          <cell r="I161">
            <v>5766</v>
          </cell>
          <cell r="J161">
            <v>32462.579999999998</v>
          </cell>
        </row>
        <row r="162">
          <cell r="B162" t="str">
            <v>47718600</v>
          </cell>
          <cell r="D162" t="str">
            <v>The Little School House Nursery</v>
          </cell>
          <cell r="F162">
            <v>975</v>
          </cell>
          <cell r="G162">
            <v>630</v>
          </cell>
          <cell r="H162">
            <v>766</v>
          </cell>
          <cell r="I162">
            <v>2371</v>
          </cell>
          <cell r="J162">
            <v>13348.73</v>
          </cell>
        </row>
        <row r="163">
          <cell r="B163" t="str">
            <v>70772500</v>
          </cell>
          <cell r="D163" t="str">
            <v>The Nature Box Forest School</v>
          </cell>
          <cell r="F163">
            <v>171</v>
          </cell>
          <cell r="G163">
            <v>78</v>
          </cell>
          <cell r="H163">
            <v>154</v>
          </cell>
          <cell r="I163">
            <v>403</v>
          </cell>
          <cell r="J163">
            <v>2268.89</v>
          </cell>
        </row>
        <row r="164">
          <cell r="B164" t="str">
            <v>64244200</v>
          </cell>
          <cell r="D164" t="str">
            <v>The Nest Nursery</v>
          </cell>
          <cell r="F164">
            <v>495</v>
          </cell>
          <cell r="G164">
            <v>126</v>
          </cell>
          <cell r="H164">
            <v>495</v>
          </cell>
          <cell r="I164">
            <v>1116</v>
          </cell>
          <cell r="J164">
            <v>6283.08</v>
          </cell>
        </row>
        <row r="165">
          <cell r="B165" t="str">
            <v>31192700</v>
          </cell>
          <cell r="D165" t="str">
            <v>The Old School House Nursery</v>
          </cell>
          <cell r="F165">
            <v>702</v>
          </cell>
          <cell r="G165">
            <v>924</v>
          </cell>
          <cell r="H165">
            <v>504</v>
          </cell>
          <cell r="I165">
            <v>2130</v>
          </cell>
          <cell r="J165">
            <v>11991.9</v>
          </cell>
        </row>
        <row r="166">
          <cell r="B166" t="str">
            <v>51415700</v>
          </cell>
          <cell r="D166" t="str">
            <v>The Old School House Nursery School (Endcliffe)</v>
          </cell>
          <cell r="F166">
            <v>195</v>
          </cell>
          <cell r="G166">
            <v>84</v>
          </cell>
          <cell r="H166">
            <v>165</v>
          </cell>
          <cell r="I166">
            <v>444</v>
          </cell>
          <cell r="J166">
            <v>2499.7199999999998</v>
          </cell>
        </row>
        <row r="167">
          <cell r="B167" t="str">
            <v>31189500</v>
          </cell>
          <cell r="D167" t="str">
            <v>The Psalter Lane Nursery</v>
          </cell>
          <cell r="F167">
            <v>1092</v>
          </cell>
          <cell r="G167">
            <v>1458</v>
          </cell>
          <cell r="H167">
            <v>909</v>
          </cell>
          <cell r="I167">
            <v>3459</v>
          </cell>
          <cell r="J167">
            <v>19474.169999999998</v>
          </cell>
        </row>
        <row r="168">
          <cell r="B168" t="str">
            <v>36517600</v>
          </cell>
          <cell r="D168" t="str">
            <v>Tiddlywinks Children's Centre</v>
          </cell>
          <cell r="F168">
            <v>5652</v>
          </cell>
          <cell r="G168">
            <v>5580</v>
          </cell>
          <cell r="H168">
            <v>5622</v>
          </cell>
          <cell r="I168">
            <v>16854</v>
          </cell>
          <cell r="J168">
            <v>94888.02</v>
          </cell>
        </row>
        <row r="169">
          <cell r="B169" t="str">
            <v>46451000</v>
          </cell>
          <cell r="D169" t="str">
            <v>Toybox Nursery</v>
          </cell>
          <cell r="F169">
            <v>2280</v>
          </cell>
          <cell r="G169">
            <v>1890</v>
          </cell>
          <cell r="H169">
            <v>2292</v>
          </cell>
          <cell r="I169">
            <v>6462</v>
          </cell>
          <cell r="J169">
            <v>36381.06</v>
          </cell>
        </row>
        <row r="170">
          <cell r="B170" t="str">
            <v>48460400</v>
          </cell>
          <cell r="D170" t="str">
            <v>Twinkles Day Nursery</v>
          </cell>
          <cell r="F170">
            <v>3630</v>
          </cell>
          <cell r="G170">
            <v>3150</v>
          </cell>
          <cell r="H170">
            <v>3630</v>
          </cell>
          <cell r="I170">
            <v>10410</v>
          </cell>
          <cell r="J170">
            <v>58608.299999999996</v>
          </cell>
        </row>
        <row r="171">
          <cell r="B171" t="str">
            <v>70639500</v>
          </cell>
          <cell r="D171" t="str">
            <v>Twinkle Star Nursery</v>
          </cell>
          <cell r="F171">
            <v>0</v>
          </cell>
          <cell r="G171">
            <v>0</v>
          </cell>
          <cell r="H171">
            <v>330</v>
          </cell>
          <cell r="I171">
            <v>330</v>
          </cell>
          <cell r="J171">
            <v>1857.8999999999999</v>
          </cell>
        </row>
        <row r="172">
          <cell r="B172" t="str">
            <v>62519600</v>
          </cell>
          <cell r="D172" t="str">
            <v>UK Kidz</v>
          </cell>
          <cell r="F172">
            <v>720</v>
          </cell>
          <cell r="G172">
            <v>420</v>
          </cell>
          <cell r="H172">
            <v>165</v>
          </cell>
          <cell r="I172">
            <v>1305</v>
          </cell>
          <cell r="J172">
            <v>7347.15</v>
          </cell>
        </row>
        <row r="173">
          <cell r="B173" t="str">
            <v>63643000</v>
          </cell>
          <cell r="D173" t="str">
            <v>Upsadaisy Ltd</v>
          </cell>
          <cell r="F173">
            <v>7988</v>
          </cell>
          <cell r="G173">
            <v>6572</v>
          </cell>
          <cell r="H173">
            <v>6567</v>
          </cell>
          <cell r="I173">
            <v>21127</v>
          </cell>
          <cell r="J173">
            <v>118945.01</v>
          </cell>
        </row>
        <row r="174">
          <cell r="B174" t="str">
            <v>31192800</v>
          </cell>
          <cell r="D174" t="str">
            <v>University of Sheffield Nursery</v>
          </cell>
          <cell r="F174">
            <v>289</v>
          </cell>
          <cell r="G174">
            <v>195</v>
          </cell>
          <cell r="H174">
            <v>878</v>
          </cell>
          <cell r="I174">
            <v>1362</v>
          </cell>
          <cell r="J174">
            <v>7668.0599999999995</v>
          </cell>
        </row>
        <row r="175">
          <cell r="B175" t="str">
            <v>31877700</v>
          </cell>
          <cell r="D175" t="str">
            <v>Watoto Pre-School</v>
          </cell>
          <cell r="F175">
            <v>6085</v>
          </cell>
          <cell r="G175">
            <v>6780</v>
          </cell>
          <cell r="H175">
            <v>5115</v>
          </cell>
          <cell r="I175">
            <v>17980</v>
          </cell>
          <cell r="J175">
            <v>101227.4</v>
          </cell>
        </row>
        <row r="176">
          <cell r="B176" t="str">
            <v>31193100</v>
          </cell>
          <cell r="D176" t="str">
            <v>Woodhouse Nursery</v>
          </cell>
          <cell r="F176">
            <v>3570</v>
          </cell>
          <cell r="G176">
            <v>1740</v>
          </cell>
          <cell r="H176">
            <v>3465</v>
          </cell>
          <cell r="I176">
            <v>8775</v>
          </cell>
          <cell r="J176">
            <v>49403.25</v>
          </cell>
        </row>
        <row r="177">
          <cell r="B177" t="str">
            <v>31193200</v>
          </cell>
          <cell r="D177" t="str">
            <v>Woodlands Pre-School Nursery</v>
          </cell>
          <cell r="F177">
            <v>195</v>
          </cell>
          <cell r="G177">
            <v>210</v>
          </cell>
          <cell r="H177">
            <v>165</v>
          </cell>
          <cell r="I177">
            <v>570</v>
          </cell>
          <cell r="J177">
            <v>3209.1</v>
          </cell>
        </row>
        <row r="178">
          <cell r="B178" t="str">
            <v>49283700</v>
          </cell>
          <cell r="D178" t="str">
            <v>Wisewood Community Pre School</v>
          </cell>
          <cell r="F178">
            <v>0</v>
          </cell>
          <cell r="G178">
            <v>1365</v>
          </cell>
          <cell r="H178">
            <v>825</v>
          </cell>
          <cell r="I178">
            <v>2190</v>
          </cell>
          <cell r="J178">
            <v>12329.699999999999</v>
          </cell>
        </row>
        <row r="179">
          <cell r="B179" t="str">
            <v>31193000</v>
          </cell>
          <cell r="D179" t="str">
            <v>Wizz Kids Pre-School</v>
          </cell>
          <cell r="F179">
            <v>738</v>
          </cell>
          <cell r="G179">
            <v>351</v>
          </cell>
          <cell r="H179">
            <v>265</v>
          </cell>
          <cell r="I179">
            <v>1354</v>
          </cell>
          <cell r="J179">
            <v>7623.0199999999995</v>
          </cell>
        </row>
        <row r="180">
          <cell r="B180" t="str">
            <v>32347900</v>
          </cell>
          <cell r="D180" t="str">
            <v>Woodhouse Community Playgroup</v>
          </cell>
          <cell r="F180">
            <v>1365</v>
          </cell>
          <cell r="G180">
            <v>1380</v>
          </cell>
          <cell r="H180">
            <v>1440</v>
          </cell>
          <cell r="I180">
            <v>4185</v>
          </cell>
          <cell r="J180">
            <v>23561.55</v>
          </cell>
        </row>
        <row r="181">
          <cell r="B181" t="str">
            <v>00071002</v>
          </cell>
          <cell r="C181" t="str">
            <v>0047100200000</v>
          </cell>
          <cell r="D181" t="str">
            <v>Grace Owen</v>
          </cell>
          <cell r="F181">
            <v>6912</v>
          </cell>
          <cell r="G181">
            <v>4518</v>
          </cell>
          <cell r="H181">
            <v>5718</v>
          </cell>
          <cell r="I181">
            <v>17148</v>
          </cell>
          <cell r="J181">
            <v>96543.24</v>
          </cell>
        </row>
        <row r="182">
          <cell r="B182" t="str">
            <v>0047234000</v>
          </cell>
          <cell r="C182" t="str">
            <v>0047234200000</v>
          </cell>
          <cell r="D182" t="str">
            <v>Angram Bank Primary School</v>
          </cell>
          <cell r="F182">
            <v>975</v>
          </cell>
          <cell r="G182">
            <v>630</v>
          </cell>
          <cell r="H182">
            <v>330</v>
          </cell>
          <cell r="I182">
            <v>1935</v>
          </cell>
          <cell r="J182">
            <v>10894.05</v>
          </cell>
        </row>
        <row r="183">
          <cell r="B183" t="str">
            <v>00072322</v>
          </cell>
          <cell r="C183" t="str">
            <v>0047232200000</v>
          </cell>
          <cell r="D183" t="str">
            <v>Bankwood Primary</v>
          </cell>
          <cell r="F183">
            <v>3411</v>
          </cell>
          <cell r="G183">
            <v>4299</v>
          </cell>
          <cell r="H183">
            <v>4485</v>
          </cell>
          <cell r="I183">
            <v>12195</v>
          </cell>
          <cell r="J183">
            <v>68657.850000000006</v>
          </cell>
        </row>
        <row r="184">
          <cell r="B184" t="str">
            <v>00072306</v>
          </cell>
          <cell r="C184" t="str">
            <v>0047230600000</v>
          </cell>
          <cell r="D184" t="str">
            <v>Royd Nursery Infant School (FEL)</v>
          </cell>
          <cell r="F184">
            <v>2793</v>
          </cell>
          <cell r="G184">
            <v>2202</v>
          </cell>
          <cell r="H184">
            <v>0</v>
          </cell>
          <cell r="I184">
            <v>4995</v>
          </cell>
          <cell r="J184">
            <v>28121.85</v>
          </cell>
        </row>
        <row r="185">
          <cell r="B185" t="str">
            <v>00072369</v>
          </cell>
          <cell r="C185" t="str">
            <v>0047236900000</v>
          </cell>
          <cell r="D185" t="str">
            <v>Sharrow School Childcare Services</v>
          </cell>
          <cell r="F185">
            <v>3192</v>
          </cell>
          <cell r="G185">
            <v>4004</v>
          </cell>
          <cell r="H185">
            <v>3045</v>
          </cell>
          <cell r="I185">
            <v>10241</v>
          </cell>
          <cell r="J185">
            <v>57656.83</v>
          </cell>
        </row>
        <row r="186">
          <cell r="B186" t="str">
            <v>00072360</v>
          </cell>
          <cell r="C186" t="str">
            <v>0047236000000</v>
          </cell>
          <cell r="D186" t="str">
            <v xml:space="preserve">Shortbrook Primary (Ladybirds) </v>
          </cell>
          <cell r="F186">
            <v>390</v>
          </cell>
          <cell r="G186">
            <v>810</v>
          </cell>
          <cell r="H186">
            <v>630</v>
          </cell>
          <cell r="I186">
            <v>1830</v>
          </cell>
          <cell r="J186">
            <v>10302.9</v>
          </cell>
        </row>
        <row r="187">
          <cell r="B187" t="str">
            <v>00072350</v>
          </cell>
          <cell r="C187" t="str">
            <v>0047235000000</v>
          </cell>
          <cell r="D187" t="str">
            <v>Stradbroke Primary School</v>
          </cell>
          <cell r="F187">
            <v>2790</v>
          </cell>
          <cell r="G187">
            <v>3180</v>
          </cell>
          <cell r="H187">
            <v>3015</v>
          </cell>
          <cell r="I187">
            <v>8985</v>
          </cell>
          <cell r="J187">
            <v>50585.549999999996</v>
          </cell>
        </row>
        <row r="188">
          <cell r="B188" t="str">
            <v>06204600</v>
          </cell>
          <cell r="D188" t="str">
            <v>Abbeyfield Primary Academy (FEL)</v>
          </cell>
          <cell r="F188">
            <v>300</v>
          </cell>
          <cell r="G188">
            <v>180</v>
          </cell>
          <cell r="H188">
            <v>0</v>
          </cell>
          <cell r="I188">
            <v>480</v>
          </cell>
          <cell r="J188">
            <v>2702.4</v>
          </cell>
        </row>
        <row r="189">
          <cell r="B189" t="str">
            <v>06204800</v>
          </cell>
          <cell r="D189" t="str">
            <v>Acres Hill Community Primary School (FEL)</v>
          </cell>
          <cell r="F189">
            <v>0</v>
          </cell>
          <cell r="G189">
            <v>165</v>
          </cell>
          <cell r="H189">
            <v>0</v>
          </cell>
          <cell r="I189">
            <v>165</v>
          </cell>
          <cell r="J189">
            <v>928.94999999999993</v>
          </cell>
        </row>
        <row r="190">
          <cell r="B190" t="str">
            <v>06227400</v>
          </cell>
          <cell r="D190" t="str">
            <v>Beck Primary Academy</v>
          </cell>
          <cell r="F190">
            <v>3900</v>
          </cell>
          <cell r="G190">
            <v>5865</v>
          </cell>
          <cell r="H190">
            <v>4770</v>
          </cell>
          <cell r="I190">
            <v>14535</v>
          </cell>
          <cell r="J190">
            <v>81832.05</v>
          </cell>
        </row>
        <row r="191">
          <cell r="B191" t="str">
            <v>06209500</v>
          </cell>
          <cell r="D191" t="str">
            <v>Byron Wood Primary Academy</v>
          </cell>
          <cell r="F191">
            <v>210</v>
          </cell>
          <cell r="G191">
            <v>0</v>
          </cell>
          <cell r="H191">
            <v>0</v>
          </cell>
          <cell r="I191">
            <v>210</v>
          </cell>
          <cell r="J191">
            <v>1182.3</v>
          </cell>
        </row>
        <row r="192">
          <cell r="B192" t="str">
            <v>06202800</v>
          </cell>
          <cell r="D192" t="str">
            <v>Emmaus Catholic &amp; C of E Academy</v>
          </cell>
          <cell r="F192">
            <v>0</v>
          </cell>
          <cell r="G192">
            <v>420</v>
          </cell>
          <cell r="H192">
            <v>330</v>
          </cell>
          <cell r="I192">
            <v>750</v>
          </cell>
          <cell r="J192">
            <v>4222.5</v>
          </cell>
        </row>
        <row r="193">
          <cell r="B193" t="str">
            <v>06201000</v>
          </cell>
          <cell r="D193" t="str">
            <v>Foxhill Academy</v>
          </cell>
          <cell r="F193">
            <v>0</v>
          </cell>
          <cell r="G193">
            <v>0</v>
          </cell>
          <cell r="H193">
            <v>165</v>
          </cell>
          <cell r="I193">
            <v>165</v>
          </cell>
          <cell r="J193">
            <v>928.94999999999993</v>
          </cell>
        </row>
        <row r="194">
          <cell r="B194" t="str">
            <v>06200400</v>
          </cell>
          <cell r="D194" t="str">
            <v>Hartley Brook Academy</v>
          </cell>
          <cell r="F194">
            <v>0</v>
          </cell>
          <cell r="G194">
            <v>450</v>
          </cell>
          <cell r="H194">
            <v>0</v>
          </cell>
          <cell r="I194">
            <v>450</v>
          </cell>
          <cell r="J194">
            <v>2533.5</v>
          </cell>
        </row>
        <row r="195">
          <cell r="B195" t="str">
            <v>06203900</v>
          </cell>
          <cell r="D195" t="str">
            <v>High Hazels Nursery Infant Academy</v>
          </cell>
          <cell r="F195">
            <v>1875</v>
          </cell>
          <cell r="G195">
            <v>2127</v>
          </cell>
          <cell r="H195">
            <v>1935</v>
          </cell>
          <cell r="I195">
            <v>5937</v>
          </cell>
          <cell r="J195">
            <v>33425.31</v>
          </cell>
        </row>
        <row r="196">
          <cell r="B196" t="str">
            <v>06422600</v>
          </cell>
          <cell r="D196" t="str">
            <v>Hinde House Academy</v>
          </cell>
          <cell r="F196">
            <v>2985</v>
          </cell>
          <cell r="G196">
            <v>3525</v>
          </cell>
          <cell r="H196">
            <v>2940</v>
          </cell>
          <cell r="I196">
            <v>9450</v>
          </cell>
          <cell r="J196">
            <v>53203.5</v>
          </cell>
        </row>
        <row r="197">
          <cell r="B197" t="str">
            <v>06233700</v>
          </cell>
          <cell r="D197" t="str">
            <v>Hucklow Primary Academy</v>
          </cell>
          <cell r="F197">
            <v>3315</v>
          </cell>
          <cell r="G197">
            <v>6630</v>
          </cell>
          <cell r="H197">
            <v>4455</v>
          </cell>
          <cell r="I197">
            <v>14400</v>
          </cell>
          <cell r="J197">
            <v>81072</v>
          </cell>
        </row>
        <row r="198">
          <cell r="B198" t="str">
            <v>06202900</v>
          </cell>
          <cell r="D198" t="str">
            <v>Lowedges Primary School (FEL)</v>
          </cell>
          <cell r="F198">
            <v>135</v>
          </cell>
          <cell r="G198">
            <v>315</v>
          </cell>
          <cell r="H198">
            <v>0</v>
          </cell>
          <cell r="I198">
            <v>450</v>
          </cell>
          <cell r="J198">
            <v>2533.5</v>
          </cell>
        </row>
        <row r="199">
          <cell r="B199" t="str">
            <v>06235800</v>
          </cell>
          <cell r="D199" t="str">
            <v>Malin Bridge Primary (was Pre-School)</v>
          </cell>
          <cell r="F199">
            <v>754</v>
          </cell>
          <cell r="G199">
            <v>2072</v>
          </cell>
          <cell r="H199">
            <v>1171</v>
          </cell>
          <cell r="I199">
            <v>3997</v>
          </cell>
          <cell r="J199">
            <v>22503.11</v>
          </cell>
        </row>
        <row r="200">
          <cell r="B200" t="str">
            <v>06235900</v>
          </cell>
          <cell r="D200" t="str">
            <v>Manor Lodge Primary School (FEL)</v>
          </cell>
          <cell r="F200">
            <v>150</v>
          </cell>
          <cell r="G200">
            <v>0</v>
          </cell>
          <cell r="H200">
            <v>120</v>
          </cell>
          <cell r="I200">
            <v>270</v>
          </cell>
          <cell r="J200">
            <v>1520.1</v>
          </cell>
        </row>
        <row r="201">
          <cell r="B201" t="str">
            <v>06234500</v>
          </cell>
          <cell r="D201" t="str">
            <v>Mansel Primary Academy</v>
          </cell>
          <cell r="F201">
            <v>2340</v>
          </cell>
          <cell r="G201">
            <v>1260</v>
          </cell>
          <cell r="H201">
            <v>1770</v>
          </cell>
          <cell r="I201">
            <v>5370</v>
          </cell>
          <cell r="J201">
            <v>30233.1</v>
          </cell>
        </row>
        <row r="202">
          <cell r="B202" t="str">
            <v>06208300</v>
          </cell>
          <cell r="D202" t="str">
            <v>Meynell Primary Academy</v>
          </cell>
          <cell r="F202">
            <v>5682</v>
          </cell>
          <cell r="G202">
            <v>3945</v>
          </cell>
          <cell r="H202">
            <v>4485</v>
          </cell>
          <cell r="I202">
            <v>14112</v>
          </cell>
          <cell r="J202">
            <v>79450.559999999998</v>
          </cell>
        </row>
        <row r="203">
          <cell r="B203" t="str">
            <v>06234600</v>
          </cell>
          <cell r="D203" t="str">
            <v>Monteney Primary School (FEL)</v>
          </cell>
          <cell r="F203">
            <v>195</v>
          </cell>
          <cell r="G203">
            <v>0</v>
          </cell>
          <cell r="H203">
            <v>0</v>
          </cell>
          <cell r="I203">
            <v>195</v>
          </cell>
          <cell r="J203">
            <v>1097.8499999999999</v>
          </cell>
        </row>
        <row r="204">
          <cell r="B204" t="str">
            <v>06205100</v>
          </cell>
          <cell r="D204" t="str">
            <v>Norfolk Community Primary School</v>
          </cell>
          <cell r="F204">
            <v>4212</v>
          </cell>
          <cell r="G204">
            <v>2430</v>
          </cell>
          <cell r="H204">
            <v>3540</v>
          </cell>
          <cell r="I204">
            <v>10182</v>
          </cell>
          <cell r="J204">
            <v>57324.659999999996</v>
          </cell>
        </row>
        <row r="205">
          <cell r="B205" t="str">
            <v>06400500</v>
          </cell>
          <cell r="D205" t="str">
            <v>Oasis Don Valley Academy</v>
          </cell>
          <cell r="F205">
            <v>435</v>
          </cell>
          <cell r="G205">
            <v>1695</v>
          </cell>
          <cell r="H205">
            <v>660</v>
          </cell>
          <cell r="I205">
            <v>2790</v>
          </cell>
          <cell r="J205">
            <v>15707.699999999999</v>
          </cell>
        </row>
        <row r="206">
          <cell r="B206" t="str">
            <v>06209300</v>
          </cell>
          <cell r="D206" t="str">
            <v>Owler Brook Primary School</v>
          </cell>
          <cell r="F206">
            <v>150</v>
          </cell>
          <cell r="G206">
            <v>300</v>
          </cell>
          <cell r="H206">
            <v>75</v>
          </cell>
          <cell r="I206">
            <v>525</v>
          </cell>
          <cell r="J206">
            <v>2955.75</v>
          </cell>
        </row>
        <row r="207">
          <cell r="B207" t="str">
            <v>06233200</v>
          </cell>
          <cell r="D207" t="str">
            <v>Phillimore Community Primary Academy</v>
          </cell>
          <cell r="F207">
            <v>720</v>
          </cell>
          <cell r="G207">
            <v>480</v>
          </cell>
          <cell r="H207">
            <v>495</v>
          </cell>
          <cell r="I207">
            <v>1695</v>
          </cell>
          <cell r="J207">
            <v>9542.85</v>
          </cell>
        </row>
        <row r="208">
          <cell r="B208" t="str">
            <v>06236600</v>
          </cell>
          <cell r="D208" t="str">
            <v>Pye Bank CE Primary School (FEL)</v>
          </cell>
          <cell r="F208">
            <v>0</v>
          </cell>
          <cell r="G208">
            <v>210</v>
          </cell>
          <cell r="H208">
            <v>0</v>
          </cell>
          <cell r="I208">
            <v>210</v>
          </cell>
          <cell r="J208">
            <v>1182.3</v>
          </cell>
        </row>
        <row r="209">
          <cell r="B209" t="str">
            <v>06236300</v>
          </cell>
          <cell r="D209" t="str">
            <v>Rainbow Forge Primary School</v>
          </cell>
          <cell r="F209">
            <v>1440</v>
          </cell>
          <cell r="G209">
            <v>2310</v>
          </cell>
          <cell r="H209">
            <v>1905</v>
          </cell>
          <cell r="I209">
            <v>5655</v>
          </cell>
          <cell r="J209">
            <v>31837.649999999998</v>
          </cell>
        </row>
        <row r="210">
          <cell r="B210" t="str">
            <v>06343100</v>
          </cell>
          <cell r="D210" t="str">
            <v>Southey Green Community Primary Academy</v>
          </cell>
          <cell r="F210">
            <v>5877</v>
          </cell>
          <cell r="G210">
            <v>5655</v>
          </cell>
          <cell r="H210">
            <v>4095</v>
          </cell>
          <cell r="I210">
            <v>15627</v>
          </cell>
          <cell r="J210">
            <v>87980.01</v>
          </cell>
        </row>
        <row r="211">
          <cell r="B211" t="str">
            <v>06223000</v>
          </cell>
          <cell r="D211" t="str">
            <v>Tinsley Meadows Primary School (Five Rivers Multi Academy Trust)</v>
          </cell>
          <cell r="F211">
            <v>4170</v>
          </cell>
          <cell r="G211">
            <v>3990</v>
          </cell>
          <cell r="H211">
            <v>2550</v>
          </cell>
          <cell r="I211">
            <v>10710</v>
          </cell>
          <cell r="J211">
            <v>60297.299999999996</v>
          </cell>
        </row>
        <row r="212">
          <cell r="B212" t="str">
            <v>06231100</v>
          </cell>
          <cell r="D212" t="str">
            <v>Wharncliffe Side Primary School (FEL)</v>
          </cell>
          <cell r="F212">
            <v>390</v>
          </cell>
          <cell r="G212">
            <v>210</v>
          </cell>
          <cell r="H212">
            <v>405</v>
          </cell>
          <cell r="I212">
            <v>1005</v>
          </cell>
          <cell r="J212">
            <v>5658.15</v>
          </cell>
        </row>
        <row r="213">
          <cell r="B213" t="str">
            <v>06204000</v>
          </cell>
          <cell r="D213" t="str">
            <v>Whiteways Primary School</v>
          </cell>
          <cell r="F213">
            <v>1950</v>
          </cell>
          <cell r="G213">
            <v>1680</v>
          </cell>
          <cell r="H213">
            <v>1815</v>
          </cell>
          <cell r="I213">
            <v>5445</v>
          </cell>
          <cell r="J213">
            <v>30655.35</v>
          </cell>
        </row>
        <row r="214">
          <cell r="B214" t="str">
            <v>06202700</v>
          </cell>
          <cell r="D214" t="str">
            <v>Wincobank Nursery Infant Academy</v>
          </cell>
          <cell r="F214">
            <v>1482</v>
          </cell>
          <cell r="G214">
            <v>2040</v>
          </cell>
          <cell r="H214">
            <v>1584</v>
          </cell>
          <cell r="I214">
            <v>5106</v>
          </cell>
          <cell r="J214">
            <v>28746.78</v>
          </cell>
        </row>
        <row r="215">
          <cell r="B215" t="str">
            <v>06213900</v>
          </cell>
          <cell r="D215" t="str">
            <v>Woodhouse West Primary School (FEL)</v>
          </cell>
          <cell r="F215">
            <v>180</v>
          </cell>
          <cell r="G215">
            <v>0</v>
          </cell>
          <cell r="H215">
            <v>0</v>
          </cell>
          <cell r="I215">
            <v>180</v>
          </cell>
          <cell r="J215">
            <v>1013.4</v>
          </cell>
        </row>
        <row r="216">
          <cell r="B216" t="str">
            <v>06203400</v>
          </cell>
          <cell r="D216" t="str">
            <v>Woodlands Primary Academy</v>
          </cell>
          <cell r="F216">
            <v>4194</v>
          </cell>
          <cell r="G216">
            <v>4447</v>
          </cell>
          <cell r="H216">
            <v>3060</v>
          </cell>
          <cell r="I216">
            <v>11701</v>
          </cell>
          <cell r="J216">
            <v>65876.63</v>
          </cell>
        </row>
        <row r="217">
          <cell r="B217" t="str">
            <v>06232400</v>
          </cell>
          <cell r="D217" t="str">
            <v>Woodseats Primary Academy School (FEL)</v>
          </cell>
          <cell r="F217">
            <v>105</v>
          </cell>
          <cell r="G217">
            <v>1026</v>
          </cell>
          <cell r="H217">
            <v>330</v>
          </cell>
          <cell r="I217">
            <v>1461</v>
          </cell>
          <cell r="J217">
            <v>8225.43</v>
          </cell>
        </row>
        <row r="218">
          <cell r="B218" t="str">
            <v>06232700</v>
          </cell>
          <cell r="D218" t="str">
            <v>Woodthorpe Community Primary School (FEL)</v>
          </cell>
          <cell r="F218">
            <v>195</v>
          </cell>
          <cell r="G218">
            <v>0</v>
          </cell>
          <cell r="H218">
            <v>0</v>
          </cell>
          <cell r="I218">
            <v>195</v>
          </cell>
          <cell r="J218">
            <v>1097.8499999999999</v>
          </cell>
        </row>
        <row r="219">
          <cell r="B219" t="str">
            <v>06232100</v>
          </cell>
          <cell r="D219" t="str">
            <v>Wybourn Community Primary Academy</v>
          </cell>
          <cell r="F219">
            <v>8543</v>
          </cell>
          <cell r="G219">
            <v>9953</v>
          </cell>
          <cell r="H219">
            <v>8482</v>
          </cell>
          <cell r="I219">
            <v>26978</v>
          </cell>
          <cell r="J219">
            <v>151886.13999999998</v>
          </cell>
        </row>
        <row r="221">
          <cell r="F221">
            <v>312242</v>
          </cell>
          <cell r="G221">
            <v>313862</v>
          </cell>
          <cell r="H221">
            <v>272590</v>
          </cell>
          <cell r="I221">
            <v>898694</v>
          </cell>
          <cell r="J221">
            <v>5059647.2199999979</v>
          </cell>
        </row>
        <row r="223">
          <cell r="D223" t="str">
            <v>Revised Ind Budget (adj for no. of wks)</v>
          </cell>
          <cell r="F223">
            <v>312595.89999999997</v>
          </cell>
          <cell r="G223">
            <v>315140.07</v>
          </cell>
          <cell r="H223">
            <v>275063.65000000002</v>
          </cell>
        </row>
        <row r="225">
          <cell r="D225" t="str">
            <v>Home Based Child Minders</v>
          </cell>
          <cell r="F225">
            <v>11799</v>
          </cell>
          <cell r="G225">
            <v>11615</v>
          </cell>
          <cell r="H225">
            <v>10395</v>
          </cell>
          <cell r="I225">
            <v>33809</v>
          </cell>
          <cell r="J225">
            <v>190344.67000000004</v>
          </cell>
        </row>
        <row r="226">
          <cell r="D226" t="str">
            <v>Private, Vol. &amp; Independent providers (PVI's)</v>
          </cell>
          <cell r="F226">
            <v>224096</v>
          </cell>
          <cell r="G226">
            <v>219224</v>
          </cell>
          <cell r="H226">
            <v>193835</v>
          </cell>
          <cell r="I226">
            <v>637155</v>
          </cell>
          <cell r="J226">
            <v>3587182.6500000004</v>
          </cell>
        </row>
        <row r="227">
          <cell r="D227" t="str">
            <v>Maintained Nursery Schools</v>
          </cell>
          <cell r="F227">
            <v>6912</v>
          </cell>
          <cell r="G227">
            <v>4518</v>
          </cell>
          <cell r="H227">
            <v>5718</v>
          </cell>
          <cell r="I227">
            <v>17148</v>
          </cell>
          <cell r="J227">
            <v>96543.24</v>
          </cell>
        </row>
        <row r="228">
          <cell r="D228" t="str">
            <v>Maintained Primary Schools</v>
          </cell>
          <cell r="F228">
            <v>13551</v>
          </cell>
          <cell r="G228">
            <v>15125</v>
          </cell>
          <cell r="H228">
            <v>11505</v>
          </cell>
          <cell r="I228">
            <v>40181</v>
          </cell>
          <cell r="J228">
            <v>226219.03</v>
          </cell>
        </row>
        <row r="229">
          <cell r="D229" t="str">
            <v>Academy Schools</v>
          </cell>
          <cell r="F229">
            <v>55884</v>
          </cell>
          <cell r="G229">
            <v>63380</v>
          </cell>
          <cell r="H229">
            <v>51137</v>
          </cell>
          <cell r="I229">
            <v>170401</v>
          </cell>
          <cell r="J229">
            <v>959357.63</v>
          </cell>
        </row>
        <row r="230">
          <cell r="D230" t="str">
            <v xml:space="preserve">Total FEL </v>
          </cell>
          <cell r="F230">
            <v>312242</v>
          </cell>
          <cell r="G230">
            <v>313862</v>
          </cell>
          <cell r="H230">
            <v>272590</v>
          </cell>
          <cell r="I230">
            <v>898694</v>
          </cell>
          <cell r="J230">
            <v>5059647.2200000007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Y1516 Smr"/>
    </sheetNames>
    <sheetDataSet>
      <sheetData sheetId="0">
        <row r="1">
          <cell r="C1">
            <v>0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</row>
        <row r="2">
          <cell r="F2">
            <v>0</v>
          </cell>
          <cell r="G2">
            <v>0</v>
          </cell>
        </row>
        <row r="3">
          <cell r="F3">
            <v>0</v>
          </cell>
          <cell r="G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 t="str">
            <v>Standard Weeks per Term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13</v>
          </cell>
          <cell r="J5">
            <v>14</v>
          </cell>
          <cell r="K5">
            <v>11</v>
          </cell>
          <cell r="L5">
            <v>38</v>
          </cell>
          <cell r="M5">
            <v>0</v>
          </cell>
          <cell r="N5" t="str">
            <v>2014/15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13</v>
          </cell>
          <cell r="J6">
            <v>15</v>
          </cell>
          <cell r="K6">
            <v>10</v>
          </cell>
          <cell r="L6">
            <v>38</v>
          </cell>
          <cell r="M6">
            <v>0</v>
          </cell>
          <cell r="N6" t="str">
            <v>2015/16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str">
            <v>DfE No</v>
          </cell>
          <cell r="G7" t="str">
            <v>Provider</v>
          </cell>
          <cell r="H7">
            <v>0</v>
          </cell>
          <cell r="I7" t="str">
            <v>Hours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str">
            <v>£/pupil/hr Funding after Safety Net</v>
          </cell>
          <cell r="O7" t="str">
            <v>In Year Adjusts to £/pupil/hr</v>
          </cell>
          <cell r="P7" t="str">
            <v>£/pupil/hr Funding (used 15/16 Revised budgets</v>
          </cell>
          <cell r="R7" t="str">
            <v>Revised Indicative Budget 15/16</v>
          </cell>
        </row>
        <row r="8">
          <cell r="F8">
            <v>0</v>
          </cell>
          <cell r="G8">
            <v>0</v>
          </cell>
          <cell r="H8">
            <v>0</v>
          </cell>
          <cell r="I8" t="str">
            <v>Summer 15 Actuals</v>
          </cell>
          <cell r="J8" t="str">
            <v>Autumn 15 Actual</v>
          </cell>
          <cell r="K8" t="str">
            <v>Spring 16 Forecast</v>
          </cell>
          <cell r="L8" t="str">
            <v xml:space="preserve">Total Payable 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str">
            <v>£</v>
          </cell>
          <cell r="O9">
            <v>0</v>
          </cell>
          <cell r="P9">
            <v>0</v>
          </cell>
          <cell r="R9">
            <v>0</v>
          </cell>
        </row>
        <row r="10">
          <cell r="F10" t="str">
            <v>dfeno</v>
          </cell>
          <cell r="G10" t="str">
            <v>provider</v>
          </cell>
          <cell r="H10" t="str">
            <v>bl</v>
          </cell>
          <cell r="I10" t="str">
            <v>stdwksum15</v>
          </cell>
          <cell r="J10" t="str">
            <v>stdwkaut15</v>
          </cell>
          <cell r="K10" t="str">
            <v>stdwkspr15</v>
          </cell>
          <cell r="L10" t="str">
            <v>stdwktot</v>
          </cell>
          <cell r="M10" t="str">
            <v>bl</v>
          </cell>
          <cell r="N10" t="str">
            <v>totalrate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F11" t="str">
            <v>N/a</v>
          </cell>
          <cell r="G11" t="str">
            <v>Al-Horaibi Susan</v>
          </cell>
          <cell r="H11">
            <v>0</v>
          </cell>
          <cell r="I11">
            <v>390</v>
          </cell>
          <cell r="J11">
            <v>900</v>
          </cell>
          <cell r="K11">
            <v>219.26020408163259</v>
          </cell>
          <cell r="L11">
            <v>1509.2602040816325</v>
          </cell>
          <cell r="M11">
            <v>0</v>
          </cell>
          <cell r="N11">
            <v>4.8499999999999996</v>
          </cell>
          <cell r="O11">
            <v>0</v>
          </cell>
          <cell r="P11">
            <v>4.8499999999999996</v>
          </cell>
          <cell r="Q11">
            <v>0</v>
          </cell>
          <cell r="R11">
            <v>7319.9119897959172</v>
          </cell>
        </row>
        <row r="12">
          <cell r="F12" t="str">
            <v>N/a</v>
          </cell>
          <cell r="G12" t="str">
            <v>Ayres-Lawson Nicola</v>
          </cell>
          <cell r="H12">
            <v>0</v>
          </cell>
          <cell r="I12">
            <v>0</v>
          </cell>
          <cell r="J12">
            <v>210</v>
          </cell>
          <cell r="K12">
            <v>140</v>
          </cell>
          <cell r="L12">
            <v>350</v>
          </cell>
          <cell r="M12">
            <v>0</v>
          </cell>
          <cell r="N12">
            <v>4.8499999999999996</v>
          </cell>
          <cell r="O12">
            <v>0</v>
          </cell>
          <cell r="P12">
            <v>4.8499999999999996</v>
          </cell>
          <cell r="Q12">
            <v>0</v>
          </cell>
          <cell r="R12">
            <v>1697.4999999999998</v>
          </cell>
        </row>
        <row r="13">
          <cell r="F13" t="str">
            <v>N/a</v>
          </cell>
          <cell r="G13" t="str">
            <v>Baker Vicki</v>
          </cell>
          <cell r="H13">
            <v>0</v>
          </cell>
          <cell r="I13">
            <v>195</v>
          </cell>
          <cell r="J13">
            <v>0</v>
          </cell>
          <cell r="K13">
            <v>64.285714285714292</v>
          </cell>
          <cell r="L13">
            <v>259.28571428571428</v>
          </cell>
          <cell r="M13">
            <v>0</v>
          </cell>
          <cell r="N13">
            <v>4.8499999999999996</v>
          </cell>
          <cell r="O13">
            <v>0</v>
          </cell>
          <cell r="P13">
            <v>4.8499999999999996</v>
          </cell>
          <cell r="Q13">
            <v>0</v>
          </cell>
          <cell r="R13">
            <v>1257.5357142857142</v>
          </cell>
        </row>
        <row r="14">
          <cell r="F14" t="str">
            <v>N/a</v>
          </cell>
          <cell r="G14" t="str">
            <v>Barker Theresa</v>
          </cell>
          <cell r="H14">
            <v>0</v>
          </cell>
          <cell r="I14">
            <v>0</v>
          </cell>
          <cell r="J14">
            <v>0</v>
          </cell>
          <cell r="K14">
            <v>150</v>
          </cell>
          <cell r="L14">
            <v>150</v>
          </cell>
          <cell r="M14">
            <v>0</v>
          </cell>
          <cell r="N14">
            <v>4.8499999999999996</v>
          </cell>
          <cell r="O14">
            <v>0</v>
          </cell>
          <cell r="P14">
            <v>4.8499999999999996</v>
          </cell>
          <cell r="Q14">
            <v>0</v>
          </cell>
          <cell r="R14">
            <v>727.5</v>
          </cell>
        </row>
        <row r="15">
          <cell r="F15" t="str">
            <v>N/a</v>
          </cell>
          <cell r="G15" t="str">
            <v>Beech Paula</v>
          </cell>
          <cell r="H15">
            <v>0</v>
          </cell>
          <cell r="I15">
            <v>195</v>
          </cell>
          <cell r="J15">
            <v>0</v>
          </cell>
          <cell r="K15">
            <v>150</v>
          </cell>
          <cell r="L15">
            <v>345</v>
          </cell>
          <cell r="M15">
            <v>0</v>
          </cell>
          <cell r="N15">
            <v>4.8499999999999996</v>
          </cell>
          <cell r="O15">
            <v>0</v>
          </cell>
          <cell r="P15">
            <v>4.8499999999999996</v>
          </cell>
          <cell r="Q15">
            <v>0</v>
          </cell>
          <cell r="R15">
            <v>1673.2499999999998</v>
          </cell>
        </row>
        <row r="16">
          <cell r="F16" t="str">
            <v>N/a</v>
          </cell>
          <cell r="G16" t="str">
            <v>Beedan Joanne</v>
          </cell>
          <cell r="H16">
            <v>0</v>
          </cell>
          <cell r="I16">
            <v>195</v>
          </cell>
          <cell r="J16">
            <v>180</v>
          </cell>
          <cell r="K16">
            <v>128.57142857142858</v>
          </cell>
          <cell r="L16">
            <v>503.57142857142856</v>
          </cell>
          <cell r="M16">
            <v>0</v>
          </cell>
          <cell r="N16">
            <v>4.8499999999999996</v>
          </cell>
          <cell r="O16">
            <v>0</v>
          </cell>
          <cell r="P16">
            <v>4.8499999999999996</v>
          </cell>
          <cell r="Q16">
            <v>0</v>
          </cell>
          <cell r="R16">
            <v>2442.3214285714284</v>
          </cell>
        </row>
        <row r="17">
          <cell r="F17" t="str">
            <v>N/a</v>
          </cell>
          <cell r="G17" t="str">
            <v>Belk-Hodkinson Joanne</v>
          </cell>
          <cell r="H17">
            <v>0</v>
          </cell>
          <cell r="I17">
            <v>330</v>
          </cell>
          <cell r="J17">
            <v>225</v>
          </cell>
          <cell r="K17">
            <v>150</v>
          </cell>
          <cell r="L17">
            <v>705</v>
          </cell>
          <cell r="M17">
            <v>0</v>
          </cell>
          <cell r="N17">
            <v>4.8499999999999996</v>
          </cell>
          <cell r="O17">
            <v>0</v>
          </cell>
          <cell r="P17">
            <v>4.8499999999999996</v>
          </cell>
          <cell r="Q17">
            <v>0</v>
          </cell>
          <cell r="R17">
            <v>3419.2499999999995</v>
          </cell>
        </row>
        <row r="18">
          <cell r="F18" t="str">
            <v>N/a</v>
          </cell>
          <cell r="G18" t="str">
            <v>Booker Gemma</v>
          </cell>
          <cell r="H18">
            <v>0</v>
          </cell>
          <cell r="I18">
            <v>0</v>
          </cell>
          <cell r="J18">
            <v>150</v>
          </cell>
          <cell r="K18">
            <v>100</v>
          </cell>
          <cell r="L18">
            <v>250</v>
          </cell>
          <cell r="M18">
            <v>0</v>
          </cell>
          <cell r="N18">
            <v>4.8499999999999996</v>
          </cell>
          <cell r="O18">
            <v>0</v>
          </cell>
          <cell r="P18">
            <v>4.8499999999999996</v>
          </cell>
          <cell r="Q18">
            <v>0</v>
          </cell>
          <cell r="R18">
            <v>1212.5</v>
          </cell>
        </row>
        <row r="19">
          <cell r="F19" t="str">
            <v>N/a</v>
          </cell>
          <cell r="G19" t="str">
            <v xml:space="preserve">Bramhall Michelle </v>
          </cell>
          <cell r="H19">
            <v>0</v>
          </cell>
          <cell r="I19">
            <v>330</v>
          </cell>
          <cell r="J19">
            <v>0</v>
          </cell>
          <cell r="K19">
            <v>0</v>
          </cell>
          <cell r="L19">
            <v>330</v>
          </cell>
          <cell r="M19">
            <v>0</v>
          </cell>
          <cell r="N19">
            <v>4.8499999999999996</v>
          </cell>
          <cell r="O19">
            <v>0</v>
          </cell>
          <cell r="P19">
            <v>4.8499999999999996</v>
          </cell>
          <cell r="Q19">
            <v>0</v>
          </cell>
          <cell r="R19">
            <v>1600.4999999999998</v>
          </cell>
        </row>
        <row r="20">
          <cell r="F20" t="str">
            <v>N/a</v>
          </cell>
          <cell r="G20" t="str">
            <v>Bray Kate</v>
          </cell>
          <cell r="H20">
            <v>0</v>
          </cell>
          <cell r="I20">
            <v>0</v>
          </cell>
          <cell r="J20">
            <v>5</v>
          </cell>
          <cell r="K20">
            <v>3.333333333333333</v>
          </cell>
          <cell r="L20">
            <v>8.3333333333333321</v>
          </cell>
          <cell r="M20">
            <v>0</v>
          </cell>
          <cell r="N20">
            <v>4.8499999999999996</v>
          </cell>
          <cell r="O20">
            <v>0</v>
          </cell>
          <cell r="P20">
            <v>4.8499999999999996</v>
          </cell>
          <cell r="Q20">
            <v>0</v>
          </cell>
          <cell r="R20">
            <v>40.416666666666657</v>
          </cell>
        </row>
        <row r="21">
          <cell r="F21" t="str">
            <v>N/a</v>
          </cell>
          <cell r="G21" t="str">
            <v xml:space="preserve">Brown Jeanne </v>
          </cell>
          <cell r="H21">
            <v>0</v>
          </cell>
          <cell r="I21">
            <v>195</v>
          </cell>
          <cell r="J21">
            <v>225</v>
          </cell>
          <cell r="K21">
            <v>150</v>
          </cell>
          <cell r="L21">
            <v>570</v>
          </cell>
          <cell r="M21">
            <v>0</v>
          </cell>
          <cell r="N21">
            <v>4.8499999999999996</v>
          </cell>
          <cell r="O21">
            <v>0</v>
          </cell>
          <cell r="P21">
            <v>4.8499999999999996</v>
          </cell>
          <cell r="Q21">
            <v>0</v>
          </cell>
          <cell r="R21">
            <v>2764.5</v>
          </cell>
        </row>
        <row r="22">
          <cell r="F22" t="str">
            <v>N/a</v>
          </cell>
          <cell r="G22" t="str">
            <v>Clares Kids</v>
          </cell>
          <cell r="H22">
            <v>0</v>
          </cell>
          <cell r="I22">
            <v>195</v>
          </cell>
          <cell r="J22">
            <v>0</v>
          </cell>
          <cell r="K22">
            <v>150</v>
          </cell>
          <cell r="L22">
            <v>345</v>
          </cell>
          <cell r="M22">
            <v>0</v>
          </cell>
          <cell r="N22">
            <v>4.8499999999999996</v>
          </cell>
          <cell r="O22">
            <v>0</v>
          </cell>
          <cell r="P22">
            <v>4.8499999999999996</v>
          </cell>
          <cell r="Q22">
            <v>0</v>
          </cell>
          <cell r="R22">
            <v>1673.2499999999998</v>
          </cell>
        </row>
        <row r="23">
          <cell r="F23" t="str">
            <v>N/a</v>
          </cell>
          <cell r="G23" t="str">
            <v xml:space="preserve">Clark Anna </v>
          </cell>
          <cell r="H23">
            <v>0</v>
          </cell>
          <cell r="I23">
            <v>180</v>
          </cell>
          <cell r="J23">
            <v>0</v>
          </cell>
          <cell r="K23">
            <v>138.46153846153845</v>
          </cell>
          <cell r="L23">
            <v>318.46153846153845</v>
          </cell>
          <cell r="M23">
            <v>0</v>
          </cell>
          <cell r="N23">
            <v>4.8499999999999996</v>
          </cell>
          <cell r="O23">
            <v>0</v>
          </cell>
          <cell r="P23">
            <v>4.8499999999999996</v>
          </cell>
          <cell r="Q23">
            <v>0</v>
          </cell>
          <cell r="R23">
            <v>1544.5384615384614</v>
          </cell>
        </row>
        <row r="24">
          <cell r="F24" t="str">
            <v>N/a</v>
          </cell>
          <cell r="G24" t="str">
            <v>Concannon Melanie</v>
          </cell>
          <cell r="H24">
            <v>0</v>
          </cell>
          <cell r="I24">
            <v>0</v>
          </cell>
          <cell r="J24">
            <v>135</v>
          </cell>
          <cell r="K24">
            <v>90</v>
          </cell>
          <cell r="L24">
            <v>225</v>
          </cell>
          <cell r="M24">
            <v>0</v>
          </cell>
          <cell r="N24">
            <v>4.8499999999999996</v>
          </cell>
          <cell r="O24">
            <v>0</v>
          </cell>
          <cell r="P24">
            <v>4.8499999999999996</v>
          </cell>
          <cell r="Q24">
            <v>0</v>
          </cell>
          <cell r="R24">
            <v>1091.25</v>
          </cell>
        </row>
        <row r="25">
          <cell r="F25" t="str">
            <v>N/a</v>
          </cell>
          <cell r="G25" t="str">
            <v xml:space="preserve">Cooke Joanne </v>
          </cell>
          <cell r="H25">
            <v>0</v>
          </cell>
          <cell r="I25">
            <v>195</v>
          </cell>
          <cell r="J25">
            <v>210</v>
          </cell>
          <cell r="K25">
            <v>150</v>
          </cell>
          <cell r="L25">
            <v>555</v>
          </cell>
          <cell r="M25">
            <v>0</v>
          </cell>
          <cell r="N25">
            <v>4.8499999999999996</v>
          </cell>
          <cell r="O25">
            <v>0</v>
          </cell>
          <cell r="P25">
            <v>4.8499999999999996</v>
          </cell>
          <cell r="Q25">
            <v>0</v>
          </cell>
          <cell r="R25">
            <v>2691.75</v>
          </cell>
        </row>
        <row r="26">
          <cell r="F26" t="str">
            <v>N/a</v>
          </cell>
          <cell r="G26" t="str">
            <v xml:space="preserve">Crawford-ThomsonJanette </v>
          </cell>
          <cell r="H26">
            <v>0</v>
          </cell>
          <cell r="I26">
            <v>91</v>
          </cell>
          <cell r="J26">
            <v>0</v>
          </cell>
          <cell r="K26">
            <v>70</v>
          </cell>
          <cell r="L26">
            <v>161</v>
          </cell>
          <cell r="M26">
            <v>0</v>
          </cell>
          <cell r="N26">
            <v>4.8499999999999996</v>
          </cell>
          <cell r="O26">
            <v>0</v>
          </cell>
          <cell r="P26">
            <v>4.8499999999999996</v>
          </cell>
          <cell r="Q26">
            <v>0</v>
          </cell>
          <cell r="R26">
            <v>780.84999999999991</v>
          </cell>
        </row>
        <row r="27">
          <cell r="F27" t="str">
            <v>N/a</v>
          </cell>
          <cell r="G27" t="str">
            <v>Darley Sally</v>
          </cell>
          <cell r="H27">
            <v>0</v>
          </cell>
          <cell r="I27">
            <v>0</v>
          </cell>
          <cell r="J27">
            <v>0</v>
          </cell>
          <cell r="K27">
            <v>140</v>
          </cell>
          <cell r="L27">
            <v>140</v>
          </cell>
          <cell r="M27">
            <v>0</v>
          </cell>
          <cell r="N27">
            <v>4.8499999999999996</v>
          </cell>
          <cell r="O27">
            <v>0</v>
          </cell>
          <cell r="P27">
            <v>4.8499999999999996</v>
          </cell>
          <cell r="Q27">
            <v>0</v>
          </cell>
          <cell r="R27">
            <v>679</v>
          </cell>
        </row>
        <row r="28">
          <cell r="F28" t="str">
            <v>N/a</v>
          </cell>
          <cell r="G28" t="str">
            <v>Davis Lisa</v>
          </cell>
          <cell r="H28">
            <v>0</v>
          </cell>
          <cell r="I28">
            <v>195</v>
          </cell>
          <cell r="J28">
            <v>0</v>
          </cell>
          <cell r="K28">
            <v>150</v>
          </cell>
          <cell r="L28">
            <v>345</v>
          </cell>
          <cell r="M28">
            <v>0</v>
          </cell>
          <cell r="N28">
            <v>4.8499999999999996</v>
          </cell>
          <cell r="O28">
            <v>0</v>
          </cell>
          <cell r="P28">
            <v>4.8499999999999996</v>
          </cell>
          <cell r="Q28">
            <v>0</v>
          </cell>
          <cell r="R28">
            <v>1673.2499999999998</v>
          </cell>
        </row>
        <row r="29">
          <cell r="F29" t="str">
            <v>N/a</v>
          </cell>
          <cell r="G29" t="str">
            <v>Dewdney Laura Ann</v>
          </cell>
          <cell r="H29">
            <v>0</v>
          </cell>
          <cell r="I29">
            <v>0</v>
          </cell>
          <cell r="J29">
            <v>150</v>
          </cell>
          <cell r="K29">
            <v>150</v>
          </cell>
          <cell r="L29">
            <v>300</v>
          </cell>
          <cell r="M29">
            <v>0</v>
          </cell>
          <cell r="N29">
            <v>4.8499999999999996</v>
          </cell>
          <cell r="O29">
            <v>0</v>
          </cell>
          <cell r="P29">
            <v>4.8499999999999996</v>
          </cell>
          <cell r="Q29">
            <v>0</v>
          </cell>
          <cell r="R29">
            <v>1455</v>
          </cell>
        </row>
        <row r="30">
          <cell r="F30" t="str">
            <v>N/a</v>
          </cell>
          <cell r="G30" t="str">
            <v>Foster Jonathan</v>
          </cell>
          <cell r="H30">
            <v>0</v>
          </cell>
          <cell r="I30">
            <v>0</v>
          </cell>
          <cell r="J30">
            <v>210</v>
          </cell>
          <cell r="K30">
            <v>140</v>
          </cell>
          <cell r="L30">
            <v>350</v>
          </cell>
          <cell r="M30">
            <v>0</v>
          </cell>
          <cell r="N30">
            <v>4.8499999999999996</v>
          </cell>
          <cell r="O30">
            <v>0</v>
          </cell>
          <cell r="P30">
            <v>4.8499999999999996</v>
          </cell>
          <cell r="Q30">
            <v>0</v>
          </cell>
          <cell r="R30">
            <v>1697.4999999999998</v>
          </cell>
        </row>
        <row r="31">
          <cell r="F31" t="str">
            <v>N/a</v>
          </cell>
          <cell r="G31" t="str">
            <v>Fowler Emma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4.8499999999999996</v>
          </cell>
          <cell r="O31">
            <v>0</v>
          </cell>
          <cell r="P31">
            <v>4.8499999999999996</v>
          </cell>
          <cell r="Q31">
            <v>0</v>
          </cell>
          <cell r="R31">
            <v>0</v>
          </cell>
        </row>
        <row r="32">
          <cell r="F32" t="str">
            <v>N/a</v>
          </cell>
          <cell r="G32" t="str">
            <v>Gathercole Fiona (was Young)</v>
          </cell>
          <cell r="H32">
            <v>0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  <cell r="N32">
            <v>4.8499999999999996</v>
          </cell>
          <cell r="O32">
            <v>0</v>
          </cell>
          <cell r="P32">
            <v>4.8499999999999996</v>
          </cell>
          <cell r="Q32">
            <v>0</v>
          </cell>
          <cell r="R32">
            <v>727.5</v>
          </cell>
        </row>
        <row r="33">
          <cell r="F33" t="str">
            <v>N/a</v>
          </cell>
          <cell r="G33" t="str">
            <v>Gillespie Rebecca</v>
          </cell>
          <cell r="H33">
            <v>0</v>
          </cell>
          <cell r="I33">
            <v>90</v>
          </cell>
          <cell r="J33">
            <v>225</v>
          </cell>
          <cell r="K33">
            <v>120</v>
          </cell>
          <cell r="L33">
            <v>435</v>
          </cell>
          <cell r="M33">
            <v>0</v>
          </cell>
          <cell r="N33">
            <v>4.8499999999999996</v>
          </cell>
          <cell r="O33">
            <v>0</v>
          </cell>
          <cell r="P33">
            <v>4.8499999999999996</v>
          </cell>
          <cell r="R33">
            <v>2109.75</v>
          </cell>
        </row>
        <row r="34">
          <cell r="F34" t="str">
            <v>N/a</v>
          </cell>
          <cell r="G34" t="str">
            <v>Green Hannah (Hannah's Little Lambs) (formerly Barrett)</v>
          </cell>
          <cell r="H34">
            <v>0</v>
          </cell>
          <cell r="I34">
            <v>200</v>
          </cell>
          <cell r="J34">
            <v>88</v>
          </cell>
          <cell r="K34">
            <v>150</v>
          </cell>
          <cell r="L34">
            <v>438</v>
          </cell>
          <cell r="M34">
            <v>0</v>
          </cell>
          <cell r="N34">
            <v>4.8499999999999996</v>
          </cell>
          <cell r="O34">
            <v>0</v>
          </cell>
          <cell r="P34">
            <v>4.8499999999999996</v>
          </cell>
          <cell r="Q34">
            <v>0</v>
          </cell>
          <cell r="R34">
            <v>2124.2999999999997</v>
          </cell>
        </row>
        <row r="35">
          <cell r="F35" t="str">
            <v>N/a</v>
          </cell>
          <cell r="G35" t="str">
            <v>Green Nicola</v>
          </cell>
          <cell r="H35">
            <v>0</v>
          </cell>
          <cell r="I35">
            <v>195</v>
          </cell>
          <cell r="J35">
            <v>0</v>
          </cell>
          <cell r="K35">
            <v>96.428571428571416</v>
          </cell>
          <cell r="L35">
            <v>291.42857142857144</v>
          </cell>
          <cell r="M35">
            <v>0</v>
          </cell>
          <cell r="N35">
            <v>4.8499999999999996</v>
          </cell>
          <cell r="O35">
            <v>0</v>
          </cell>
          <cell r="P35">
            <v>4.8499999999999996</v>
          </cell>
          <cell r="Q35">
            <v>0</v>
          </cell>
          <cell r="R35">
            <v>1413.4285714285713</v>
          </cell>
        </row>
        <row r="36">
          <cell r="F36" t="str">
            <v>N/a</v>
          </cell>
          <cell r="G36" t="str">
            <v>Haigh Tracy-Jane</v>
          </cell>
          <cell r="H36">
            <v>0</v>
          </cell>
          <cell r="I36">
            <v>0</v>
          </cell>
          <cell r="J36">
            <v>0</v>
          </cell>
          <cell r="K36">
            <v>107.14285714285714</v>
          </cell>
          <cell r="L36">
            <v>107.14285714285714</v>
          </cell>
          <cell r="M36">
            <v>0</v>
          </cell>
          <cell r="N36">
            <v>4.8499999999999996</v>
          </cell>
          <cell r="O36">
            <v>0</v>
          </cell>
          <cell r="P36">
            <v>4.8499999999999996</v>
          </cell>
          <cell r="Q36">
            <v>0</v>
          </cell>
          <cell r="R36">
            <v>519.64285714285711</v>
          </cell>
        </row>
        <row r="37">
          <cell r="F37" t="str">
            <v>N/a</v>
          </cell>
          <cell r="G37" t="str">
            <v>Haslam Susan</v>
          </cell>
          <cell r="H37">
            <v>0</v>
          </cell>
          <cell r="I37">
            <v>0</v>
          </cell>
          <cell r="J37">
            <v>0</v>
          </cell>
          <cell r="K37">
            <v>138.57142857142858</v>
          </cell>
          <cell r="L37">
            <v>138.57142857142858</v>
          </cell>
          <cell r="M37">
            <v>0</v>
          </cell>
          <cell r="N37">
            <v>4.8499999999999996</v>
          </cell>
          <cell r="O37">
            <v>0</v>
          </cell>
          <cell r="P37">
            <v>4.8499999999999996</v>
          </cell>
          <cell r="Q37">
            <v>0</v>
          </cell>
          <cell r="R37">
            <v>672.07142857142856</v>
          </cell>
        </row>
        <row r="38">
          <cell r="F38" t="str">
            <v>N/a</v>
          </cell>
          <cell r="G38" t="str">
            <v>Hawksworth Theresa</v>
          </cell>
          <cell r="H38">
            <v>0</v>
          </cell>
          <cell r="I38">
            <v>117</v>
          </cell>
          <cell r="J38">
            <v>225</v>
          </cell>
          <cell r="K38">
            <v>90</v>
          </cell>
          <cell r="L38">
            <v>432</v>
          </cell>
          <cell r="M38">
            <v>0</v>
          </cell>
          <cell r="N38">
            <v>4.8499999999999996</v>
          </cell>
          <cell r="O38">
            <v>0</v>
          </cell>
          <cell r="P38">
            <v>4.8499999999999996</v>
          </cell>
          <cell r="Q38">
            <v>0</v>
          </cell>
          <cell r="R38">
            <v>2095.1999999999998</v>
          </cell>
        </row>
        <row r="39">
          <cell r="F39" t="str">
            <v>N/a</v>
          </cell>
          <cell r="G39" t="str">
            <v>Horada-Bradnum Jayne Louise</v>
          </cell>
          <cell r="H39">
            <v>0</v>
          </cell>
          <cell r="I39">
            <v>780</v>
          </cell>
          <cell r="J39">
            <v>315</v>
          </cell>
          <cell r="K39">
            <v>60</v>
          </cell>
          <cell r="L39">
            <v>1155</v>
          </cell>
          <cell r="M39">
            <v>0</v>
          </cell>
          <cell r="N39">
            <v>4.8499999999999996</v>
          </cell>
          <cell r="O39">
            <v>0</v>
          </cell>
          <cell r="P39">
            <v>4.8499999999999996</v>
          </cell>
          <cell r="R39">
            <v>5601.75</v>
          </cell>
        </row>
        <row r="40">
          <cell r="F40" t="str">
            <v>N/a</v>
          </cell>
          <cell r="G40" t="str">
            <v xml:space="preserve">James Lisa </v>
          </cell>
          <cell r="H40">
            <v>0</v>
          </cell>
          <cell r="I40">
            <v>195</v>
          </cell>
          <cell r="J40">
            <v>225</v>
          </cell>
          <cell r="K40">
            <v>150</v>
          </cell>
          <cell r="L40">
            <v>570</v>
          </cell>
          <cell r="M40">
            <v>0</v>
          </cell>
          <cell r="N40">
            <v>4.8499999999999996</v>
          </cell>
          <cell r="O40">
            <v>0</v>
          </cell>
          <cell r="P40">
            <v>4.8499999999999996</v>
          </cell>
          <cell r="Q40">
            <v>0</v>
          </cell>
          <cell r="R40">
            <v>2764.5</v>
          </cell>
        </row>
        <row r="41">
          <cell r="F41" t="str">
            <v>N/a</v>
          </cell>
          <cell r="G41" t="str">
            <v xml:space="preserve">Kingscott Smith Clare Alison </v>
          </cell>
          <cell r="H41">
            <v>0</v>
          </cell>
          <cell r="I41">
            <v>0</v>
          </cell>
          <cell r="J41">
            <v>255</v>
          </cell>
          <cell r="K41">
            <v>170</v>
          </cell>
          <cell r="L41">
            <v>425</v>
          </cell>
          <cell r="M41">
            <v>0</v>
          </cell>
          <cell r="N41">
            <v>4.8499999999999996</v>
          </cell>
          <cell r="O41">
            <v>0</v>
          </cell>
          <cell r="P41">
            <v>4.8499999999999996</v>
          </cell>
          <cell r="Q41">
            <v>0</v>
          </cell>
          <cell r="R41">
            <v>2061.25</v>
          </cell>
        </row>
        <row r="42">
          <cell r="F42" t="str">
            <v>N/a</v>
          </cell>
          <cell r="G42" t="str">
            <v>Kirk Fiona</v>
          </cell>
          <cell r="H42">
            <v>0</v>
          </cell>
          <cell r="I42">
            <v>195</v>
          </cell>
          <cell r="J42">
            <v>630</v>
          </cell>
          <cell r="K42">
            <v>150</v>
          </cell>
          <cell r="L42">
            <v>975</v>
          </cell>
          <cell r="M42">
            <v>0</v>
          </cell>
          <cell r="N42">
            <v>4.8499999999999996</v>
          </cell>
          <cell r="O42">
            <v>0</v>
          </cell>
          <cell r="P42">
            <v>4.8499999999999996</v>
          </cell>
          <cell r="Q42">
            <v>0</v>
          </cell>
          <cell r="R42">
            <v>4728.75</v>
          </cell>
        </row>
        <row r="43">
          <cell r="F43" t="str">
            <v>N/a</v>
          </cell>
          <cell r="G43" t="str">
            <v>Knight Marie</v>
          </cell>
          <cell r="H43">
            <v>0</v>
          </cell>
          <cell r="I43">
            <v>0</v>
          </cell>
          <cell r="J43">
            <v>98</v>
          </cell>
          <cell r="K43">
            <v>65.333333333333329</v>
          </cell>
          <cell r="L43">
            <v>163.33333333333331</v>
          </cell>
          <cell r="M43">
            <v>0</v>
          </cell>
          <cell r="N43">
            <v>4.8499999999999996</v>
          </cell>
          <cell r="O43">
            <v>0</v>
          </cell>
          <cell r="P43">
            <v>4.8499999999999996</v>
          </cell>
          <cell r="Q43">
            <v>0</v>
          </cell>
          <cell r="R43">
            <v>792.16666666666652</v>
          </cell>
        </row>
        <row r="44">
          <cell r="F44" t="str">
            <v>N/a</v>
          </cell>
          <cell r="G44" t="str">
            <v>Langley Marie</v>
          </cell>
          <cell r="H44">
            <v>0</v>
          </cell>
          <cell r="I44">
            <v>0</v>
          </cell>
          <cell r="J44">
            <v>0</v>
          </cell>
          <cell r="K44">
            <v>128.57142857142858</v>
          </cell>
          <cell r="L44">
            <v>128.57142857142858</v>
          </cell>
          <cell r="M44">
            <v>0</v>
          </cell>
          <cell r="N44">
            <v>4.8499999999999996</v>
          </cell>
          <cell r="O44">
            <v>0</v>
          </cell>
          <cell r="P44">
            <v>4.8499999999999996</v>
          </cell>
          <cell r="Q44">
            <v>0</v>
          </cell>
          <cell r="R44">
            <v>623.57142857142856</v>
          </cell>
        </row>
        <row r="45">
          <cell r="F45" t="str">
            <v>N/a</v>
          </cell>
          <cell r="G45" t="str">
            <v>Leafe Patricia</v>
          </cell>
          <cell r="H45">
            <v>0</v>
          </cell>
          <cell r="I45">
            <v>0</v>
          </cell>
          <cell r="J45">
            <v>225</v>
          </cell>
          <cell r="K45">
            <v>150</v>
          </cell>
          <cell r="L45">
            <v>375</v>
          </cell>
          <cell r="M45">
            <v>0</v>
          </cell>
          <cell r="N45">
            <v>4.8499999999999996</v>
          </cell>
          <cell r="O45">
            <v>0</v>
          </cell>
          <cell r="P45">
            <v>4.8499999999999996</v>
          </cell>
          <cell r="Q45">
            <v>0</v>
          </cell>
          <cell r="R45">
            <v>1818.7499999999998</v>
          </cell>
        </row>
        <row r="46">
          <cell r="F46" t="str">
            <v>N/a</v>
          </cell>
          <cell r="G46" t="str">
            <v>Lee Linda</v>
          </cell>
          <cell r="H46">
            <v>0</v>
          </cell>
          <cell r="I46">
            <v>175.5</v>
          </cell>
          <cell r="J46">
            <v>0</v>
          </cell>
          <cell r="K46">
            <v>167.14285714285717</v>
          </cell>
          <cell r="L46">
            <v>342.64285714285717</v>
          </cell>
          <cell r="M46">
            <v>0</v>
          </cell>
          <cell r="N46">
            <v>4.8499999999999996</v>
          </cell>
          <cell r="O46">
            <v>0</v>
          </cell>
          <cell r="P46">
            <v>4.8499999999999996</v>
          </cell>
          <cell r="Q46">
            <v>0</v>
          </cell>
          <cell r="R46">
            <v>1661.8178571428571</v>
          </cell>
        </row>
        <row r="47">
          <cell r="F47" t="str">
            <v>N/a</v>
          </cell>
          <cell r="G47" t="str">
            <v>Linkhorn Helen</v>
          </cell>
          <cell r="H47">
            <v>0</v>
          </cell>
          <cell r="I47">
            <v>0</v>
          </cell>
          <cell r="J47">
            <v>0</v>
          </cell>
          <cell r="K47">
            <v>150</v>
          </cell>
          <cell r="L47">
            <v>150</v>
          </cell>
          <cell r="M47">
            <v>0</v>
          </cell>
          <cell r="N47">
            <v>4.8499999999999996</v>
          </cell>
          <cell r="O47">
            <v>0</v>
          </cell>
          <cell r="P47">
            <v>4.8499999999999996</v>
          </cell>
          <cell r="Q47">
            <v>0</v>
          </cell>
          <cell r="R47">
            <v>727.5</v>
          </cell>
        </row>
        <row r="48">
          <cell r="F48" t="str">
            <v>N/a</v>
          </cell>
          <cell r="G48" t="str">
            <v>Maidment Sam</v>
          </cell>
          <cell r="H48">
            <v>0</v>
          </cell>
          <cell r="I48">
            <v>585</v>
          </cell>
          <cell r="J48">
            <v>900</v>
          </cell>
          <cell r="K48">
            <v>450</v>
          </cell>
          <cell r="L48">
            <v>1935</v>
          </cell>
          <cell r="M48">
            <v>0</v>
          </cell>
          <cell r="N48">
            <v>4.8499999999999996</v>
          </cell>
          <cell r="O48">
            <v>0</v>
          </cell>
          <cell r="P48">
            <v>4.8499999999999996</v>
          </cell>
          <cell r="Q48">
            <v>0</v>
          </cell>
          <cell r="R48">
            <v>9384.75</v>
          </cell>
        </row>
        <row r="49">
          <cell r="F49" t="str">
            <v>N/a</v>
          </cell>
          <cell r="G49" t="str">
            <v>Marshall Catherine</v>
          </cell>
          <cell r="H49">
            <v>0</v>
          </cell>
          <cell r="I49">
            <v>0</v>
          </cell>
          <cell r="J49">
            <v>0</v>
          </cell>
          <cell r="K49">
            <v>150</v>
          </cell>
          <cell r="L49">
            <v>150</v>
          </cell>
          <cell r="M49">
            <v>0</v>
          </cell>
          <cell r="N49">
            <v>4.8499999999999996</v>
          </cell>
          <cell r="O49">
            <v>0</v>
          </cell>
          <cell r="P49">
            <v>4.8499999999999996</v>
          </cell>
          <cell r="Q49">
            <v>0</v>
          </cell>
          <cell r="R49">
            <v>727.5</v>
          </cell>
        </row>
        <row r="50">
          <cell r="F50" t="str">
            <v>N/a</v>
          </cell>
          <cell r="G50" t="str">
            <v>Martin Deborah</v>
          </cell>
          <cell r="H50">
            <v>0</v>
          </cell>
          <cell r="I50">
            <v>0</v>
          </cell>
          <cell r="J50">
            <v>90</v>
          </cell>
          <cell r="K50">
            <v>60</v>
          </cell>
          <cell r="L50">
            <v>150</v>
          </cell>
          <cell r="M50">
            <v>0</v>
          </cell>
          <cell r="N50">
            <v>4.8499999999999996</v>
          </cell>
          <cell r="O50">
            <v>0</v>
          </cell>
          <cell r="P50">
            <v>4.8499999999999996</v>
          </cell>
          <cell r="Q50">
            <v>0</v>
          </cell>
          <cell r="R50">
            <v>727.5</v>
          </cell>
        </row>
        <row r="51">
          <cell r="F51" t="str">
            <v>N/a</v>
          </cell>
          <cell r="G51" t="str">
            <v>McKenna Susan</v>
          </cell>
          <cell r="H51">
            <v>0</v>
          </cell>
          <cell r="I51">
            <v>195</v>
          </cell>
          <cell r="J51">
            <v>0</v>
          </cell>
          <cell r="K51">
            <v>122.14285714285714</v>
          </cell>
          <cell r="L51">
            <v>317.14285714285711</v>
          </cell>
          <cell r="M51">
            <v>0</v>
          </cell>
          <cell r="N51">
            <v>4.8499999999999996</v>
          </cell>
          <cell r="O51">
            <v>0</v>
          </cell>
          <cell r="P51">
            <v>4.8499999999999996</v>
          </cell>
          <cell r="Q51">
            <v>0</v>
          </cell>
          <cell r="R51">
            <v>1538.1428571428569</v>
          </cell>
        </row>
        <row r="52">
          <cell r="F52" t="str">
            <v>N/a</v>
          </cell>
          <cell r="G52" t="str">
            <v>Moore Sharon</v>
          </cell>
          <cell r="H52">
            <v>0</v>
          </cell>
          <cell r="I52">
            <v>0</v>
          </cell>
          <cell r="J52">
            <v>0</v>
          </cell>
          <cell r="K52">
            <v>150</v>
          </cell>
          <cell r="L52">
            <v>150</v>
          </cell>
          <cell r="M52">
            <v>0</v>
          </cell>
          <cell r="N52">
            <v>4.8499999999999996</v>
          </cell>
          <cell r="O52">
            <v>0</v>
          </cell>
          <cell r="P52">
            <v>4.8499999999999996</v>
          </cell>
          <cell r="Q52">
            <v>0</v>
          </cell>
          <cell r="R52">
            <v>727.5</v>
          </cell>
        </row>
        <row r="53">
          <cell r="F53" t="str">
            <v>N/a</v>
          </cell>
          <cell r="G53" t="str">
            <v>Morley Catherine (formerly Scully)</v>
          </cell>
          <cell r="H53">
            <v>0</v>
          </cell>
          <cell r="I53">
            <v>0</v>
          </cell>
          <cell r="J53">
            <v>345</v>
          </cell>
          <cell r="K53">
            <v>219.64285714285717</v>
          </cell>
          <cell r="L53">
            <v>564.64285714285711</v>
          </cell>
          <cell r="M53">
            <v>0</v>
          </cell>
          <cell r="N53">
            <v>4.8499999999999996</v>
          </cell>
          <cell r="O53">
            <v>0</v>
          </cell>
          <cell r="P53">
            <v>4.8499999999999996</v>
          </cell>
          <cell r="Q53">
            <v>0</v>
          </cell>
          <cell r="R53">
            <v>2738.5178571428569</v>
          </cell>
        </row>
        <row r="54">
          <cell r="F54" t="str">
            <v>N/a</v>
          </cell>
          <cell r="G54" t="str">
            <v>Moulster Rebecca</v>
          </cell>
          <cell r="H54">
            <v>0</v>
          </cell>
          <cell r="I54">
            <v>195</v>
          </cell>
          <cell r="J54">
            <v>0</v>
          </cell>
          <cell r="K54">
            <v>96.428571428571416</v>
          </cell>
          <cell r="L54">
            <v>291.42857142857144</v>
          </cell>
          <cell r="M54">
            <v>0</v>
          </cell>
          <cell r="N54">
            <v>4.8499999999999996</v>
          </cell>
          <cell r="O54">
            <v>0</v>
          </cell>
          <cell r="P54">
            <v>4.8499999999999996</v>
          </cell>
          <cell r="R54">
            <v>1413.4285714285713</v>
          </cell>
        </row>
        <row r="55">
          <cell r="F55" t="str">
            <v>N/a</v>
          </cell>
          <cell r="G55" t="str">
            <v>Mounsey Rebecca</v>
          </cell>
          <cell r="H55">
            <v>0</v>
          </cell>
          <cell r="I55">
            <v>195</v>
          </cell>
          <cell r="J55">
            <v>0</v>
          </cell>
          <cell r="K55">
            <v>150</v>
          </cell>
          <cell r="L55">
            <v>345</v>
          </cell>
          <cell r="M55">
            <v>0</v>
          </cell>
          <cell r="N55">
            <v>4.8499999999999996</v>
          </cell>
          <cell r="O55">
            <v>0</v>
          </cell>
          <cell r="P55">
            <v>4.8499999999999996</v>
          </cell>
          <cell r="Q55">
            <v>0</v>
          </cell>
          <cell r="R55">
            <v>1673.2499999999998</v>
          </cell>
        </row>
        <row r="56">
          <cell r="F56" t="str">
            <v>N/a</v>
          </cell>
          <cell r="G56" t="str">
            <v>Muttitt Caroline</v>
          </cell>
          <cell r="H56">
            <v>0</v>
          </cell>
          <cell r="I56">
            <v>0</v>
          </cell>
          <cell r="J56">
            <v>0</v>
          </cell>
          <cell r="K56">
            <v>120</v>
          </cell>
          <cell r="L56">
            <v>120</v>
          </cell>
          <cell r="M56">
            <v>0</v>
          </cell>
          <cell r="N56">
            <v>4.8499999999999996</v>
          </cell>
          <cell r="O56">
            <v>0</v>
          </cell>
          <cell r="P56">
            <v>4.8499999999999996</v>
          </cell>
          <cell r="Q56">
            <v>0</v>
          </cell>
          <cell r="R56">
            <v>582</v>
          </cell>
        </row>
        <row r="57">
          <cell r="F57" t="str">
            <v>N/a</v>
          </cell>
          <cell r="G57" t="str">
            <v>Muttitt Paul</v>
          </cell>
          <cell r="H57">
            <v>0</v>
          </cell>
          <cell r="I57">
            <v>209</v>
          </cell>
          <cell r="J57">
            <v>187</v>
          </cell>
          <cell r="K57">
            <v>128.57142857142858</v>
          </cell>
          <cell r="L57">
            <v>524.57142857142856</v>
          </cell>
          <cell r="M57">
            <v>0</v>
          </cell>
          <cell r="N57">
            <v>4.8499999999999996</v>
          </cell>
          <cell r="O57">
            <v>0</v>
          </cell>
          <cell r="P57">
            <v>4.8499999999999996</v>
          </cell>
          <cell r="Q57">
            <v>0</v>
          </cell>
          <cell r="R57">
            <v>2544.1714285714284</v>
          </cell>
        </row>
        <row r="58">
          <cell r="F58" t="str">
            <v>N/a</v>
          </cell>
          <cell r="G58" t="str">
            <v>Newton Vicki</v>
          </cell>
          <cell r="H58">
            <v>0</v>
          </cell>
          <cell r="I58">
            <v>585</v>
          </cell>
          <cell r="J58">
            <v>675</v>
          </cell>
          <cell r="K58">
            <v>450</v>
          </cell>
          <cell r="L58">
            <v>1710</v>
          </cell>
          <cell r="M58">
            <v>0</v>
          </cell>
          <cell r="N58">
            <v>4.8499999999999996</v>
          </cell>
          <cell r="O58">
            <v>0</v>
          </cell>
          <cell r="P58">
            <v>4.8499999999999996</v>
          </cell>
          <cell r="Q58">
            <v>0</v>
          </cell>
          <cell r="R58">
            <v>8293.5</v>
          </cell>
        </row>
        <row r="59">
          <cell r="F59" t="str">
            <v>N/a</v>
          </cell>
          <cell r="G59" t="str">
            <v>Nuttall Jenny</v>
          </cell>
          <cell r="H59">
            <v>0</v>
          </cell>
          <cell r="I59">
            <v>0</v>
          </cell>
          <cell r="J59">
            <v>0</v>
          </cell>
          <cell r="K59">
            <v>60</v>
          </cell>
          <cell r="L59">
            <v>60</v>
          </cell>
          <cell r="M59">
            <v>0</v>
          </cell>
          <cell r="N59">
            <v>4.8499999999999996</v>
          </cell>
          <cell r="O59">
            <v>0</v>
          </cell>
          <cell r="P59">
            <v>4.8499999999999996</v>
          </cell>
          <cell r="Q59">
            <v>0</v>
          </cell>
          <cell r="R59">
            <v>291</v>
          </cell>
        </row>
        <row r="60">
          <cell r="F60" t="str">
            <v>N/a</v>
          </cell>
          <cell r="G60" t="str">
            <v>Parker April</v>
          </cell>
          <cell r="H60">
            <v>0</v>
          </cell>
          <cell r="I60">
            <v>630</v>
          </cell>
          <cell r="J60">
            <v>465</v>
          </cell>
          <cell r="K60">
            <v>300</v>
          </cell>
          <cell r="L60">
            <v>1395</v>
          </cell>
          <cell r="M60">
            <v>0</v>
          </cell>
          <cell r="N60">
            <v>4.8499999999999996</v>
          </cell>
          <cell r="O60">
            <v>0</v>
          </cell>
          <cell r="P60">
            <v>4.8499999999999996</v>
          </cell>
          <cell r="R60">
            <v>6765.7499999999991</v>
          </cell>
        </row>
        <row r="61">
          <cell r="F61" t="str">
            <v>N/a</v>
          </cell>
          <cell r="G61" t="str">
            <v>Parker Chloe</v>
          </cell>
          <cell r="H61">
            <v>0</v>
          </cell>
          <cell r="I61">
            <v>465</v>
          </cell>
          <cell r="J61">
            <v>429</v>
          </cell>
          <cell r="K61">
            <v>150</v>
          </cell>
          <cell r="L61">
            <v>1044</v>
          </cell>
          <cell r="M61">
            <v>0</v>
          </cell>
          <cell r="N61">
            <v>4.8499999999999996</v>
          </cell>
          <cell r="O61">
            <v>0</v>
          </cell>
          <cell r="P61">
            <v>4.8499999999999996</v>
          </cell>
          <cell r="Q61">
            <v>0</v>
          </cell>
          <cell r="R61">
            <v>5063.3999999999996</v>
          </cell>
        </row>
        <row r="62">
          <cell r="F62" t="str">
            <v>N/a</v>
          </cell>
          <cell r="G62" t="str">
            <v>Passo Laura</v>
          </cell>
          <cell r="H62">
            <v>0</v>
          </cell>
          <cell r="I62">
            <v>0</v>
          </cell>
          <cell r="J62">
            <v>0</v>
          </cell>
          <cell r="K62">
            <v>150</v>
          </cell>
          <cell r="L62">
            <v>150</v>
          </cell>
          <cell r="M62">
            <v>0</v>
          </cell>
          <cell r="N62">
            <v>4.8499999999999996</v>
          </cell>
          <cell r="O62">
            <v>0</v>
          </cell>
          <cell r="P62">
            <v>4.8499999999999996</v>
          </cell>
          <cell r="Q62">
            <v>0</v>
          </cell>
          <cell r="R62">
            <v>727.5</v>
          </cell>
        </row>
        <row r="63">
          <cell r="F63" t="str">
            <v>N/a</v>
          </cell>
          <cell r="G63" t="str">
            <v>Pryor Melanie</v>
          </cell>
          <cell r="H63">
            <v>0</v>
          </cell>
          <cell r="I63">
            <v>195</v>
          </cell>
          <cell r="J63">
            <v>0</v>
          </cell>
          <cell r="K63">
            <v>128.57142857142858</v>
          </cell>
          <cell r="L63">
            <v>323.57142857142856</v>
          </cell>
          <cell r="M63">
            <v>0</v>
          </cell>
          <cell r="N63">
            <v>4.8499999999999996</v>
          </cell>
          <cell r="O63">
            <v>0</v>
          </cell>
          <cell r="P63">
            <v>4.8499999999999996</v>
          </cell>
          <cell r="Q63">
            <v>0</v>
          </cell>
          <cell r="R63">
            <v>1569.3214285714284</v>
          </cell>
        </row>
        <row r="64">
          <cell r="F64" t="str">
            <v>N/a</v>
          </cell>
          <cell r="G64" t="str">
            <v>Quinn Cynthia</v>
          </cell>
          <cell r="H64">
            <v>0</v>
          </cell>
          <cell r="I64">
            <v>0</v>
          </cell>
          <cell r="J64">
            <v>225</v>
          </cell>
          <cell r="K64">
            <v>150</v>
          </cell>
          <cell r="L64">
            <v>375</v>
          </cell>
          <cell r="M64">
            <v>0</v>
          </cell>
          <cell r="N64">
            <v>4.8499999999999996</v>
          </cell>
          <cell r="O64">
            <v>0</v>
          </cell>
          <cell r="P64">
            <v>4.8499999999999996</v>
          </cell>
          <cell r="Q64">
            <v>0</v>
          </cell>
          <cell r="R64">
            <v>1818.7499999999998</v>
          </cell>
        </row>
        <row r="65">
          <cell r="F65" t="str">
            <v>N/a</v>
          </cell>
          <cell r="G65" t="str">
            <v>Richards Jennifer</v>
          </cell>
          <cell r="H65">
            <v>0</v>
          </cell>
          <cell r="I65">
            <v>0</v>
          </cell>
          <cell r="J65">
            <v>0</v>
          </cell>
          <cell r="K65">
            <v>150</v>
          </cell>
          <cell r="L65">
            <v>150</v>
          </cell>
          <cell r="M65">
            <v>0</v>
          </cell>
          <cell r="N65">
            <v>4.8499999999999996</v>
          </cell>
          <cell r="O65">
            <v>0</v>
          </cell>
          <cell r="P65">
            <v>4.8499999999999996</v>
          </cell>
          <cell r="Q65">
            <v>0</v>
          </cell>
          <cell r="R65">
            <v>727.5</v>
          </cell>
        </row>
        <row r="66">
          <cell r="F66" t="str">
            <v>N/a</v>
          </cell>
          <cell r="G66" t="str">
            <v>Richardson Helen Rachel</v>
          </cell>
          <cell r="H66">
            <v>0</v>
          </cell>
          <cell r="I66">
            <v>0</v>
          </cell>
          <cell r="J66">
            <v>0</v>
          </cell>
          <cell r="K66">
            <v>100</v>
          </cell>
          <cell r="L66">
            <v>100</v>
          </cell>
          <cell r="M66">
            <v>0</v>
          </cell>
          <cell r="N66">
            <v>4.8499999999999996</v>
          </cell>
          <cell r="O66">
            <v>0</v>
          </cell>
          <cell r="P66">
            <v>4.8499999999999996</v>
          </cell>
          <cell r="Q66">
            <v>0</v>
          </cell>
          <cell r="R66">
            <v>484.99999999999994</v>
          </cell>
        </row>
        <row r="67">
          <cell r="F67" t="str">
            <v>N/a</v>
          </cell>
          <cell r="G67" t="str">
            <v>Ruddiforth Helen</v>
          </cell>
          <cell r="H67">
            <v>0</v>
          </cell>
          <cell r="I67">
            <v>0</v>
          </cell>
          <cell r="J67">
            <v>210</v>
          </cell>
          <cell r="K67">
            <v>140</v>
          </cell>
          <cell r="L67">
            <v>350</v>
          </cell>
          <cell r="M67">
            <v>0</v>
          </cell>
          <cell r="N67">
            <v>4.8499999999999996</v>
          </cell>
          <cell r="O67">
            <v>0</v>
          </cell>
          <cell r="P67">
            <v>4.8499999999999996</v>
          </cell>
          <cell r="Q67">
            <v>0</v>
          </cell>
          <cell r="R67">
            <v>1697.4999999999998</v>
          </cell>
        </row>
        <row r="68">
          <cell r="F68" t="str">
            <v>N/a</v>
          </cell>
          <cell r="G68" t="str">
            <v>Simmons Sarah</v>
          </cell>
          <cell r="H68">
            <v>0</v>
          </cell>
          <cell r="I68">
            <v>180</v>
          </cell>
          <cell r="J68">
            <v>225</v>
          </cell>
          <cell r="K68">
            <v>138.46153846153845</v>
          </cell>
          <cell r="L68">
            <v>543.46153846153845</v>
          </cell>
          <cell r="M68">
            <v>0</v>
          </cell>
          <cell r="N68">
            <v>4.8499999999999996</v>
          </cell>
          <cell r="O68">
            <v>0</v>
          </cell>
          <cell r="P68">
            <v>4.8499999999999996</v>
          </cell>
          <cell r="Q68">
            <v>0</v>
          </cell>
          <cell r="R68">
            <v>2635.7884615384614</v>
          </cell>
        </row>
        <row r="69">
          <cell r="F69" t="str">
            <v>N/a</v>
          </cell>
          <cell r="G69" t="str">
            <v>Stone Julie</v>
          </cell>
          <cell r="H69">
            <v>0</v>
          </cell>
          <cell r="I69">
            <v>390</v>
          </cell>
          <cell r="J69">
            <v>225</v>
          </cell>
          <cell r="K69">
            <v>96.428571428571416</v>
          </cell>
          <cell r="L69">
            <v>711.42857142857144</v>
          </cell>
          <cell r="M69">
            <v>0</v>
          </cell>
          <cell r="N69">
            <v>4.8499999999999996</v>
          </cell>
          <cell r="O69">
            <v>0</v>
          </cell>
          <cell r="P69">
            <v>4.8499999999999996</v>
          </cell>
          <cell r="Q69">
            <v>0</v>
          </cell>
          <cell r="R69">
            <v>3450.4285714285711</v>
          </cell>
        </row>
        <row r="70">
          <cell r="F70" t="str">
            <v>N/a</v>
          </cell>
          <cell r="G70" t="str">
            <v>Steele Carol</v>
          </cell>
          <cell r="H70">
            <v>0</v>
          </cell>
          <cell r="I70">
            <v>195</v>
          </cell>
          <cell r="J70">
            <v>0</v>
          </cell>
          <cell r="K70">
            <v>150</v>
          </cell>
          <cell r="L70">
            <v>345</v>
          </cell>
          <cell r="M70">
            <v>0</v>
          </cell>
          <cell r="N70">
            <v>4.8499999999999996</v>
          </cell>
          <cell r="O70">
            <v>0</v>
          </cell>
          <cell r="P70">
            <v>4.8499999999999996</v>
          </cell>
          <cell r="Q70">
            <v>0</v>
          </cell>
          <cell r="R70">
            <v>1673.2499999999998</v>
          </cell>
        </row>
        <row r="71">
          <cell r="F71" t="str">
            <v>N/a</v>
          </cell>
          <cell r="G71" t="str">
            <v>Sutton Tracy</v>
          </cell>
          <cell r="H71">
            <v>0</v>
          </cell>
          <cell r="I71">
            <v>585</v>
          </cell>
          <cell r="J71">
            <v>450</v>
          </cell>
          <cell r="K71">
            <v>126.92307692307692</v>
          </cell>
          <cell r="L71">
            <v>1161.9230769230769</v>
          </cell>
          <cell r="M71">
            <v>0</v>
          </cell>
          <cell r="N71">
            <v>4.8499999999999996</v>
          </cell>
          <cell r="O71">
            <v>0</v>
          </cell>
          <cell r="P71">
            <v>4.8499999999999996</v>
          </cell>
          <cell r="Q71">
            <v>0</v>
          </cell>
          <cell r="R71">
            <v>5635.3269230769229</v>
          </cell>
        </row>
        <row r="72">
          <cell r="F72" t="str">
            <v>N/a</v>
          </cell>
          <cell r="G72" t="str">
            <v>Taylor Maria</v>
          </cell>
          <cell r="H72">
            <v>0</v>
          </cell>
          <cell r="I72">
            <v>195</v>
          </cell>
          <cell r="J72">
            <v>225</v>
          </cell>
          <cell r="K72">
            <v>87.272727272727266</v>
          </cell>
          <cell r="L72">
            <v>507.27272727272725</v>
          </cell>
          <cell r="M72">
            <v>0</v>
          </cell>
          <cell r="N72">
            <v>4.8499999999999996</v>
          </cell>
          <cell r="O72">
            <v>0</v>
          </cell>
          <cell r="P72">
            <v>4.8499999999999996</v>
          </cell>
          <cell r="Q72">
            <v>0</v>
          </cell>
          <cell r="R72">
            <v>2460.272727272727</v>
          </cell>
        </row>
        <row r="73">
          <cell r="F73" t="str">
            <v>N/a</v>
          </cell>
          <cell r="G73" t="str">
            <v>Taylor Tracy</v>
          </cell>
          <cell r="H73">
            <v>0</v>
          </cell>
          <cell r="I73">
            <v>780</v>
          </cell>
          <cell r="J73">
            <v>1410</v>
          </cell>
          <cell r="K73">
            <v>545.4545454545455</v>
          </cell>
          <cell r="L73">
            <v>2735.4545454545455</v>
          </cell>
          <cell r="M73">
            <v>0</v>
          </cell>
          <cell r="N73">
            <v>4.8499999999999996</v>
          </cell>
          <cell r="O73">
            <v>0</v>
          </cell>
          <cell r="P73">
            <v>4.8499999999999996</v>
          </cell>
          <cell r="Q73">
            <v>0</v>
          </cell>
          <cell r="R73">
            <v>13266.954545454544</v>
          </cell>
        </row>
        <row r="74">
          <cell r="F74" t="str">
            <v>N/a</v>
          </cell>
          <cell r="G74" t="str">
            <v>Williams Louise (Rugratz)</v>
          </cell>
          <cell r="H74">
            <v>0</v>
          </cell>
          <cell r="I74">
            <v>156</v>
          </cell>
          <cell r="J74">
            <v>180</v>
          </cell>
          <cell r="K74">
            <v>92.5</v>
          </cell>
          <cell r="L74">
            <v>428.5</v>
          </cell>
          <cell r="M74">
            <v>0</v>
          </cell>
          <cell r="N74">
            <v>4.8499999999999996</v>
          </cell>
          <cell r="O74">
            <v>0</v>
          </cell>
          <cell r="P74">
            <v>4.8499999999999996</v>
          </cell>
          <cell r="Q74">
            <v>0</v>
          </cell>
          <cell r="R74">
            <v>2078.2249999999999</v>
          </cell>
        </row>
        <row r="75">
          <cell r="F75" t="str">
            <v>N/a</v>
          </cell>
          <cell r="G75" t="str">
            <v>Wilson Joanne</v>
          </cell>
          <cell r="H75">
            <v>0</v>
          </cell>
          <cell r="I75">
            <v>195</v>
          </cell>
          <cell r="J75">
            <v>0</v>
          </cell>
          <cell r="K75">
            <v>150</v>
          </cell>
          <cell r="L75">
            <v>345</v>
          </cell>
          <cell r="M75">
            <v>0</v>
          </cell>
          <cell r="N75">
            <v>4.8499999999999996</v>
          </cell>
          <cell r="O75">
            <v>0</v>
          </cell>
          <cell r="P75">
            <v>4.8499999999999996</v>
          </cell>
          <cell r="Q75">
            <v>0</v>
          </cell>
          <cell r="R75">
            <v>1673.2499999999998</v>
          </cell>
        </row>
        <row r="76">
          <cell r="F76" t="str">
            <v>N/a</v>
          </cell>
          <cell r="G76" t="str">
            <v>Worth Tracey</v>
          </cell>
          <cell r="H76">
            <v>0</v>
          </cell>
          <cell r="I76">
            <v>0</v>
          </cell>
          <cell r="J76">
            <v>0</v>
          </cell>
          <cell r="K76">
            <v>50</v>
          </cell>
          <cell r="L76">
            <v>50</v>
          </cell>
          <cell r="M76">
            <v>0</v>
          </cell>
          <cell r="N76">
            <v>4.8499999999999996</v>
          </cell>
          <cell r="O76">
            <v>0</v>
          </cell>
          <cell r="P76">
            <v>4.8499999999999996</v>
          </cell>
          <cell r="R76">
            <v>242.49999999999997</v>
          </cell>
        </row>
        <row r="77">
          <cell r="F77" t="str">
            <v>N/a</v>
          </cell>
          <cell r="G77" t="str">
            <v>Wraith Lawley</v>
          </cell>
          <cell r="H77">
            <v>0</v>
          </cell>
          <cell r="I77">
            <v>339</v>
          </cell>
          <cell r="J77">
            <v>360</v>
          </cell>
          <cell r="K77">
            <v>422.72727272727275</v>
          </cell>
          <cell r="L77">
            <v>1121.7272727272727</v>
          </cell>
          <cell r="M77">
            <v>0</v>
          </cell>
          <cell r="N77">
            <v>4.8499999999999996</v>
          </cell>
          <cell r="O77">
            <v>0</v>
          </cell>
          <cell r="P77">
            <v>4.8499999999999996</v>
          </cell>
          <cell r="R77">
            <v>5440.3772727272726</v>
          </cell>
        </row>
        <row r="78">
          <cell r="F78" t="str">
            <v>N/a</v>
          </cell>
          <cell r="G78" t="str">
            <v>Wright Lynn Marie</v>
          </cell>
          <cell r="H78">
            <v>0</v>
          </cell>
          <cell r="I78">
            <v>0</v>
          </cell>
          <cell r="J78">
            <v>225</v>
          </cell>
          <cell r="K78">
            <v>150</v>
          </cell>
          <cell r="L78">
            <v>375</v>
          </cell>
          <cell r="M78">
            <v>0</v>
          </cell>
          <cell r="N78">
            <v>4.8499999999999996</v>
          </cell>
          <cell r="O78">
            <v>0</v>
          </cell>
          <cell r="P78">
            <v>4.8499999999999996</v>
          </cell>
          <cell r="Q78">
            <v>0</v>
          </cell>
          <cell r="R78">
            <v>1818.7499999999998</v>
          </cell>
        </row>
        <row r="79">
          <cell r="F79" t="str">
            <v>N/a</v>
          </cell>
          <cell r="G79" t="str">
            <v>Yasin Rabia</v>
          </cell>
          <cell r="H79">
            <v>0</v>
          </cell>
          <cell r="I79">
            <v>585</v>
          </cell>
          <cell r="J79">
            <v>840</v>
          </cell>
          <cell r="K79">
            <v>450</v>
          </cell>
          <cell r="L79">
            <v>1875</v>
          </cell>
          <cell r="M79">
            <v>0</v>
          </cell>
          <cell r="N79">
            <v>4.8499999999999996</v>
          </cell>
          <cell r="O79">
            <v>0</v>
          </cell>
          <cell r="P79">
            <v>4.8499999999999996</v>
          </cell>
          <cell r="Q79">
            <v>0</v>
          </cell>
          <cell r="R79">
            <v>9093.75</v>
          </cell>
        </row>
        <row r="80">
          <cell r="F80" t="str">
            <v>N/a</v>
          </cell>
          <cell r="G80" t="str">
            <v>Yate Kerry</v>
          </cell>
          <cell r="H80">
            <v>0</v>
          </cell>
          <cell r="I80">
            <v>0</v>
          </cell>
          <cell r="J80">
            <v>195</v>
          </cell>
          <cell r="K80">
            <v>130</v>
          </cell>
          <cell r="L80">
            <v>325</v>
          </cell>
          <cell r="M80">
            <v>0</v>
          </cell>
          <cell r="N80">
            <v>4.8499999999999996</v>
          </cell>
          <cell r="O80">
            <v>0</v>
          </cell>
          <cell r="P80">
            <v>4.8499999999999996</v>
          </cell>
          <cell r="Q80">
            <v>0</v>
          </cell>
          <cell r="R80">
            <v>1576.2499999999998</v>
          </cell>
        </row>
        <row r="81">
          <cell r="F81" t="str">
            <v>N/a</v>
          </cell>
          <cell r="G81" t="str">
            <v>Ismail Zamzam</v>
          </cell>
          <cell r="H81">
            <v>0</v>
          </cell>
          <cell r="I81">
            <v>195</v>
          </cell>
          <cell r="J81">
            <v>0</v>
          </cell>
          <cell r="K81">
            <v>150</v>
          </cell>
          <cell r="L81">
            <v>345</v>
          </cell>
          <cell r="M81">
            <v>0</v>
          </cell>
          <cell r="N81">
            <v>4.8499999999999996</v>
          </cell>
          <cell r="O81">
            <v>0</v>
          </cell>
          <cell r="P81">
            <v>4.8499999999999996</v>
          </cell>
          <cell r="Q81">
            <v>0</v>
          </cell>
          <cell r="R81">
            <v>1673.2499999999998</v>
          </cell>
        </row>
        <row r="82">
          <cell r="F82">
            <v>510781</v>
          </cell>
          <cell r="G82" t="str">
            <v>Appletree Childcare (Sheffield) Ltd</v>
          </cell>
          <cell r="H82">
            <v>0</v>
          </cell>
          <cell r="I82">
            <v>2844</v>
          </cell>
          <cell r="J82">
            <v>3156.5</v>
          </cell>
          <cell r="K82">
            <v>840</v>
          </cell>
          <cell r="L82">
            <v>6840.5</v>
          </cell>
          <cell r="M82">
            <v>0</v>
          </cell>
          <cell r="N82">
            <v>4.8499999999999996</v>
          </cell>
          <cell r="O82">
            <v>0</v>
          </cell>
          <cell r="P82">
            <v>4.8499999999999996</v>
          </cell>
          <cell r="Q82">
            <v>0</v>
          </cell>
          <cell r="R82">
            <v>33176.424999999996</v>
          </cell>
        </row>
        <row r="83">
          <cell r="F83">
            <v>0</v>
          </cell>
          <cell r="G83" t="str">
            <v>Banana Moon Day Nursery Sheffield (Joy.Xile Ltd)</v>
          </cell>
          <cell r="H83">
            <v>0</v>
          </cell>
          <cell r="I83">
            <v>1545</v>
          </cell>
          <cell r="J83">
            <v>1125</v>
          </cell>
          <cell r="K83">
            <v>717.85714285714289</v>
          </cell>
          <cell r="L83">
            <v>3387.8571428571431</v>
          </cell>
          <cell r="M83">
            <v>0</v>
          </cell>
          <cell r="N83">
            <v>4.8499999999999996</v>
          </cell>
          <cell r="O83">
            <v>0</v>
          </cell>
          <cell r="P83">
            <v>4.8499999999999996</v>
          </cell>
          <cell r="Q83">
            <v>0</v>
          </cell>
          <cell r="R83">
            <v>16431.107142857141</v>
          </cell>
        </row>
        <row r="84">
          <cell r="F84">
            <v>0</v>
          </cell>
          <cell r="G84" t="str">
            <v>Beech Hill Nursery</v>
          </cell>
          <cell r="H84">
            <v>0</v>
          </cell>
          <cell r="I84">
            <v>195</v>
          </cell>
          <cell r="J84">
            <v>435</v>
          </cell>
          <cell r="K84">
            <v>150</v>
          </cell>
          <cell r="L84">
            <v>780</v>
          </cell>
          <cell r="M84">
            <v>0</v>
          </cell>
          <cell r="N84">
            <v>4.8499999999999996</v>
          </cell>
          <cell r="O84">
            <v>0</v>
          </cell>
          <cell r="P84">
            <v>4.8499999999999996</v>
          </cell>
          <cell r="Q84">
            <v>0</v>
          </cell>
          <cell r="R84">
            <v>3782.9999999999995</v>
          </cell>
        </row>
        <row r="85">
          <cell r="F85">
            <v>599026</v>
          </cell>
          <cell r="G85" t="str">
            <v>Beechwood Day Nursery</v>
          </cell>
          <cell r="H85">
            <v>0</v>
          </cell>
          <cell r="I85">
            <v>7829</v>
          </cell>
          <cell r="J85">
            <v>4602</v>
          </cell>
          <cell r="K85">
            <v>2415.4545454545455</v>
          </cell>
          <cell r="L85">
            <v>14846.454545454546</v>
          </cell>
          <cell r="M85">
            <v>0</v>
          </cell>
          <cell r="N85">
            <v>4.8499999999999996</v>
          </cell>
          <cell r="O85">
            <v>0</v>
          </cell>
          <cell r="P85">
            <v>4.8499999999999996</v>
          </cell>
          <cell r="R85">
            <v>72005.304545454535</v>
          </cell>
        </row>
        <row r="86">
          <cell r="F86">
            <v>535079</v>
          </cell>
          <cell r="G86" t="str">
            <v>Beighton Bizzy Bee Family Childcare Centre</v>
          </cell>
          <cell r="H86">
            <v>0</v>
          </cell>
          <cell r="I86">
            <v>3540.5</v>
          </cell>
          <cell r="J86">
            <v>2012</v>
          </cell>
          <cell r="K86">
            <v>1515.4545454545453</v>
          </cell>
          <cell r="L86">
            <v>7067.954545454545</v>
          </cell>
          <cell r="M86">
            <v>0</v>
          </cell>
          <cell r="N86">
            <v>4.8499999999999996</v>
          </cell>
          <cell r="O86">
            <v>0</v>
          </cell>
          <cell r="P86">
            <v>4.8499999999999996</v>
          </cell>
          <cell r="Q86">
            <v>0</v>
          </cell>
          <cell r="R86">
            <v>34279.579545454544</v>
          </cell>
        </row>
        <row r="87">
          <cell r="F87">
            <v>535063</v>
          </cell>
          <cell r="G87" t="str">
            <v>Bents Green Pre-School</v>
          </cell>
          <cell r="H87">
            <v>0</v>
          </cell>
          <cell r="I87">
            <v>153</v>
          </cell>
          <cell r="J87">
            <v>135</v>
          </cell>
          <cell r="K87">
            <v>60</v>
          </cell>
          <cell r="L87">
            <v>348</v>
          </cell>
          <cell r="M87">
            <v>0</v>
          </cell>
          <cell r="N87">
            <v>4.8499999999999996</v>
          </cell>
          <cell r="O87">
            <v>0</v>
          </cell>
          <cell r="P87">
            <v>4.8499999999999996</v>
          </cell>
          <cell r="Q87">
            <v>0</v>
          </cell>
          <cell r="R87">
            <v>1687.8</v>
          </cell>
        </row>
        <row r="88">
          <cell r="F88">
            <v>597500</v>
          </cell>
          <cell r="G88" t="str">
            <v>Birley Community Preschool</v>
          </cell>
          <cell r="H88">
            <v>0</v>
          </cell>
          <cell r="I88">
            <v>3810</v>
          </cell>
          <cell r="J88">
            <v>3945</v>
          </cell>
          <cell r="K88">
            <v>2026.5306122448978</v>
          </cell>
          <cell r="L88">
            <v>9781.5306122448983</v>
          </cell>
          <cell r="M88">
            <v>0</v>
          </cell>
          <cell r="N88">
            <v>4.8499999999999996</v>
          </cell>
          <cell r="O88">
            <v>0</v>
          </cell>
          <cell r="P88">
            <v>4.8499999999999996</v>
          </cell>
          <cell r="Q88">
            <v>0</v>
          </cell>
          <cell r="R88">
            <v>47440.423469387752</v>
          </cell>
        </row>
        <row r="89">
          <cell r="F89">
            <v>535098</v>
          </cell>
          <cell r="G89" t="str">
            <v>Black Women's Resource Centre Watoto Pre-School</v>
          </cell>
          <cell r="H89">
            <v>0</v>
          </cell>
          <cell r="I89">
            <v>6255</v>
          </cell>
          <cell r="J89">
            <v>6907.5</v>
          </cell>
          <cell r="K89">
            <v>5427.2727272727279</v>
          </cell>
          <cell r="L89">
            <v>18589.772727272728</v>
          </cell>
          <cell r="M89">
            <v>0</v>
          </cell>
          <cell r="N89">
            <v>4.8499999999999996</v>
          </cell>
          <cell r="O89">
            <v>0</v>
          </cell>
          <cell r="P89">
            <v>4.8499999999999996</v>
          </cell>
          <cell r="R89">
            <v>90160.397727272721</v>
          </cell>
        </row>
        <row r="90">
          <cell r="F90">
            <v>583144</v>
          </cell>
          <cell r="G90" t="str">
            <v>Bole Hill Nursery</v>
          </cell>
          <cell r="H90">
            <v>0</v>
          </cell>
          <cell r="I90">
            <v>1220</v>
          </cell>
          <cell r="J90">
            <v>1236</v>
          </cell>
          <cell r="K90">
            <v>1866.3636363636363</v>
          </cell>
          <cell r="L90">
            <v>4322.363636363636</v>
          </cell>
          <cell r="M90">
            <v>0</v>
          </cell>
          <cell r="N90">
            <v>4.8499999999999996</v>
          </cell>
          <cell r="O90">
            <v>0</v>
          </cell>
          <cell r="P90">
            <v>4.8499999999999996</v>
          </cell>
          <cell r="R90">
            <v>20963.463636363635</v>
          </cell>
        </row>
        <row r="91">
          <cell r="F91">
            <v>535166</v>
          </cell>
          <cell r="G91" t="str">
            <v>Bright Beginners</v>
          </cell>
          <cell r="H91">
            <v>0</v>
          </cell>
          <cell r="I91">
            <v>7995</v>
          </cell>
          <cell r="J91">
            <v>5970</v>
          </cell>
          <cell r="K91">
            <v>2086.363636363636</v>
          </cell>
          <cell r="L91">
            <v>16051.363636363636</v>
          </cell>
          <cell r="M91">
            <v>0</v>
          </cell>
          <cell r="N91">
            <v>4.8499999999999996</v>
          </cell>
          <cell r="O91">
            <v>0</v>
          </cell>
          <cell r="P91">
            <v>4.8499999999999996</v>
          </cell>
          <cell r="R91">
            <v>77849.113636363632</v>
          </cell>
        </row>
        <row r="92">
          <cell r="F92">
            <v>535130</v>
          </cell>
          <cell r="G92" t="str">
            <v>Bright Stars Nursery</v>
          </cell>
          <cell r="H92">
            <v>0</v>
          </cell>
          <cell r="I92">
            <v>3214</v>
          </cell>
          <cell r="J92">
            <v>5398.5</v>
          </cell>
          <cell r="K92">
            <v>1513.6363636363637</v>
          </cell>
          <cell r="L92">
            <v>10126.136363636364</v>
          </cell>
          <cell r="M92">
            <v>0</v>
          </cell>
          <cell r="N92">
            <v>4.8499999999999996</v>
          </cell>
          <cell r="O92">
            <v>0</v>
          </cell>
          <cell r="P92">
            <v>4.8499999999999996</v>
          </cell>
          <cell r="R92">
            <v>49111.76136363636</v>
          </cell>
        </row>
        <row r="93">
          <cell r="F93">
            <v>0</v>
          </cell>
          <cell r="G93" t="str">
            <v>Broomhall Under 3's Ltd</v>
          </cell>
          <cell r="H93">
            <v>0</v>
          </cell>
          <cell r="I93">
            <v>1626</v>
          </cell>
          <cell r="J93">
            <v>2766</v>
          </cell>
          <cell r="K93">
            <v>1090.909090909091</v>
          </cell>
          <cell r="L93">
            <v>5482.909090909091</v>
          </cell>
          <cell r="M93">
            <v>0</v>
          </cell>
          <cell r="N93">
            <v>4.8499999999999996</v>
          </cell>
          <cell r="O93">
            <v>0</v>
          </cell>
          <cell r="P93">
            <v>4.8499999999999996</v>
          </cell>
          <cell r="R93">
            <v>26592.109090909089</v>
          </cell>
        </row>
        <row r="94">
          <cell r="F94">
            <v>510101</v>
          </cell>
          <cell r="G94" t="str">
            <v>Chantrey House Nursery &amp; Pre-School</v>
          </cell>
          <cell r="H94">
            <v>0</v>
          </cell>
          <cell r="I94">
            <v>2029</v>
          </cell>
          <cell r="J94">
            <v>2325</v>
          </cell>
          <cell r="K94">
            <v>1267.3469387755104</v>
          </cell>
          <cell r="L94">
            <v>5621.3469387755104</v>
          </cell>
          <cell r="M94">
            <v>0</v>
          </cell>
          <cell r="N94">
            <v>4.8499999999999996</v>
          </cell>
          <cell r="O94">
            <v>0</v>
          </cell>
          <cell r="P94">
            <v>4.8499999999999996</v>
          </cell>
          <cell r="Q94">
            <v>0</v>
          </cell>
          <cell r="R94">
            <v>27263.532653061222</v>
          </cell>
        </row>
        <row r="95">
          <cell r="F95">
            <v>0</v>
          </cell>
          <cell r="G95" t="str">
            <v>Chantreyland Childrens Nursery</v>
          </cell>
          <cell r="H95">
            <v>0</v>
          </cell>
          <cell r="I95">
            <v>1726</v>
          </cell>
          <cell r="J95">
            <v>1125</v>
          </cell>
          <cell r="K95">
            <v>150</v>
          </cell>
          <cell r="L95">
            <v>3001</v>
          </cell>
          <cell r="M95">
            <v>0</v>
          </cell>
          <cell r="N95">
            <v>4.8499999999999996</v>
          </cell>
          <cell r="O95">
            <v>0</v>
          </cell>
          <cell r="P95">
            <v>4.8499999999999996</v>
          </cell>
          <cell r="R95">
            <v>14554.849999999999</v>
          </cell>
        </row>
        <row r="96">
          <cell r="F96">
            <v>518654</v>
          </cell>
          <cell r="G96" t="str">
            <v>Children 1st @ Breedon House</v>
          </cell>
          <cell r="H96">
            <v>0</v>
          </cell>
          <cell r="I96">
            <v>3984</v>
          </cell>
          <cell r="J96">
            <v>1959</v>
          </cell>
          <cell r="K96">
            <v>2337.272727272727</v>
          </cell>
          <cell r="L96">
            <v>8280.2727272727279</v>
          </cell>
          <cell r="M96">
            <v>0</v>
          </cell>
          <cell r="N96">
            <v>4.8499999999999996</v>
          </cell>
          <cell r="O96">
            <v>0</v>
          </cell>
          <cell r="P96">
            <v>4.8499999999999996</v>
          </cell>
          <cell r="R96">
            <v>40159.322727272731</v>
          </cell>
        </row>
        <row r="97">
          <cell r="F97">
            <v>512727</v>
          </cell>
          <cell r="G97" t="str">
            <v>Corner House Nursery Ltd</v>
          </cell>
          <cell r="H97">
            <v>0</v>
          </cell>
          <cell r="I97">
            <v>1450</v>
          </cell>
          <cell r="J97">
            <v>1380</v>
          </cell>
          <cell r="K97">
            <v>750</v>
          </cell>
          <cell r="L97">
            <v>3580</v>
          </cell>
          <cell r="M97">
            <v>0</v>
          </cell>
          <cell r="N97">
            <v>4.8499999999999996</v>
          </cell>
          <cell r="O97">
            <v>0</v>
          </cell>
          <cell r="P97">
            <v>4.8499999999999996</v>
          </cell>
          <cell r="R97">
            <v>17363</v>
          </cell>
        </row>
        <row r="98">
          <cell r="F98">
            <v>511775</v>
          </cell>
          <cell r="G98" t="str">
            <v>Coumes Spring Children's Centre</v>
          </cell>
          <cell r="H98">
            <v>0</v>
          </cell>
          <cell r="I98">
            <v>494</v>
          </cell>
          <cell r="J98">
            <v>885</v>
          </cell>
          <cell r="K98">
            <v>300</v>
          </cell>
          <cell r="L98">
            <v>1679</v>
          </cell>
          <cell r="M98">
            <v>0</v>
          </cell>
          <cell r="N98">
            <v>4.8499999999999996</v>
          </cell>
          <cell r="O98">
            <v>0</v>
          </cell>
          <cell r="P98">
            <v>4.8499999999999996</v>
          </cell>
          <cell r="Q98">
            <v>0</v>
          </cell>
          <cell r="R98">
            <v>8143.15</v>
          </cell>
        </row>
        <row r="99">
          <cell r="F99">
            <v>0</v>
          </cell>
          <cell r="G99" t="str">
            <v>Crescent House Nursery</v>
          </cell>
          <cell r="H99">
            <v>0</v>
          </cell>
          <cell r="I99">
            <v>1500</v>
          </cell>
          <cell r="J99">
            <v>1350</v>
          </cell>
          <cell r="K99">
            <v>150</v>
          </cell>
          <cell r="L99">
            <v>3000</v>
          </cell>
          <cell r="M99">
            <v>0</v>
          </cell>
          <cell r="N99">
            <v>4.8499999999999996</v>
          </cell>
          <cell r="O99">
            <v>0</v>
          </cell>
          <cell r="P99">
            <v>4.8499999999999996</v>
          </cell>
          <cell r="Q99">
            <v>0</v>
          </cell>
          <cell r="R99">
            <v>14549.999999999998</v>
          </cell>
        </row>
        <row r="100">
          <cell r="F100">
            <v>0</v>
          </cell>
          <cell r="G100" t="str">
            <v>Croft Corner Forest School Nursery</v>
          </cell>
          <cell r="H100">
            <v>0</v>
          </cell>
          <cell r="I100">
            <v>300</v>
          </cell>
          <cell r="J100">
            <v>450</v>
          </cell>
          <cell r="K100">
            <v>230.76923076923077</v>
          </cell>
          <cell r="L100">
            <v>980.76923076923072</v>
          </cell>
          <cell r="M100">
            <v>0</v>
          </cell>
          <cell r="N100">
            <v>4.8499999999999996</v>
          </cell>
          <cell r="O100">
            <v>0</v>
          </cell>
          <cell r="P100">
            <v>4.8499999999999996</v>
          </cell>
          <cell r="Q100">
            <v>0</v>
          </cell>
          <cell r="R100">
            <v>4756.7307692307686</v>
          </cell>
        </row>
        <row r="101">
          <cell r="F101">
            <v>0</v>
          </cell>
          <cell r="G101" t="str">
            <v>Daisy Chain Private Day Care</v>
          </cell>
          <cell r="H101">
            <v>0</v>
          </cell>
          <cell r="I101">
            <v>240</v>
          </cell>
          <cell r="J101">
            <v>900</v>
          </cell>
          <cell r="K101">
            <v>150</v>
          </cell>
          <cell r="L101">
            <v>1290</v>
          </cell>
          <cell r="M101">
            <v>0</v>
          </cell>
          <cell r="N101">
            <v>4.8499999999999996</v>
          </cell>
          <cell r="O101">
            <v>0</v>
          </cell>
          <cell r="P101">
            <v>4.8499999999999996</v>
          </cell>
          <cell r="R101">
            <v>6256.4999999999991</v>
          </cell>
        </row>
        <row r="102">
          <cell r="F102">
            <v>582673</v>
          </cell>
          <cell r="G102" t="str">
            <v>Darnall Community Nursery</v>
          </cell>
          <cell r="H102">
            <v>0</v>
          </cell>
          <cell r="I102">
            <v>8700</v>
          </cell>
          <cell r="J102">
            <v>13065</v>
          </cell>
          <cell r="K102">
            <v>6518.1818181818189</v>
          </cell>
          <cell r="L102">
            <v>28283.18181818182</v>
          </cell>
          <cell r="M102">
            <v>0</v>
          </cell>
          <cell r="N102">
            <v>4.8499999999999996</v>
          </cell>
          <cell r="O102">
            <v>0</v>
          </cell>
          <cell r="P102">
            <v>4.8499999999999996</v>
          </cell>
          <cell r="R102">
            <v>137173.43181818182</v>
          </cell>
        </row>
        <row r="103">
          <cell r="F103">
            <v>535088</v>
          </cell>
          <cell r="G103" t="str">
            <v>Deepcar Pre-School and Daycare</v>
          </cell>
          <cell r="H103">
            <v>0</v>
          </cell>
          <cell r="I103">
            <v>1528.5</v>
          </cell>
          <cell r="J103">
            <v>2595</v>
          </cell>
          <cell r="K103">
            <v>214.28571428571428</v>
          </cell>
          <cell r="L103">
            <v>4337.7857142857147</v>
          </cell>
          <cell r="M103">
            <v>0</v>
          </cell>
          <cell r="N103">
            <v>4.8499999999999996</v>
          </cell>
          <cell r="O103">
            <v>0</v>
          </cell>
          <cell r="P103">
            <v>4.8499999999999996</v>
          </cell>
          <cell r="R103">
            <v>21038.260714285716</v>
          </cell>
        </row>
        <row r="104">
          <cell r="F104">
            <v>530338</v>
          </cell>
          <cell r="G104" t="str">
            <v>Dickory Dock Nursery</v>
          </cell>
          <cell r="H104">
            <v>0</v>
          </cell>
          <cell r="I104">
            <v>6269.5</v>
          </cell>
          <cell r="J104">
            <v>6687.5</v>
          </cell>
          <cell r="K104">
            <v>4673.181818181818</v>
          </cell>
          <cell r="L104">
            <v>17630.181818181816</v>
          </cell>
          <cell r="M104">
            <v>0</v>
          </cell>
          <cell r="N104">
            <v>4.8499999999999996</v>
          </cell>
          <cell r="O104">
            <v>0</v>
          </cell>
          <cell r="P104">
            <v>4.8499999999999996</v>
          </cell>
          <cell r="R104">
            <v>85506.381818181806</v>
          </cell>
        </row>
        <row r="105">
          <cell r="F105">
            <v>535084</v>
          </cell>
          <cell r="G105" t="str">
            <v>Early Steps Nursery</v>
          </cell>
          <cell r="H105">
            <v>0</v>
          </cell>
          <cell r="I105">
            <v>3442</v>
          </cell>
          <cell r="J105">
            <v>3301</v>
          </cell>
          <cell r="K105">
            <v>2066.363636363636</v>
          </cell>
          <cell r="L105">
            <v>8809.363636363636</v>
          </cell>
          <cell r="M105">
            <v>0</v>
          </cell>
          <cell r="N105">
            <v>4.8499999999999996</v>
          </cell>
          <cell r="O105">
            <v>0</v>
          </cell>
          <cell r="P105">
            <v>4.8499999999999996</v>
          </cell>
          <cell r="Q105">
            <v>0</v>
          </cell>
          <cell r="R105">
            <v>42725.413636363628</v>
          </cell>
        </row>
        <row r="106">
          <cell r="F106">
            <v>0</v>
          </cell>
          <cell r="G106" t="str">
            <v>Ecclesall Pre-School</v>
          </cell>
          <cell r="H106">
            <v>0</v>
          </cell>
          <cell r="I106">
            <v>66</v>
          </cell>
          <cell r="J106">
            <v>0</v>
          </cell>
          <cell r="K106">
            <v>50.769230769230766</v>
          </cell>
          <cell r="L106">
            <v>116.76923076923077</v>
          </cell>
          <cell r="M106">
            <v>0</v>
          </cell>
          <cell r="N106">
            <v>4.8499999999999996</v>
          </cell>
          <cell r="O106">
            <v>0</v>
          </cell>
          <cell r="P106">
            <v>4.8499999999999996</v>
          </cell>
          <cell r="Q106">
            <v>0</v>
          </cell>
          <cell r="R106">
            <v>566.33076923076919</v>
          </cell>
        </row>
        <row r="107">
          <cell r="F107">
            <v>520534</v>
          </cell>
          <cell r="G107" t="str">
            <v>Ellesmere Children's Centre</v>
          </cell>
          <cell r="H107">
            <v>0</v>
          </cell>
          <cell r="I107">
            <v>6572</v>
          </cell>
          <cell r="J107">
            <v>8127</v>
          </cell>
          <cell r="K107">
            <v>3120</v>
          </cell>
          <cell r="L107">
            <v>17819</v>
          </cell>
          <cell r="M107">
            <v>0</v>
          </cell>
          <cell r="N107">
            <v>4.8499999999999996</v>
          </cell>
          <cell r="O107">
            <v>0</v>
          </cell>
          <cell r="P107">
            <v>4.8499999999999996</v>
          </cell>
          <cell r="R107">
            <v>86422.15</v>
          </cell>
        </row>
        <row r="108">
          <cell r="F108">
            <v>598954</v>
          </cell>
          <cell r="G108" t="str">
            <v>Elmore Kindergarten - Birley</v>
          </cell>
          <cell r="H108">
            <v>0</v>
          </cell>
          <cell r="I108">
            <v>5824.5</v>
          </cell>
          <cell r="J108">
            <v>6016</v>
          </cell>
          <cell r="K108">
            <v>978.18181818181813</v>
          </cell>
          <cell r="L108">
            <v>12818.681818181818</v>
          </cell>
          <cell r="M108">
            <v>0</v>
          </cell>
          <cell r="N108">
            <v>4.8499999999999996</v>
          </cell>
          <cell r="O108">
            <v>0</v>
          </cell>
          <cell r="P108">
            <v>4.8499999999999996</v>
          </cell>
          <cell r="R108">
            <v>62170.606818181812</v>
          </cell>
        </row>
        <row r="109">
          <cell r="F109">
            <v>530136</v>
          </cell>
          <cell r="G109" t="str">
            <v>Elmore Kindergarten - Broomhill</v>
          </cell>
          <cell r="H109">
            <v>0</v>
          </cell>
          <cell r="I109">
            <v>1507</v>
          </cell>
          <cell r="J109">
            <v>675</v>
          </cell>
          <cell r="K109">
            <v>368.18181818181819</v>
          </cell>
          <cell r="L109">
            <v>2550.181818181818</v>
          </cell>
          <cell r="M109">
            <v>0</v>
          </cell>
          <cell r="N109">
            <v>4.8499999999999996</v>
          </cell>
          <cell r="O109">
            <v>0</v>
          </cell>
          <cell r="P109">
            <v>4.8499999999999996</v>
          </cell>
          <cell r="Q109">
            <v>0</v>
          </cell>
          <cell r="R109">
            <v>12368.381818181817</v>
          </cell>
        </row>
        <row r="110">
          <cell r="F110">
            <v>535106</v>
          </cell>
          <cell r="G110" t="str">
            <v>Elmore Kindergarten - Ecclesfield</v>
          </cell>
          <cell r="H110">
            <v>0</v>
          </cell>
          <cell r="I110">
            <v>4632</v>
          </cell>
          <cell r="J110">
            <v>5250</v>
          </cell>
          <cell r="K110">
            <v>2162.727272727273</v>
          </cell>
          <cell r="L110">
            <v>12044.727272727272</v>
          </cell>
          <cell r="M110">
            <v>0</v>
          </cell>
          <cell r="N110">
            <v>4.8499999999999996</v>
          </cell>
          <cell r="O110">
            <v>0</v>
          </cell>
          <cell r="P110">
            <v>4.8499999999999996</v>
          </cell>
          <cell r="Q110">
            <v>0</v>
          </cell>
          <cell r="R110">
            <v>58416.927272727262</v>
          </cell>
        </row>
        <row r="111">
          <cell r="F111">
            <v>535119</v>
          </cell>
          <cell r="G111" t="str">
            <v>Elmore Kindergarten - Middlewood</v>
          </cell>
          <cell r="H111">
            <v>0</v>
          </cell>
          <cell r="I111">
            <v>2384</v>
          </cell>
          <cell r="J111">
            <v>2085</v>
          </cell>
          <cell r="K111">
            <v>1500</v>
          </cell>
          <cell r="L111">
            <v>5969</v>
          </cell>
          <cell r="M111">
            <v>0</v>
          </cell>
          <cell r="N111">
            <v>4.8499999999999996</v>
          </cell>
          <cell r="O111">
            <v>0</v>
          </cell>
          <cell r="P111">
            <v>4.8499999999999996</v>
          </cell>
          <cell r="Q111">
            <v>0</v>
          </cell>
          <cell r="R111">
            <v>28949.649999999998</v>
          </cell>
        </row>
        <row r="112">
          <cell r="F112">
            <v>0</v>
          </cell>
          <cell r="G112" t="str">
            <v>Emmanuel Stepping Stones Playgroup</v>
          </cell>
          <cell r="H112">
            <v>0</v>
          </cell>
          <cell r="I112">
            <v>0</v>
          </cell>
          <cell r="J112">
            <v>125</v>
          </cell>
          <cell r="K112">
            <v>83.333333333333343</v>
          </cell>
          <cell r="L112">
            <v>208.33333333333334</v>
          </cell>
          <cell r="M112">
            <v>0</v>
          </cell>
          <cell r="N112">
            <v>4.8499999999999996</v>
          </cell>
          <cell r="O112">
            <v>0</v>
          </cell>
          <cell r="P112">
            <v>4.8499999999999996</v>
          </cell>
          <cell r="Q112">
            <v>0</v>
          </cell>
          <cell r="R112">
            <v>1010.4166666666666</v>
          </cell>
        </row>
        <row r="113">
          <cell r="F113">
            <v>0</v>
          </cell>
          <cell r="G113" t="str">
            <v>Encliffe Playgroup</v>
          </cell>
          <cell r="H113">
            <v>0</v>
          </cell>
          <cell r="I113">
            <v>390</v>
          </cell>
          <cell r="J113">
            <v>360</v>
          </cell>
          <cell r="K113">
            <v>45</v>
          </cell>
          <cell r="L113">
            <v>795</v>
          </cell>
          <cell r="M113">
            <v>0</v>
          </cell>
          <cell r="N113">
            <v>4.8499999999999996</v>
          </cell>
          <cell r="O113">
            <v>0</v>
          </cell>
          <cell r="P113">
            <v>4.8499999999999996</v>
          </cell>
          <cell r="R113">
            <v>3855.7499999999995</v>
          </cell>
        </row>
        <row r="114">
          <cell r="F114">
            <v>535092</v>
          </cell>
          <cell r="G114" t="str">
            <v>Fairmount Nursery (Broomhall)</v>
          </cell>
          <cell r="H114">
            <v>0</v>
          </cell>
          <cell r="I114">
            <v>1995</v>
          </cell>
          <cell r="J114">
            <v>465</v>
          </cell>
          <cell r="K114">
            <v>2754.5454545454545</v>
          </cell>
          <cell r="L114">
            <v>5214.545454545454</v>
          </cell>
          <cell r="M114">
            <v>0</v>
          </cell>
          <cell r="N114">
            <v>4.8499999999999996</v>
          </cell>
          <cell r="O114">
            <v>0</v>
          </cell>
          <cell r="P114">
            <v>4.8499999999999996</v>
          </cell>
          <cell r="R114">
            <v>25290.545454545449</v>
          </cell>
        </row>
        <row r="115">
          <cell r="F115">
            <v>582686</v>
          </cell>
          <cell r="G115" t="str">
            <v>Fairmount Nursery (Hackenthorpe)</v>
          </cell>
          <cell r="H115">
            <v>0</v>
          </cell>
          <cell r="I115">
            <v>2535</v>
          </cell>
          <cell r="J115">
            <v>2295</v>
          </cell>
          <cell r="K115">
            <v>668.18181818181813</v>
          </cell>
          <cell r="L115">
            <v>5498.181818181818</v>
          </cell>
          <cell r="M115">
            <v>0</v>
          </cell>
          <cell r="N115">
            <v>4.8499999999999996</v>
          </cell>
          <cell r="O115">
            <v>0</v>
          </cell>
          <cell r="P115">
            <v>4.8499999999999996</v>
          </cell>
          <cell r="R115">
            <v>26666.181818181816</v>
          </cell>
        </row>
        <row r="116">
          <cell r="F116">
            <v>0</v>
          </cell>
          <cell r="G116" t="str">
            <v>Firth Parks Little Treasures Nursery</v>
          </cell>
          <cell r="H116">
            <v>0</v>
          </cell>
          <cell r="I116">
            <v>5074</v>
          </cell>
          <cell r="J116">
            <v>4890</v>
          </cell>
          <cell r="K116">
            <v>3903.0769230769233</v>
          </cell>
          <cell r="L116">
            <v>13867.076923076924</v>
          </cell>
          <cell r="M116">
            <v>0</v>
          </cell>
          <cell r="N116">
            <v>4.8499999999999996</v>
          </cell>
          <cell r="O116">
            <v>0</v>
          </cell>
          <cell r="P116">
            <v>4.8499999999999996</v>
          </cell>
          <cell r="Q116">
            <v>0</v>
          </cell>
          <cell r="R116">
            <v>67255.323076923072</v>
          </cell>
        </row>
        <row r="117">
          <cell r="F117">
            <v>535172</v>
          </cell>
          <cell r="G117" t="str">
            <v>Firvale Pre-School (aka Burngreave Childcare Project)</v>
          </cell>
          <cell r="H117">
            <v>0</v>
          </cell>
          <cell r="I117">
            <v>8445</v>
          </cell>
          <cell r="J117">
            <v>7095</v>
          </cell>
          <cell r="K117">
            <v>4240.909090909091</v>
          </cell>
          <cell r="L117">
            <v>19780.909090909092</v>
          </cell>
          <cell r="M117">
            <v>0</v>
          </cell>
          <cell r="N117">
            <v>4.8499999999999996</v>
          </cell>
          <cell r="O117">
            <v>0</v>
          </cell>
          <cell r="P117">
            <v>4.8499999999999996</v>
          </cell>
          <cell r="R117">
            <v>95937.409090909088</v>
          </cell>
        </row>
        <row r="118">
          <cell r="F118">
            <v>0</v>
          </cell>
          <cell r="G118" t="str">
            <v xml:space="preserve">Fulwood Nursery </v>
          </cell>
          <cell r="H118">
            <v>0</v>
          </cell>
          <cell r="I118">
            <v>975</v>
          </cell>
          <cell r="J118">
            <v>450</v>
          </cell>
          <cell r="K118">
            <v>300</v>
          </cell>
          <cell r="L118">
            <v>1725</v>
          </cell>
          <cell r="M118">
            <v>0</v>
          </cell>
          <cell r="N118">
            <v>4.8499999999999996</v>
          </cell>
          <cell r="O118">
            <v>0</v>
          </cell>
          <cell r="P118">
            <v>4.8499999999999996</v>
          </cell>
          <cell r="R118">
            <v>8366.25</v>
          </cell>
        </row>
        <row r="119">
          <cell r="F119">
            <v>0</v>
          </cell>
          <cell r="G119" t="str">
            <v>First Steps Nursery School (Dore) Ltd</v>
          </cell>
          <cell r="H119">
            <v>0</v>
          </cell>
          <cell r="I119">
            <v>208</v>
          </cell>
          <cell r="J119">
            <v>555.25</v>
          </cell>
          <cell r="K119">
            <v>591.78571428571433</v>
          </cell>
          <cell r="L119">
            <v>1355.0357142857142</v>
          </cell>
          <cell r="M119">
            <v>0</v>
          </cell>
          <cell r="N119">
            <v>4.8499999999999996</v>
          </cell>
          <cell r="O119">
            <v>0</v>
          </cell>
          <cell r="P119">
            <v>4.8499999999999996</v>
          </cell>
          <cell r="R119">
            <v>6571.9232142857136</v>
          </cell>
        </row>
        <row r="120">
          <cell r="F120">
            <v>0</v>
          </cell>
          <cell r="G120" t="str">
            <v>Grapevine Nursery School</v>
          </cell>
          <cell r="H120">
            <v>0</v>
          </cell>
          <cell r="I120">
            <v>894</v>
          </cell>
          <cell r="J120">
            <v>450</v>
          </cell>
          <cell r="K120">
            <v>294.5454545454545</v>
          </cell>
          <cell r="L120">
            <v>1638.5454545454545</v>
          </cell>
          <cell r="M120">
            <v>0</v>
          </cell>
          <cell r="N120">
            <v>4.8499999999999996</v>
          </cell>
          <cell r="O120">
            <v>0</v>
          </cell>
          <cell r="P120">
            <v>4.8499999999999996</v>
          </cell>
          <cell r="Q120">
            <v>0</v>
          </cell>
          <cell r="R120">
            <v>7946.9454545454537</v>
          </cell>
        </row>
        <row r="121">
          <cell r="F121">
            <v>0</v>
          </cell>
          <cell r="G121" t="str">
            <v>Greenhill Village Pre-School</v>
          </cell>
          <cell r="H121">
            <v>0</v>
          </cell>
          <cell r="I121">
            <v>0</v>
          </cell>
          <cell r="J121">
            <v>504</v>
          </cell>
          <cell r="K121">
            <v>150</v>
          </cell>
          <cell r="L121">
            <v>654</v>
          </cell>
          <cell r="M121">
            <v>0</v>
          </cell>
          <cell r="N121">
            <v>4.8499999999999996</v>
          </cell>
          <cell r="O121">
            <v>0</v>
          </cell>
          <cell r="P121">
            <v>4.8499999999999996</v>
          </cell>
          <cell r="R121">
            <v>3171.8999999999996</v>
          </cell>
        </row>
        <row r="122">
          <cell r="F122">
            <v>594945</v>
          </cell>
          <cell r="G122" t="str">
            <v>Greasley Road Family Centre</v>
          </cell>
          <cell r="H122">
            <v>0</v>
          </cell>
          <cell r="I122">
            <v>4609</v>
          </cell>
          <cell r="J122">
            <v>5220</v>
          </cell>
          <cell r="K122">
            <v>3043.636363636364</v>
          </cell>
          <cell r="L122">
            <v>12872.636363636364</v>
          </cell>
          <cell r="M122">
            <v>0</v>
          </cell>
          <cell r="N122">
            <v>4.8499999999999996</v>
          </cell>
          <cell r="O122">
            <v>0</v>
          </cell>
          <cell r="P122">
            <v>4.8499999999999996</v>
          </cell>
          <cell r="R122">
            <v>62432.286363636362</v>
          </cell>
        </row>
        <row r="123">
          <cell r="F123">
            <v>0</v>
          </cell>
          <cell r="G123" t="str">
            <v>Greystones Pre-School</v>
          </cell>
          <cell r="H123">
            <v>0</v>
          </cell>
          <cell r="I123">
            <v>0</v>
          </cell>
          <cell r="J123">
            <v>515.25</v>
          </cell>
          <cell r="K123">
            <v>50</v>
          </cell>
          <cell r="L123">
            <v>565.25</v>
          </cell>
          <cell r="M123">
            <v>0</v>
          </cell>
          <cell r="N123">
            <v>4.8499999999999996</v>
          </cell>
          <cell r="O123">
            <v>0</v>
          </cell>
          <cell r="P123">
            <v>4.8499999999999996</v>
          </cell>
          <cell r="Q123">
            <v>0</v>
          </cell>
          <cell r="R123">
            <v>2741.4624999999996</v>
          </cell>
        </row>
        <row r="124">
          <cell r="F124">
            <v>535065</v>
          </cell>
          <cell r="G124" t="str">
            <v>Hackenthorpe Hall Nursery</v>
          </cell>
          <cell r="H124">
            <v>0</v>
          </cell>
          <cell r="I124">
            <v>7265</v>
          </cell>
          <cell r="J124">
            <v>5350</v>
          </cell>
          <cell r="K124">
            <v>3372.7272727272725</v>
          </cell>
          <cell r="L124">
            <v>15987.727272727272</v>
          </cell>
          <cell r="M124">
            <v>0</v>
          </cell>
          <cell r="N124">
            <v>4.8499999999999996</v>
          </cell>
          <cell r="O124">
            <v>0</v>
          </cell>
          <cell r="P124">
            <v>4.8499999999999996</v>
          </cell>
          <cell r="R124">
            <v>77540.477272727265</v>
          </cell>
        </row>
        <row r="125">
          <cell r="F125">
            <v>535102</v>
          </cell>
          <cell r="G125" t="str">
            <v>Hamilton House Nursery</v>
          </cell>
          <cell r="H125">
            <v>0</v>
          </cell>
          <cell r="I125">
            <v>6255</v>
          </cell>
          <cell r="J125">
            <v>6210</v>
          </cell>
          <cell r="K125">
            <v>2659.0909090909095</v>
          </cell>
          <cell r="L125">
            <v>15124.09090909091</v>
          </cell>
          <cell r="M125">
            <v>0</v>
          </cell>
          <cell r="N125">
            <v>4.8499999999999996</v>
          </cell>
          <cell r="O125">
            <v>0</v>
          </cell>
          <cell r="P125">
            <v>4.8499999999999996</v>
          </cell>
          <cell r="R125">
            <v>73351.840909090912</v>
          </cell>
        </row>
        <row r="126">
          <cell r="F126">
            <v>513866</v>
          </cell>
          <cell r="G126" t="str">
            <v>Handsworth Community Nursery</v>
          </cell>
          <cell r="H126">
            <v>0</v>
          </cell>
          <cell r="I126">
            <v>2676</v>
          </cell>
          <cell r="J126">
            <v>1755</v>
          </cell>
          <cell r="K126">
            <v>1159.090909090909</v>
          </cell>
          <cell r="L126">
            <v>5590.090909090909</v>
          </cell>
          <cell r="M126">
            <v>0</v>
          </cell>
          <cell r="N126">
            <v>4.8499999999999996</v>
          </cell>
          <cell r="O126">
            <v>0</v>
          </cell>
          <cell r="P126">
            <v>4.8499999999999996</v>
          </cell>
          <cell r="R126">
            <v>27111.940909090907</v>
          </cell>
        </row>
        <row r="127">
          <cell r="F127">
            <v>598667</v>
          </cell>
          <cell r="G127" t="str">
            <v>Highgate Day Nursery &amp; Pre-School</v>
          </cell>
          <cell r="H127">
            <v>0</v>
          </cell>
          <cell r="I127">
            <v>3481.5</v>
          </cell>
          <cell r="J127">
            <v>3710</v>
          </cell>
          <cell r="K127">
            <v>600</v>
          </cell>
          <cell r="L127">
            <v>7791.5</v>
          </cell>
          <cell r="M127">
            <v>0</v>
          </cell>
          <cell r="N127">
            <v>4.8499999999999996</v>
          </cell>
          <cell r="O127">
            <v>0</v>
          </cell>
          <cell r="P127">
            <v>4.8499999999999996</v>
          </cell>
          <cell r="R127">
            <v>37788.774999999994</v>
          </cell>
        </row>
        <row r="128">
          <cell r="F128">
            <v>535136</v>
          </cell>
          <cell r="G128" t="str">
            <v>Hillsborough College Nursery</v>
          </cell>
          <cell r="H128">
            <v>0</v>
          </cell>
          <cell r="I128">
            <v>3643</v>
          </cell>
          <cell r="J128">
            <v>3276</v>
          </cell>
          <cell r="K128">
            <v>2306.363636363636</v>
          </cell>
          <cell r="L128">
            <v>9225.363636363636</v>
          </cell>
          <cell r="M128">
            <v>0</v>
          </cell>
          <cell r="N128">
            <v>4.8499999999999996</v>
          </cell>
          <cell r="O128">
            <v>0</v>
          </cell>
          <cell r="P128">
            <v>4.8499999999999996</v>
          </cell>
          <cell r="R128">
            <v>44743.013636363634</v>
          </cell>
        </row>
        <row r="129">
          <cell r="F129">
            <v>0</v>
          </cell>
          <cell r="G129" t="str">
            <v>Hollinsend Pre-School</v>
          </cell>
          <cell r="H129">
            <v>0</v>
          </cell>
          <cell r="I129">
            <v>2249</v>
          </cell>
          <cell r="J129">
            <v>3930</v>
          </cell>
          <cell r="K129">
            <v>150</v>
          </cell>
          <cell r="L129">
            <v>6329</v>
          </cell>
          <cell r="M129">
            <v>0</v>
          </cell>
          <cell r="N129">
            <v>4.8499999999999996</v>
          </cell>
          <cell r="O129">
            <v>0</v>
          </cell>
          <cell r="P129">
            <v>4.8499999999999996</v>
          </cell>
          <cell r="R129">
            <v>30695.649999999998</v>
          </cell>
        </row>
        <row r="130">
          <cell r="F130">
            <v>0</v>
          </cell>
          <cell r="G130" t="str">
            <v>Hydra Tots</v>
          </cell>
          <cell r="H130">
            <v>0</v>
          </cell>
          <cell r="I130">
            <v>1170</v>
          </cell>
          <cell r="J130">
            <v>2040</v>
          </cell>
          <cell r="K130">
            <v>659.09090909090901</v>
          </cell>
          <cell r="L130">
            <v>3869.090909090909</v>
          </cell>
          <cell r="M130">
            <v>0</v>
          </cell>
          <cell r="N130">
            <v>4.8499999999999996</v>
          </cell>
          <cell r="O130">
            <v>0</v>
          </cell>
          <cell r="P130">
            <v>4.8499999999999996</v>
          </cell>
          <cell r="Q130">
            <v>0</v>
          </cell>
          <cell r="R130">
            <v>18765.090909090908</v>
          </cell>
        </row>
        <row r="131">
          <cell r="F131">
            <v>535087</v>
          </cell>
          <cell r="G131" t="str">
            <v>Intake Pre School</v>
          </cell>
          <cell r="H131">
            <v>0</v>
          </cell>
          <cell r="I131">
            <v>1806.5</v>
          </cell>
          <cell r="J131">
            <v>2700</v>
          </cell>
          <cell r="K131">
            <v>548.18181818181824</v>
          </cell>
          <cell r="L131">
            <v>5054.681818181818</v>
          </cell>
          <cell r="M131">
            <v>0</v>
          </cell>
          <cell r="N131">
            <v>4.8499999999999996</v>
          </cell>
          <cell r="O131">
            <v>0</v>
          </cell>
          <cell r="P131">
            <v>4.8499999999999996</v>
          </cell>
          <cell r="R131">
            <v>24515.206818181814</v>
          </cell>
        </row>
        <row r="132">
          <cell r="F132">
            <v>0</v>
          </cell>
          <cell r="G132" t="str">
            <v>Jack &amp; Jill Pre School</v>
          </cell>
          <cell r="H132">
            <v>0</v>
          </cell>
          <cell r="I132">
            <v>539.5</v>
          </cell>
          <cell r="J132">
            <v>982.5</v>
          </cell>
          <cell r="K132">
            <v>514.26020408163265</v>
          </cell>
          <cell r="L132">
            <v>2036.2602040816328</v>
          </cell>
          <cell r="M132">
            <v>0</v>
          </cell>
          <cell r="N132">
            <v>4.8499999999999996</v>
          </cell>
          <cell r="O132">
            <v>0</v>
          </cell>
          <cell r="P132">
            <v>4.8499999999999996</v>
          </cell>
          <cell r="Q132">
            <v>0</v>
          </cell>
          <cell r="R132">
            <v>9875.8619897959179</v>
          </cell>
        </row>
        <row r="133">
          <cell r="F133">
            <v>535094</v>
          </cell>
          <cell r="G133" t="str">
            <v>Just for Kidz</v>
          </cell>
          <cell r="H133">
            <v>0</v>
          </cell>
          <cell r="I133">
            <v>2370</v>
          </cell>
          <cell r="J133">
            <v>2100</v>
          </cell>
          <cell r="K133">
            <v>490.90909090909093</v>
          </cell>
          <cell r="L133">
            <v>4960.909090909091</v>
          </cell>
          <cell r="M133">
            <v>0</v>
          </cell>
          <cell r="N133">
            <v>4.8499999999999996</v>
          </cell>
          <cell r="O133">
            <v>0</v>
          </cell>
          <cell r="P133">
            <v>4.8499999999999996</v>
          </cell>
          <cell r="Q133">
            <v>0</v>
          </cell>
          <cell r="R133">
            <v>24060.409090909088</v>
          </cell>
        </row>
        <row r="134">
          <cell r="F134">
            <v>0</v>
          </cell>
          <cell r="G134" t="str">
            <v>Kelham Island Community Childcare</v>
          </cell>
          <cell r="H134">
            <v>0</v>
          </cell>
          <cell r="I134">
            <v>2715</v>
          </cell>
          <cell r="J134">
            <v>4761</v>
          </cell>
          <cell r="K134">
            <v>750</v>
          </cell>
          <cell r="L134">
            <v>8226</v>
          </cell>
          <cell r="M134">
            <v>0</v>
          </cell>
          <cell r="N134">
            <v>4.8499999999999996</v>
          </cell>
          <cell r="O134">
            <v>0</v>
          </cell>
          <cell r="P134">
            <v>4.8499999999999996</v>
          </cell>
          <cell r="Q134">
            <v>0</v>
          </cell>
          <cell r="R134">
            <v>39896.1</v>
          </cell>
        </row>
        <row r="135">
          <cell r="F135">
            <v>0</v>
          </cell>
          <cell r="G135" t="str">
            <v>KidZ@Work Ltd</v>
          </cell>
          <cell r="H135">
            <v>0</v>
          </cell>
          <cell r="I135">
            <v>1368</v>
          </cell>
          <cell r="J135">
            <v>990</v>
          </cell>
          <cell r="K135">
            <v>900</v>
          </cell>
          <cell r="L135">
            <v>3258</v>
          </cell>
          <cell r="M135">
            <v>0</v>
          </cell>
          <cell r="N135">
            <v>4.8499999999999996</v>
          </cell>
          <cell r="O135">
            <v>0</v>
          </cell>
          <cell r="P135">
            <v>4.8499999999999996</v>
          </cell>
          <cell r="Q135">
            <v>0</v>
          </cell>
          <cell r="R135">
            <v>15801.3</v>
          </cell>
        </row>
        <row r="136">
          <cell r="F136">
            <v>535067</v>
          </cell>
          <cell r="G136" t="str">
            <v>Kingswood Day Nursery</v>
          </cell>
          <cell r="H136">
            <v>0</v>
          </cell>
          <cell r="I136">
            <v>1014.5</v>
          </cell>
          <cell r="J136">
            <v>817.5</v>
          </cell>
          <cell r="K136">
            <v>163.63636363636363</v>
          </cell>
          <cell r="L136">
            <v>1995.6363636363635</v>
          </cell>
          <cell r="M136">
            <v>0</v>
          </cell>
          <cell r="N136">
            <v>4.8499999999999996</v>
          </cell>
          <cell r="O136">
            <v>0</v>
          </cell>
          <cell r="P136">
            <v>4.8499999999999996</v>
          </cell>
          <cell r="R136">
            <v>9678.8363636363629</v>
          </cell>
        </row>
        <row r="137">
          <cell r="F137">
            <v>514213</v>
          </cell>
          <cell r="G137" t="str">
            <v>Lamb Setts Montessori Nursery</v>
          </cell>
          <cell r="H137">
            <v>0</v>
          </cell>
          <cell r="I137">
            <v>1245</v>
          </cell>
          <cell r="J137">
            <v>675</v>
          </cell>
          <cell r="K137">
            <v>731.81818181818187</v>
          </cell>
          <cell r="L137">
            <v>2651.818181818182</v>
          </cell>
          <cell r="M137">
            <v>0</v>
          </cell>
          <cell r="N137">
            <v>4.8499999999999996</v>
          </cell>
          <cell r="O137">
            <v>0</v>
          </cell>
          <cell r="P137">
            <v>4.8499999999999996</v>
          </cell>
          <cell r="R137">
            <v>12861.318181818182</v>
          </cell>
        </row>
        <row r="138">
          <cell r="F138">
            <v>0</v>
          </cell>
          <cell r="G138" t="str">
            <v>Lilypad Day Nursery</v>
          </cell>
          <cell r="H138">
            <v>0</v>
          </cell>
          <cell r="I138">
            <v>0</v>
          </cell>
          <cell r="J138">
            <v>90</v>
          </cell>
          <cell r="K138">
            <v>60</v>
          </cell>
          <cell r="L138">
            <v>150</v>
          </cell>
          <cell r="M138">
            <v>0</v>
          </cell>
          <cell r="N138">
            <v>4.8499999999999996</v>
          </cell>
          <cell r="O138">
            <v>0</v>
          </cell>
          <cell r="P138">
            <v>4.8499999999999996</v>
          </cell>
          <cell r="Q138">
            <v>0</v>
          </cell>
          <cell r="R138">
            <v>727.5</v>
          </cell>
        </row>
        <row r="139">
          <cell r="F139">
            <v>530102</v>
          </cell>
          <cell r="G139" t="str">
            <v>Little Angels Nursery School</v>
          </cell>
          <cell r="H139">
            <v>0</v>
          </cell>
          <cell r="I139">
            <v>858</v>
          </cell>
          <cell r="J139">
            <v>1762.5</v>
          </cell>
          <cell r="K139">
            <v>900</v>
          </cell>
          <cell r="L139">
            <v>3520.5</v>
          </cell>
          <cell r="M139">
            <v>0</v>
          </cell>
          <cell r="N139">
            <v>4.8499999999999996</v>
          </cell>
          <cell r="O139">
            <v>0</v>
          </cell>
          <cell r="P139">
            <v>4.8499999999999996</v>
          </cell>
          <cell r="R139">
            <v>17074.424999999999</v>
          </cell>
        </row>
        <row r="140">
          <cell r="F140">
            <v>535071</v>
          </cell>
          <cell r="G140" t="str">
            <v>Little Imp Pre-School</v>
          </cell>
          <cell r="H140">
            <v>0</v>
          </cell>
          <cell r="I140">
            <v>5873</v>
          </cell>
          <cell r="J140">
            <v>5474</v>
          </cell>
          <cell r="K140">
            <v>2794.5454545454545</v>
          </cell>
          <cell r="L140">
            <v>14141.545454545454</v>
          </cell>
          <cell r="M140">
            <v>0</v>
          </cell>
          <cell r="N140">
            <v>4.8499999999999988</v>
          </cell>
          <cell r="O140">
            <v>0</v>
          </cell>
          <cell r="P140">
            <v>4.8499999999999988</v>
          </cell>
          <cell r="R140">
            <v>68586.495454545438</v>
          </cell>
        </row>
        <row r="141">
          <cell r="F141">
            <v>521048</v>
          </cell>
          <cell r="G141" t="str">
            <v>Little Rascals (Halifax Road)</v>
          </cell>
          <cell r="H141">
            <v>0</v>
          </cell>
          <cell r="I141">
            <v>4877.5</v>
          </cell>
          <cell r="J141">
            <v>4515</v>
          </cell>
          <cell r="K141">
            <v>2675</v>
          </cell>
          <cell r="L141">
            <v>12067.5</v>
          </cell>
          <cell r="M141">
            <v>0</v>
          </cell>
          <cell r="N141">
            <v>4.8499999999999996</v>
          </cell>
          <cell r="O141">
            <v>0</v>
          </cell>
          <cell r="P141">
            <v>4.8499999999999996</v>
          </cell>
          <cell r="Q141">
            <v>0</v>
          </cell>
          <cell r="R141">
            <v>58527.374999999993</v>
          </cell>
        </row>
        <row r="142">
          <cell r="F142">
            <v>513420</v>
          </cell>
          <cell r="G142" t="str">
            <v>Little Saints Nursery</v>
          </cell>
          <cell r="H142">
            <v>0</v>
          </cell>
          <cell r="I142">
            <v>435</v>
          </cell>
          <cell r="J142">
            <v>935</v>
          </cell>
          <cell r="K142">
            <v>518.18181818181824</v>
          </cell>
          <cell r="L142">
            <v>1888.1818181818182</v>
          </cell>
          <cell r="M142">
            <v>0</v>
          </cell>
          <cell r="N142">
            <v>4.8499999999999996</v>
          </cell>
          <cell r="O142">
            <v>0</v>
          </cell>
          <cell r="P142">
            <v>4.8499999999999996</v>
          </cell>
          <cell r="Q142">
            <v>0</v>
          </cell>
          <cell r="R142">
            <v>9157.681818181818</v>
          </cell>
        </row>
        <row r="143">
          <cell r="F143">
            <v>530340</v>
          </cell>
          <cell r="G143" t="str">
            <v>Lodge Moor Nursery</v>
          </cell>
          <cell r="H143">
            <v>0</v>
          </cell>
          <cell r="I143">
            <v>585</v>
          </cell>
          <cell r="J143">
            <v>1215</v>
          </cell>
          <cell r="K143">
            <v>100</v>
          </cell>
          <cell r="L143">
            <v>1900</v>
          </cell>
          <cell r="M143">
            <v>0</v>
          </cell>
          <cell r="N143">
            <v>4.8499999999999996</v>
          </cell>
          <cell r="O143">
            <v>0</v>
          </cell>
          <cell r="P143">
            <v>4.8499999999999996</v>
          </cell>
          <cell r="R143">
            <v>9215</v>
          </cell>
        </row>
        <row r="144">
          <cell r="F144">
            <v>0</v>
          </cell>
          <cell r="G144" t="str">
            <v>Loxley Nursery</v>
          </cell>
          <cell r="H144">
            <v>0</v>
          </cell>
          <cell r="I144">
            <v>454</v>
          </cell>
          <cell r="J144">
            <v>675</v>
          </cell>
          <cell r="K144">
            <v>209.59183673469391</v>
          </cell>
          <cell r="L144">
            <v>1338.591836734694</v>
          </cell>
          <cell r="M144">
            <v>0</v>
          </cell>
          <cell r="N144">
            <v>4.8499999999999996</v>
          </cell>
          <cell r="O144">
            <v>0</v>
          </cell>
          <cell r="P144">
            <v>4.8499999999999996</v>
          </cell>
          <cell r="R144">
            <v>6492.1704081632652</v>
          </cell>
        </row>
        <row r="145">
          <cell r="F145">
            <v>514805</v>
          </cell>
          <cell r="G145" t="str">
            <v>Malin Bridge Pre-School</v>
          </cell>
          <cell r="H145">
            <v>0</v>
          </cell>
          <cell r="I145">
            <v>390</v>
          </cell>
          <cell r="J145">
            <v>4304</v>
          </cell>
          <cell r="K145">
            <v>505.4545454545455</v>
          </cell>
          <cell r="L145">
            <v>5199.454545454546</v>
          </cell>
          <cell r="M145">
            <v>0</v>
          </cell>
          <cell r="N145">
            <v>4.8499999999999996</v>
          </cell>
          <cell r="O145">
            <v>0</v>
          </cell>
          <cell r="P145">
            <v>4.8499999999999996</v>
          </cell>
          <cell r="R145">
            <v>25217.354545454546</v>
          </cell>
        </row>
        <row r="146">
          <cell r="F146">
            <v>516359</v>
          </cell>
          <cell r="G146" t="str">
            <v>Manor Community Childcare Centre Ltd</v>
          </cell>
          <cell r="H146">
            <v>0</v>
          </cell>
          <cell r="I146">
            <v>9736</v>
          </cell>
          <cell r="J146">
            <v>9681</v>
          </cell>
          <cell r="K146">
            <v>7592.7272727272721</v>
          </cell>
          <cell r="L146">
            <v>27009.727272727272</v>
          </cell>
          <cell r="M146">
            <v>0</v>
          </cell>
          <cell r="N146">
            <v>4.8499999999999996</v>
          </cell>
          <cell r="O146">
            <v>0</v>
          </cell>
          <cell r="P146">
            <v>4.8499999999999996</v>
          </cell>
          <cell r="R146">
            <v>130997.17727272726</v>
          </cell>
        </row>
        <row r="147">
          <cell r="F147">
            <v>582701</v>
          </cell>
          <cell r="G147" t="str">
            <v>Mazehill Nursery</v>
          </cell>
          <cell r="H147">
            <v>0</v>
          </cell>
          <cell r="I147">
            <v>4092</v>
          </cell>
          <cell r="J147">
            <v>4418</v>
          </cell>
          <cell r="K147">
            <v>3423.636363636364</v>
          </cell>
          <cell r="L147">
            <v>11933.636363636364</v>
          </cell>
          <cell r="M147">
            <v>0</v>
          </cell>
          <cell r="N147">
            <v>4.8499999999999996</v>
          </cell>
          <cell r="O147">
            <v>0</v>
          </cell>
          <cell r="P147">
            <v>4.8499999999999996</v>
          </cell>
          <cell r="R147">
            <v>57878.13636363636</v>
          </cell>
        </row>
        <row r="148">
          <cell r="F148">
            <v>0</v>
          </cell>
          <cell r="G148" t="str">
            <v>Meganursery</v>
          </cell>
          <cell r="H148">
            <v>0</v>
          </cell>
          <cell r="I148">
            <v>2540</v>
          </cell>
          <cell r="J148">
            <v>2121</v>
          </cell>
          <cell r="K148">
            <v>1350</v>
          </cell>
          <cell r="L148">
            <v>6011</v>
          </cell>
          <cell r="M148">
            <v>0</v>
          </cell>
          <cell r="N148">
            <v>4.8499999999999996</v>
          </cell>
          <cell r="O148">
            <v>0</v>
          </cell>
          <cell r="P148">
            <v>4.8499999999999996</v>
          </cell>
          <cell r="R148">
            <v>29153.35</v>
          </cell>
        </row>
        <row r="149">
          <cell r="F149">
            <v>598666</v>
          </cell>
          <cell r="G149" t="str">
            <v>Milestones Childcare</v>
          </cell>
          <cell r="H149">
            <v>0</v>
          </cell>
          <cell r="I149">
            <v>8256</v>
          </cell>
          <cell r="J149">
            <v>9480</v>
          </cell>
          <cell r="K149">
            <v>7311.8181818181811</v>
          </cell>
          <cell r="L149">
            <v>25047.81818181818</v>
          </cell>
          <cell r="M149">
            <v>0</v>
          </cell>
          <cell r="N149">
            <v>4.8499999999999996</v>
          </cell>
          <cell r="O149">
            <v>0</v>
          </cell>
          <cell r="P149">
            <v>4.8499999999999996</v>
          </cell>
          <cell r="Q149">
            <v>0</v>
          </cell>
          <cell r="R149">
            <v>121481.91818181817</v>
          </cell>
        </row>
        <row r="150">
          <cell r="F150">
            <v>0</v>
          </cell>
          <cell r="G150" t="str">
            <v>Middlewood Nature Nursery</v>
          </cell>
          <cell r="H150">
            <v>0</v>
          </cell>
          <cell r="I150">
            <v>940</v>
          </cell>
          <cell r="J150">
            <v>1980</v>
          </cell>
          <cell r="K150">
            <v>723.07692307692309</v>
          </cell>
          <cell r="L150">
            <v>3643.0769230769229</v>
          </cell>
          <cell r="M150">
            <v>0</v>
          </cell>
          <cell r="N150">
            <v>4.8499999999999996</v>
          </cell>
          <cell r="O150">
            <v>0</v>
          </cell>
          <cell r="P150">
            <v>4.8499999999999996</v>
          </cell>
          <cell r="Q150">
            <v>0</v>
          </cell>
          <cell r="R150">
            <v>17668.923076923074</v>
          </cell>
        </row>
        <row r="151">
          <cell r="F151">
            <v>530147</v>
          </cell>
          <cell r="G151" t="str">
            <v>Mount View Pre-School</v>
          </cell>
          <cell r="H151">
            <v>0</v>
          </cell>
          <cell r="I151">
            <v>156</v>
          </cell>
          <cell r="J151">
            <v>741</v>
          </cell>
          <cell r="K151">
            <v>90</v>
          </cell>
          <cell r="L151">
            <v>987</v>
          </cell>
          <cell r="M151">
            <v>0</v>
          </cell>
          <cell r="N151">
            <v>4.8499999999999996</v>
          </cell>
          <cell r="O151">
            <v>0</v>
          </cell>
          <cell r="P151">
            <v>4.8499999999999996</v>
          </cell>
          <cell r="R151">
            <v>4786.95</v>
          </cell>
        </row>
        <row r="152">
          <cell r="F152">
            <v>0</v>
          </cell>
          <cell r="G152" t="str">
            <v>Norfolk Park Daycare Nursery</v>
          </cell>
          <cell r="H152">
            <v>0</v>
          </cell>
          <cell r="I152">
            <v>1515</v>
          </cell>
          <cell r="J152">
            <v>1785</v>
          </cell>
          <cell r="K152">
            <v>1165.3846153846152</v>
          </cell>
          <cell r="L152">
            <v>4465.3846153846152</v>
          </cell>
          <cell r="M152">
            <v>0</v>
          </cell>
          <cell r="N152">
            <v>4.8499999999999996</v>
          </cell>
          <cell r="O152">
            <v>0</v>
          </cell>
          <cell r="P152">
            <v>4.8499999999999996</v>
          </cell>
          <cell r="Q152">
            <v>0</v>
          </cell>
          <cell r="R152">
            <v>21657.115384615383</v>
          </cell>
        </row>
        <row r="153">
          <cell r="F153">
            <v>0</v>
          </cell>
          <cell r="G153" t="str">
            <v>Norton Community Pre-School</v>
          </cell>
          <cell r="H153">
            <v>0</v>
          </cell>
          <cell r="I153">
            <v>741</v>
          </cell>
          <cell r="J153">
            <v>1167</v>
          </cell>
          <cell r="K153">
            <v>561.42857142857144</v>
          </cell>
          <cell r="L153">
            <v>2469.4285714285716</v>
          </cell>
          <cell r="M153">
            <v>0</v>
          </cell>
          <cell r="N153">
            <v>4.8499999999999996</v>
          </cell>
          <cell r="O153">
            <v>0</v>
          </cell>
          <cell r="P153">
            <v>4.8499999999999996</v>
          </cell>
          <cell r="Q153">
            <v>0</v>
          </cell>
          <cell r="R153">
            <v>11976.728571428572</v>
          </cell>
        </row>
        <row r="154">
          <cell r="F154">
            <v>0</v>
          </cell>
          <cell r="G154" t="str">
            <v>Oak Valley Day Nursery</v>
          </cell>
          <cell r="H154">
            <v>0</v>
          </cell>
          <cell r="I154">
            <v>2567</v>
          </cell>
          <cell r="J154">
            <v>1365</v>
          </cell>
          <cell r="K154">
            <v>520</v>
          </cell>
          <cell r="L154">
            <v>4452</v>
          </cell>
          <cell r="M154">
            <v>0</v>
          </cell>
          <cell r="N154">
            <v>4.8499999999999996</v>
          </cell>
          <cell r="O154">
            <v>0</v>
          </cell>
          <cell r="P154">
            <v>4.8499999999999996</v>
          </cell>
          <cell r="Q154">
            <v>0</v>
          </cell>
          <cell r="R154">
            <v>21592.199999999997</v>
          </cell>
        </row>
        <row r="155">
          <cell r="F155">
            <v>535083</v>
          </cell>
          <cell r="G155" t="str">
            <v>Parkhead Cottage Nursery</v>
          </cell>
          <cell r="H155">
            <v>0</v>
          </cell>
          <cell r="I155">
            <v>130</v>
          </cell>
          <cell r="J155">
            <v>0</v>
          </cell>
          <cell r="K155">
            <v>150</v>
          </cell>
          <cell r="L155">
            <v>280</v>
          </cell>
          <cell r="M155">
            <v>0</v>
          </cell>
          <cell r="N155">
            <v>4.8499999999999996</v>
          </cell>
          <cell r="O155">
            <v>0</v>
          </cell>
          <cell r="P155">
            <v>4.8499999999999996</v>
          </cell>
          <cell r="R155">
            <v>1358</v>
          </cell>
        </row>
        <row r="156">
          <cell r="F156">
            <v>0</v>
          </cell>
          <cell r="G156" t="str">
            <v>Redmires Lodge Nursery &amp; Pre-School</v>
          </cell>
          <cell r="H156">
            <v>0</v>
          </cell>
          <cell r="I156">
            <v>2185</v>
          </cell>
          <cell r="J156">
            <v>1080</v>
          </cell>
          <cell r="K156">
            <v>98.181818181818187</v>
          </cell>
          <cell r="L156">
            <v>3363.181818181818</v>
          </cell>
          <cell r="M156">
            <v>0</v>
          </cell>
          <cell r="N156">
            <v>4.8499999999999996</v>
          </cell>
          <cell r="O156">
            <v>0</v>
          </cell>
          <cell r="P156">
            <v>4.8499999999999996</v>
          </cell>
          <cell r="Q156">
            <v>0</v>
          </cell>
          <cell r="R156">
            <v>16311.431818181816</v>
          </cell>
        </row>
        <row r="157">
          <cell r="F157">
            <v>535072</v>
          </cell>
          <cell r="G157" t="str">
            <v>Scallywags Children's Centre</v>
          </cell>
          <cell r="H157">
            <v>0</v>
          </cell>
          <cell r="I157">
            <v>3510</v>
          </cell>
          <cell r="J157">
            <v>2505</v>
          </cell>
          <cell r="K157">
            <v>1077.2727272727273</v>
          </cell>
          <cell r="L157">
            <v>7092.272727272727</v>
          </cell>
          <cell r="M157">
            <v>0</v>
          </cell>
          <cell r="N157">
            <v>4.8499999999999996</v>
          </cell>
          <cell r="O157">
            <v>0</v>
          </cell>
          <cell r="P157">
            <v>4.8499999999999996</v>
          </cell>
          <cell r="Q157">
            <v>0</v>
          </cell>
          <cell r="R157">
            <v>34397.522727272721</v>
          </cell>
        </row>
        <row r="158">
          <cell r="F158">
            <v>0</v>
          </cell>
          <cell r="G158" t="str">
            <v>Sharrow School Childcare Services</v>
          </cell>
          <cell r="H158">
            <v>0</v>
          </cell>
          <cell r="I158">
            <v>0</v>
          </cell>
          <cell r="J158">
            <v>4743</v>
          </cell>
          <cell r="K158">
            <v>3162</v>
          </cell>
          <cell r="L158">
            <v>7905</v>
          </cell>
          <cell r="M158">
            <v>0</v>
          </cell>
          <cell r="N158">
            <v>4.8499999999999996</v>
          </cell>
          <cell r="O158">
            <v>0</v>
          </cell>
          <cell r="P158">
            <v>4.8499999999999996</v>
          </cell>
          <cell r="Q158">
            <v>0</v>
          </cell>
          <cell r="R158">
            <v>38339.25</v>
          </cell>
        </row>
        <row r="159">
          <cell r="F159">
            <v>525275</v>
          </cell>
          <cell r="G159" t="str">
            <v>Sheffield Children's Centre</v>
          </cell>
          <cell r="H159">
            <v>0</v>
          </cell>
          <cell r="I159">
            <v>3375</v>
          </cell>
          <cell r="J159">
            <v>4050</v>
          </cell>
          <cell r="K159">
            <v>1390.909090909091</v>
          </cell>
          <cell r="L159">
            <v>8815.9090909090919</v>
          </cell>
          <cell r="M159">
            <v>0</v>
          </cell>
          <cell r="N159">
            <v>4.8499999999999996</v>
          </cell>
          <cell r="O159">
            <v>0</v>
          </cell>
          <cell r="P159">
            <v>4.8499999999999996</v>
          </cell>
          <cell r="R159">
            <v>42757.159090909096</v>
          </cell>
        </row>
        <row r="160">
          <cell r="F160">
            <v>583743</v>
          </cell>
          <cell r="G160" t="str">
            <v>Sheffield City College Nursery</v>
          </cell>
          <cell r="H160">
            <v>0</v>
          </cell>
          <cell r="I160">
            <v>3848</v>
          </cell>
          <cell r="J160">
            <v>4140</v>
          </cell>
          <cell r="K160">
            <v>1704.5454545454547</v>
          </cell>
          <cell r="L160">
            <v>9692.545454545454</v>
          </cell>
          <cell r="M160">
            <v>0</v>
          </cell>
          <cell r="N160">
            <v>4.8499999999999996</v>
          </cell>
          <cell r="O160">
            <v>0</v>
          </cell>
          <cell r="P160">
            <v>4.8499999999999996</v>
          </cell>
          <cell r="R160">
            <v>47008.845454545452</v>
          </cell>
        </row>
        <row r="161">
          <cell r="F161">
            <v>519979</v>
          </cell>
          <cell r="G161" t="str">
            <v>Sheffield Hallam University Nursery</v>
          </cell>
          <cell r="H161">
            <v>0</v>
          </cell>
          <cell r="I161">
            <v>1554</v>
          </cell>
          <cell r="J161">
            <v>675</v>
          </cell>
          <cell r="K161">
            <v>787.5</v>
          </cell>
          <cell r="L161">
            <v>3016.5</v>
          </cell>
          <cell r="M161">
            <v>0</v>
          </cell>
          <cell r="N161">
            <v>4.8499999999999996</v>
          </cell>
          <cell r="O161">
            <v>0</v>
          </cell>
          <cell r="P161">
            <v>4.8499999999999996</v>
          </cell>
          <cell r="R161">
            <v>14630.025</v>
          </cell>
        </row>
        <row r="162">
          <cell r="F162">
            <v>513448</v>
          </cell>
          <cell r="G162" t="str">
            <v>St Leonard's Day Nursery</v>
          </cell>
          <cell r="H162">
            <v>0</v>
          </cell>
          <cell r="I162">
            <v>5279</v>
          </cell>
          <cell r="J162">
            <v>6600</v>
          </cell>
          <cell r="K162">
            <v>4532.7272727272721</v>
          </cell>
          <cell r="L162">
            <v>16411.727272727272</v>
          </cell>
          <cell r="M162">
            <v>0</v>
          </cell>
          <cell r="N162">
            <v>4.8499999999999996</v>
          </cell>
          <cell r="O162">
            <v>0</v>
          </cell>
          <cell r="P162">
            <v>4.8499999999999996</v>
          </cell>
          <cell r="R162">
            <v>79596.877272727259</v>
          </cell>
        </row>
        <row r="163">
          <cell r="F163">
            <v>520443</v>
          </cell>
          <cell r="G163" t="str">
            <v>St Luke's Pre School</v>
          </cell>
          <cell r="H163">
            <v>0</v>
          </cell>
          <cell r="I163">
            <v>447</v>
          </cell>
          <cell r="J163">
            <v>592.5</v>
          </cell>
          <cell r="K163">
            <v>231.81818181818184</v>
          </cell>
          <cell r="L163">
            <v>1271.3181818181818</v>
          </cell>
          <cell r="M163">
            <v>0</v>
          </cell>
          <cell r="N163">
            <v>4.8499999999999996</v>
          </cell>
          <cell r="O163">
            <v>0</v>
          </cell>
          <cell r="P163">
            <v>4.8499999999999996</v>
          </cell>
          <cell r="Q163">
            <v>0</v>
          </cell>
          <cell r="R163">
            <v>6165.8931818181809</v>
          </cell>
        </row>
        <row r="164">
          <cell r="F164">
            <v>0</v>
          </cell>
          <cell r="G164" t="str">
            <v>St. Ann's Happy Hands Pre-School</v>
          </cell>
          <cell r="H164">
            <v>0</v>
          </cell>
          <cell r="I164">
            <v>0</v>
          </cell>
          <cell r="J164">
            <v>840</v>
          </cell>
          <cell r="K164">
            <v>560</v>
          </cell>
          <cell r="L164">
            <v>1400</v>
          </cell>
          <cell r="M164">
            <v>0</v>
          </cell>
          <cell r="N164">
            <v>4.8499999999999996</v>
          </cell>
          <cell r="O164">
            <v>0</v>
          </cell>
          <cell r="P164">
            <v>4.8499999999999996</v>
          </cell>
          <cell r="Q164">
            <v>0</v>
          </cell>
          <cell r="R164">
            <v>6789.9999999999991</v>
          </cell>
        </row>
        <row r="165">
          <cell r="F165">
            <v>0</v>
          </cell>
          <cell r="G165" t="str">
            <v>St Thomas' Church Nursery</v>
          </cell>
          <cell r="H165">
            <v>0</v>
          </cell>
          <cell r="I165">
            <v>0</v>
          </cell>
          <cell r="J165">
            <v>606</v>
          </cell>
          <cell r="K165">
            <v>404</v>
          </cell>
          <cell r="L165">
            <v>1010</v>
          </cell>
          <cell r="M165">
            <v>0</v>
          </cell>
          <cell r="N165">
            <v>4.8499999999999996</v>
          </cell>
          <cell r="O165">
            <v>0</v>
          </cell>
          <cell r="P165">
            <v>4.8499999999999996</v>
          </cell>
          <cell r="Q165">
            <v>0</v>
          </cell>
          <cell r="R165">
            <v>4898.5</v>
          </cell>
        </row>
        <row r="166">
          <cell r="F166">
            <v>535070</v>
          </cell>
          <cell r="G166" t="str">
            <v>Stannington Village Pre-School</v>
          </cell>
          <cell r="H166">
            <v>0</v>
          </cell>
          <cell r="I166">
            <v>543.20000000000005</v>
          </cell>
          <cell r="J166">
            <v>300</v>
          </cell>
          <cell r="K166">
            <v>136.36363636363637</v>
          </cell>
          <cell r="L166">
            <v>979.56363636363642</v>
          </cell>
          <cell r="M166">
            <v>0</v>
          </cell>
          <cell r="N166">
            <v>4.8499999999999996</v>
          </cell>
          <cell r="O166">
            <v>0</v>
          </cell>
          <cell r="P166">
            <v>4.8499999999999996</v>
          </cell>
          <cell r="Q166">
            <v>0</v>
          </cell>
          <cell r="R166">
            <v>4750.8836363636365</v>
          </cell>
        </row>
        <row r="167">
          <cell r="F167">
            <v>521846</v>
          </cell>
          <cell r="G167" t="str">
            <v>Steps Community Nursery</v>
          </cell>
          <cell r="H167">
            <v>0</v>
          </cell>
          <cell r="I167">
            <v>1072.5</v>
          </cell>
          <cell r="J167">
            <v>1102.5</v>
          </cell>
          <cell r="K167">
            <v>1020</v>
          </cell>
          <cell r="L167">
            <v>3195</v>
          </cell>
          <cell r="M167">
            <v>0</v>
          </cell>
          <cell r="N167">
            <v>4.8499999999999996</v>
          </cell>
          <cell r="O167">
            <v>0</v>
          </cell>
          <cell r="P167">
            <v>4.8499999999999996</v>
          </cell>
          <cell r="Q167">
            <v>0</v>
          </cell>
          <cell r="R167">
            <v>15495.749999999998</v>
          </cell>
        </row>
        <row r="168">
          <cell r="F168">
            <v>535093</v>
          </cell>
          <cell r="G168" t="str">
            <v>Sunflower Children's Centre</v>
          </cell>
          <cell r="H168">
            <v>0</v>
          </cell>
          <cell r="I168">
            <v>3857.5</v>
          </cell>
          <cell r="J168">
            <v>5040</v>
          </cell>
          <cell r="K168">
            <v>1560</v>
          </cell>
          <cell r="L168">
            <v>10457.5</v>
          </cell>
          <cell r="M168">
            <v>0</v>
          </cell>
          <cell r="N168">
            <v>4.8499999999999996</v>
          </cell>
          <cell r="O168">
            <v>0</v>
          </cell>
          <cell r="P168">
            <v>4.8499999999999996</v>
          </cell>
          <cell r="R168">
            <v>50718.874999999993</v>
          </cell>
        </row>
        <row r="169">
          <cell r="F169">
            <v>535074</v>
          </cell>
          <cell r="G169" t="str">
            <v>Sunny Meadows Nursery</v>
          </cell>
          <cell r="H169">
            <v>0</v>
          </cell>
          <cell r="I169">
            <v>4335</v>
          </cell>
          <cell r="J169">
            <v>4350</v>
          </cell>
          <cell r="K169">
            <v>1759.090909090909</v>
          </cell>
          <cell r="L169">
            <v>10444.090909090908</v>
          </cell>
          <cell r="M169">
            <v>0</v>
          </cell>
          <cell r="N169">
            <v>4.8499999999999996</v>
          </cell>
          <cell r="O169">
            <v>0</v>
          </cell>
          <cell r="P169">
            <v>4.8499999999999996</v>
          </cell>
          <cell r="R169">
            <v>50653.840909090897</v>
          </cell>
        </row>
        <row r="170">
          <cell r="F170">
            <v>535115</v>
          </cell>
          <cell r="G170" t="str">
            <v>Sunshine Day Nursery (Hallamshire)</v>
          </cell>
          <cell r="H170">
            <v>0</v>
          </cell>
          <cell r="I170">
            <v>730.5</v>
          </cell>
          <cell r="J170">
            <v>795</v>
          </cell>
          <cell r="K170">
            <v>150</v>
          </cell>
          <cell r="L170">
            <v>1675.5</v>
          </cell>
          <cell r="M170">
            <v>0</v>
          </cell>
          <cell r="N170">
            <v>4.8499999999999996</v>
          </cell>
          <cell r="O170">
            <v>0</v>
          </cell>
          <cell r="P170">
            <v>4.8499999999999996</v>
          </cell>
          <cell r="R170">
            <v>8126.1749999999993</v>
          </cell>
        </row>
        <row r="171">
          <cell r="F171">
            <v>585446</v>
          </cell>
          <cell r="G171" t="str">
            <v>Sunshine Day Nursery (Northern General Hospital)</v>
          </cell>
          <cell r="H171">
            <v>0</v>
          </cell>
          <cell r="I171">
            <v>5008.5</v>
          </cell>
          <cell r="J171">
            <v>4398</v>
          </cell>
          <cell r="K171">
            <v>421.81818181818181</v>
          </cell>
          <cell r="L171">
            <v>9828.318181818182</v>
          </cell>
          <cell r="M171">
            <v>0</v>
          </cell>
          <cell r="N171">
            <v>4.8499999999999996</v>
          </cell>
          <cell r="O171">
            <v>0</v>
          </cell>
          <cell r="P171">
            <v>4.8499999999999996</v>
          </cell>
          <cell r="R171">
            <v>47667.343181818178</v>
          </cell>
        </row>
        <row r="172">
          <cell r="F172">
            <v>598664</v>
          </cell>
          <cell r="G172" t="str">
            <v>Sunshine Pre-School (aka Woodthorpe CC)</v>
          </cell>
          <cell r="H172">
            <v>0</v>
          </cell>
          <cell r="I172">
            <v>3147</v>
          </cell>
          <cell r="J172">
            <v>5865</v>
          </cell>
          <cell r="K172">
            <v>1140</v>
          </cell>
          <cell r="L172">
            <v>10152</v>
          </cell>
          <cell r="M172">
            <v>0</v>
          </cell>
          <cell r="N172">
            <v>4.8499999999999996</v>
          </cell>
          <cell r="O172">
            <v>0</v>
          </cell>
          <cell r="P172">
            <v>4.8499999999999996</v>
          </cell>
          <cell r="R172">
            <v>49237.2</v>
          </cell>
        </row>
        <row r="173">
          <cell r="F173">
            <v>0</v>
          </cell>
          <cell r="G173" t="str">
            <v>Teddies Nursery</v>
          </cell>
          <cell r="H173">
            <v>0</v>
          </cell>
          <cell r="I173">
            <v>1650</v>
          </cell>
          <cell r="J173">
            <v>1260</v>
          </cell>
          <cell r="K173">
            <v>1467.8571428571427</v>
          </cell>
          <cell r="L173">
            <v>4377.8571428571431</v>
          </cell>
          <cell r="M173">
            <v>0</v>
          </cell>
          <cell r="N173">
            <v>4.8499999999999996</v>
          </cell>
          <cell r="O173">
            <v>0</v>
          </cell>
          <cell r="P173">
            <v>4.8499999999999996</v>
          </cell>
          <cell r="R173">
            <v>21232.607142857141</v>
          </cell>
        </row>
        <row r="174">
          <cell r="F174">
            <v>514051</v>
          </cell>
          <cell r="G174" t="str">
            <v>The Children's House Montessori Nursery School</v>
          </cell>
          <cell r="H174">
            <v>0</v>
          </cell>
          <cell r="I174">
            <v>468</v>
          </cell>
          <cell r="J174">
            <v>383.25</v>
          </cell>
          <cell r="K174">
            <v>150</v>
          </cell>
          <cell r="L174">
            <v>1001.25</v>
          </cell>
          <cell r="M174">
            <v>0</v>
          </cell>
          <cell r="N174">
            <v>4.8499999999999996</v>
          </cell>
          <cell r="O174">
            <v>0</v>
          </cell>
          <cell r="P174">
            <v>4.8499999999999996</v>
          </cell>
          <cell r="R174">
            <v>4856.0625</v>
          </cell>
        </row>
        <row r="175">
          <cell r="F175">
            <v>0</v>
          </cell>
          <cell r="G175" t="str">
            <v>The Garden House Nursery</v>
          </cell>
          <cell r="H175">
            <v>0</v>
          </cell>
          <cell r="I175">
            <v>390</v>
          </cell>
          <cell r="J175">
            <v>675</v>
          </cell>
          <cell r="K175">
            <v>300</v>
          </cell>
          <cell r="L175">
            <v>1365</v>
          </cell>
          <cell r="M175">
            <v>0</v>
          </cell>
          <cell r="N175">
            <v>4.8499999999999996</v>
          </cell>
          <cell r="O175">
            <v>0</v>
          </cell>
          <cell r="P175">
            <v>4.8499999999999996</v>
          </cell>
          <cell r="Q175">
            <v>0</v>
          </cell>
          <cell r="R175">
            <v>6620.2499999999991</v>
          </cell>
        </row>
        <row r="176">
          <cell r="F176">
            <v>0</v>
          </cell>
          <cell r="G176" t="str">
            <v>The Little School House Nursery</v>
          </cell>
          <cell r="H176">
            <v>0</v>
          </cell>
          <cell r="I176">
            <v>3167</v>
          </cell>
          <cell r="J176">
            <v>2429</v>
          </cell>
          <cell r="K176">
            <v>354.5454545454545</v>
          </cell>
          <cell r="L176">
            <v>5950.545454545454</v>
          </cell>
          <cell r="M176">
            <v>0</v>
          </cell>
          <cell r="N176">
            <v>4.8499999999999996</v>
          </cell>
          <cell r="O176">
            <v>0</v>
          </cell>
          <cell r="P176">
            <v>4.8499999999999996</v>
          </cell>
          <cell r="R176">
            <v>28860.145454545451</v>
          </cell>
        </row>
        <row r="177">
          <cell r="F177">
            <v>0</v>
          </cell>
          <cell r="G177" t="str">
            <v>The Old School House Nursery School (Endcliffe)</v>
          </cell>
          <cell r="H177">
            <v>0</v>
          </cell>
          <cell r="I177">
            <v>195</v>
          </cell>
          <cell r="J177">
            <v>450</v>
          </cell>
          <cell r="K177">
            <v>150</v>
          </cell>
          <cell r="L177">
            <v>795</v>
          </cell>
          <cell r="M177">
            <v>0</v>
          </cell>
          <cell r="N177">
            <v>4.8499999999999996</v>
          </cell>
          <cell r="O177">
            <v>0</v>
          </cell>
          <cell r="P177">
            <v>4.8499999999999996</v>
          </cell>
          <cell r="Q177">
            <v>0</v>
          </cell>
          <cell r="R177">
            <v>3855.7499999999995</v>
          </cell>
        </row>
        <row r="178">
          <cell r="F178">
            <v>0</v>
          </cell>
          <cell r="G178" t="str">
            <v>The Psalter Lane Nursery</v>
          </cell>
          <cell r="H178">
            <v>0</v>
          </cell>
          <cell r="I178">
            <v>2673</v>
          </cell>
          <cell r="J178">
            <v>2850</v>
          </cell>
          <cell r="K178">
            <v>780</v>
          </cell>
          <cell r="L178">
            <v>6303</v>
          </cell>
          <cell r="M178">
            <v>0</v>
          </cell>
          <cell r="N178">
            <v>4.8499999999999996</v>
          </cell>
          <cell r="O178">
            <v>0</v>
          </cell>
          <cell r="P178">
            <v>4.8499999999999996</v>
          </cell>
          <cell r="Q178">
            <v>0</v>
          </cell>
          <cell r="R178">
            <v>30569.55</v>
          </cell>
        </row>
        <row r="179">
          <cell r="F179">
            <v>535129</v>
          </cell>
          <cell r="G179" t="str">
            <v>Thorncliffe Park Day Nursery</v>
          </cell>
          <cell r="H179">
            <v>0</v>
          </cell>
          <cell r="I179">
            <v>2250</v>
          </cell>
          <cell r="J179">
            <v>2907.5</v>
          </cell>
          <cell r="K179">
            <v>350</v>
          </cell>
          <cell r="L179">
            <v>5507.5</v>
          </cell>
          <cell r="M179">
            <v>0</v>
          </cell>
          <cell r="N179">
            <v>4.8499999999999996</v>
          </cell>
          <cell r="O179">
            <v>0</v>
          </cell>
          <cell r="P179">
            <v>4.8499999999999996</v>
          </cell>
          <cell r="Q179">
            <v>0</v>
          </cell>
          <cell r="R179">
            <v>26711.374999999996</v>
          </cell>
        </row>
        <row r="180">
          <cell r="F180">
            <v>535133</v>
          </cell>
          <cell r="G180" t="str">
            <v>Tiddlywinks Children's Centre</v>
          </cell>
          <cell r="H180">
            <v>0</v>
          </cell>
          <cell r="I180">
            <v>11627</v>
          </cell>
          <cell r="J180">
            <v>13245</v>
          </cell>
          <cell r="K180">
            <v>4690.909090909091</v>
          </cell>
          <cell r="L180">
            <v>29562.909090909092</v>
          </cell>
          <cell r="M180">
            <v>0</v>
          </cell>
          <cell r="N180">
            <v>4.8499999999999996</v>
          </cell>
          <cell r="O180">
            <v>0</v>
          </cell>
          <cell r="P180">
            <v>4.8499999999999996</v>
          </cell>
          <cell r="R180">
            <v>143380.10909090907</v>
          </cell>
        </row>
        <row r="181">
          <cell r="F181">
            <v>0</v>
          </cell>
          <cell r="G181" t="str">
            <v>Toybox Nursery</v>
          </cell>
          <cell r="H181">
            <v>0</v>
          </cell>
          <cell r="I181">
            <v>2082</v>
          </cell>
          <cell r="J181">
            <v>2880</v>
          </cell>
          <cell r="K181">
            <v>392.14285714285717</v>
          </cell>
          <cell r="L181">
            <v>5354.1428571428569</v>
          </cell>
          <cell r="M181">
            <v>0</v>
          </cell>
          <cell r="N181">
            <v>4.8499999999999996</v>
          </cell>
          <cell r="O181">
            <v>0</v>
          </cell>
          <cell r="P181">
            <v>4.8499999999999996</v>
          </cell>
          <cell r="R181">
            <v>25967.592857142856</v>
          </cell>
        </row>
        <row r="182">
          <cell r="F182">
            <v>0</v>
          </cell>
          <cell r="G182" t="str">
            <v>Treetops Day Nursery</v>
          </cell>
          <cell r="H182">
            <v>0</v>
          </cell>
          <cell r="I182">
            <v>938</v>
          </cell>
          <cell r="J182">
            <v>1317</v>
          </cell>
          <cell r="K182">
            <v>721.53846153846166</v>
          </cell>
          <cell r="L182">
            <v>2976.5384615384619</v>
          </cell>
          <cell r="M182">
            <v>0</v>
          </cell>
          <cell r="N182">
            <v>4.8499999999999996</v>
          </cell>
          <cell r="O182">
            <v>0</v>
          </cell>
          <cell r="P182">
            <v>4.8499999999999996</v>
          </cell>
          <cell r="Q182">
            <v>0</v>
          </cell>
          <cell r="R182">
            <v>14436.211538461539</v>
          </cell>
        </row>
        <row r="183">
          <cell r="F183">
            <v>535159</v>
          </cell>
          <cell r="G183" t="str">
            <v>Twinkles Day Nursery</v>
          </cell>
          <cell r="H183">
            <v>0</v>
          </cell>
          <cell r="I183">
            <v>4185</v>
          </cell>
          <cell r="J183">
            <v>4575</v>
          </cell>
          <cell r="K183">
            <v>1650</v>
          </cell>
          <cell r="L183">
            <v>10410</v>
          </cell>
          <cell r="M183">
            <v>0</v>
          </cell>
          <cell r="N183">
            <v>4.8499999999999996</v>
          </cell>
          <cell r="O183">
            <v>0</v>
          </cell>
          <cell r="P183">
            <v>4.8499999999999996</v>
          </cell>
          <cell r="R183">
            <v>50488.499999999993</v>
          </cell>
        </row>
        <row r="184">
          <cell r="F184">
            <v>0</v>
          </cell>
          <cell r="G184" t="str">
            <v>UK Kidz</v>
          </cell>
          <cell r="H184">
            <v>0</v>
          </cell>
          <cell r="I184">
            <v>0</v>
          </cell>
          <cell r="J184">
            <v>948</v>
          </cell>
          <cell r="K184">
            <v>632</v>
          </cell>
          <cell r="L184">
            <v>1580</v>
          </cell>
          <cell r="M184">
            <v>0</v>
          </cell>
          <cell r="N184">
            <v>4.8499999999999996</v>
          </cell>
          <cell r="O184">
            <v>0</v>
          </cell>
          <cell r="P184">
            <v>4.8499999999999996</v>
          </cell>
          <cell r="Q184">
            <v>0</v>
          </cell>
          <cell r="R184">
            <v>7662.9999999999991</v>
          </cell>
        </row>
        <row r="185">
          <cell r="F185">
            <v>0</v>
          </cell>
          <cell r="G185" t="str">
            <v>University of Sheffield Nursery</v>
          </cell>
          <cell r="H185">
            <v>0</v>
          </cell>
          <cell r="I185">
            <v>635.25</v>
          </cell>
          <cell r="J185">
            <v>807</v>
          </cell>
          <cell r="K185">
            <v>135</v>
          </cell>
          <cell r="L185">
            <v>1577.25</v>
          </cell>
          <cell r="M185">
            <v>0</v>
          </cell>
          <cell r="N185">
            <v>4.8499999999999996</v>
          </cell>
          <cell r="O185">
            <v>0</v>
          </cell>
          <cell r="P185">
            <v>4.8499999999999996</v>
          </cell>
          <cell r="Q185">
            <v>0</v>
          </cell>
          <cell r="R185">
            <v>7649.6624999999995</v>
          </cell>
        </row>
        <row r="186">
          <cell r="F186">
            <v>584316</v>
          </cell>
          <cell r="G186" t="str">
            <v>Woodhouse Nursery</v>
          </cell>
          <cell r="H186">
            <v>0</v>
          </cell>
          <cell r="I186">
            <v>3492</v>
          </cell>
          <cell r="J186">
            <v>4050</v>
          </cell>
          <cell r="K186">
            <v>2004.5454545454547</v>
          </cell>
          <cell r="L186">
            <v>9546.545454545454</v>
          </cell>
          <cell r="M186">
            <v>0</v>
          </cell>
          <cell r="N186">
            <v>4.8499999999999996</v>
          </cell>
          <cell r="O186">
            <v>0</v>
          </cell>
          <cell r="P186">
            <v>4.8499999999999996</v>
          </cell>
          <cell r="R186">
            <v>46300.745454545446</v>
          </cell>
        </row>
        <row r="187">
          <cell r="F187">
            <v>0</v>
          </cell>
          <cell r="G187" t="str">
            <v>Woodland Kindergarten</v>
          </cell>
          <cell r="H187">
            <v>0</v>
          </cell>
          <cell r="I187">
            <v>365</v>
          </cell>
          <cell r="J187">
            <v>578.5</v>
          </cell>
          <cell r="K187">
            <v>171.42857142857142</v>
          </cell>
          <cell r="L187">
            <v>1114.9285714285713</v>
          </cell>
          <cell r="M187">
            <v>0</v>
          </cell>
          <cell r="N187">
            <v>4.8499999999999996</v>
          </cell>
          <cell r="O187">
            <v>0</v>
          </cell>
          <cell r="P187">
            <v>4.8499999999999996</v>
          </cell>
          <cell r="R187">
            <v>5407.403571428571</v>
          </cell>
        </row>
        <row r="188">
          <cell r="F188">
            <v>517571</v>
          </cell>
          <cell r="G188" t="str">
            <v>Woodlands Pre-School Nursery</v>
          </cell>
          <cell r="H188">
            <v>0</v>
          </cell>
          <cell r="I188">
            <v>1157</v>
          </cell>
          <cell r="J188">
            <v>1560</v>
          </cell>
          <cell r="K188">
            <v>550</v>
          </cell>
          <cell r="L188">
            <v>3267</v>
          </cell>
          <cell r="M188">
            <v>0</v>
          </cell>
          <cell r="N188">
            <v>4.8499999999999996</v>
          </cell>
          <cell r="O188">
            <v>0</v>
          </cell>
          <cell r="P188">
            <v>4.8499999999999996</v>
          </cell>
          <cell r="Q188">
            <v>0</v>
          </cell>
          <cell r="R188">
            <v>15844.949999999999</v>
          </cell>
        </row>
        <row r="189">
          <cell r="F189">
            <v>535165</v>
          </cell>
          <cell r="G189" t="str">
            <v>Wisewood Community Pre School</v>
          </cell>
          <cell r="H189">
            <v>0</v>
          </cell>
          <cell r="I189">
            <v>948</v>
          </cell>
          <cell r="J189">
            <v>1095</v>
          </cell>
          <cell r="K189">
            <v>630</v>
          </cell>
          <cell r="L189">
            <v>2673</v>
          </cell>
          <cell r="M189">
            <v>0</v>
          </cell>
          <cell r="N189">
            <v>4.8499999999999996</v>
          </cell>
          <cell r="O189">
            <v>0</v>
          </cell>
          <cell r="P189">
            <v>4.8499999999999996</v>
          </cell>
          <cell r="R189">
            <v>12964.05</v>
          </cell>
        </row>
        <row r="190">
          <cell r="F190">
            <v>530138</v>
          </cell>
          <cell r="G190" t="str">
            <v>Wizz Kids Pre-School</v>
          </cell>
          <cell r="H190">
            <v>0</v>
          </cell>
          <cell r="I190">
            <v>105</v>
          </cell>
          <cell r="J190">
            <v>225</v>
          </cell>
          <cell r="K190">
            <v>150</v>
          </cell>
          <cell r="L190">
            <v>480</v>
          </cell>
          <cell r="M190">
            <v>0</v>
          </cell>
          <cell r="N190">
            <v>4.8499999999999996</v>
          </cell>
          <cell r="O190">
            <v>0</v>
          </cell>
          <cell r="P190">
            <v>4.8499999999999996</v>
          </cell>
          <cell r="R190">
            <v>2328</v>
          </cell>
        </row>
        <row r="191">
          <cell r="F191">
            <v>535128</v>
          </cell>
          <cell r="G191" t="str">
            <v>Woodhouse Community Playgroup</v>
          </cell>
          <cell r="H191">
            <v>0</v>
          </cell>
          <cell r="I191">
            <v>2301</v>
          </cell>
          <cell r="J191">
            <v>2145</v>
          </cell>
          <cell r="K191">
            <v>1404.5454545454547</v>
          </cell>
          <cell r="L191">
            <v>5850.545454545455</v>
          </cell>
          <cell r="M191">
            <v>0</v>
          </cell>
          <cell r="N191">
            <v>4.8499999999999996</v>
          </cell>
          <cell r="O191">
            <v>0</v>
          </cell>
          <cell r="P191">
            <v>4.8499999999999996</v>
          </cell>
          <cell r="R191">
            <v>28375.145454545454</v>
          </cell>
        </row>
        <row r="192">
          <cell r="F192">
            <v>1002</v>
          </cell>
          <cell r="G192" t="str">
            <v>Grace Owen</v>
          </cell>
          <cell r="H192">
            <v>0</v>
          </cell>
          <cell r="I192">
            <v>6771</v>
          </cell>
          <cell r="J192">
            <v>7332</v>
          </cell>
          <cell r="K192">
            <v>3079.0909090909095</v>
          </cell>
          <cell r="L192">
            <v>17182.090909090908</v>
          </cell>
          <cell r="M192">
            <v>0</v>
          </cell>
          <cell r="N192">
            <v>4.8499999999999996</v>
          </cell>
          <cell r="O192">
            <v>0</v>
          </cell>
          <cell r="P192">
            <v>4.8499999999999996</v>
          </cell>
          <cell r="R192">
            <v>83333.1409090909</v>
          </cell>
        </row>
        <row r="193">
          <cell r="F193">
            <v>2318</v>
          </cell>
          <cell r="G193" t="str">
            <v>Acres Hill Primary School</v>
          </cell>
          <cell r="H193">
            <v>0</v>
          </cell>
          <cell r="I193">
            <v>0</v>
          </cell>
          <cell r="J193">
            <v>0</v>
          </cell>
          <cell r="K193">
            <v>246.42857142857142</v>
          </cell>
          <cell r="L193">
            <v>246.42857142857142</v>
          </cell>
          <cell r="M193">
            <v>0</v>
          </cell>
          <cell r="N193">
            <v>4.8499999999999996</v>
          </cell>
          <cell r="O193">
            <v>0</v>
          </cell>
          <cell r="P193">
            <v>4.8499999999999996</v>
          </cell>
          <cell r="R193">
            <v>1195.1785714285713</v>
          </cell>
        </row>
        <row r="194">
          <cell r="F194">
            <v>2343</v>
          </cell>
          <cell r="G194" t="str">
            <v>Anns Grove Primary School</v>
          </cell>
          <cell r="H194">
            <v>0</v>
          </cell>
          <cell r="I194">
            <v>0</v>
          </cell>
          <cell r="J194">
            <v>405</v>
          </cell>
          <cell r="K194">
            <v>728.57142857142867</v>
          </cell>
          <cell r="L194">
            <v>1133.5714285714287</v>
          </cell>
          <cell r="M194">
            <v>0</v>
          </cell>
          <cell r="N194">
            <v>4.8499999999999996</v>
          </cell>
          <cell r="O194">
            <v>0</v>
          </cell>
          <cell r="P194">
            <v>4.8499999999999996</v>
          </cell>
          <cell r="R194">
            <v>5497.8214285714284</v>
          </cell>
        </row>
        <row r="195">
          <cell r="F195">
            <v>0</v>
          </cell>
          <cell r="G195" t="str">
            <v>Ballifield Primary School</v>
          </cell>
          <cell r="H195">
            <v>0</v>
          </cell>
          <cell r="I195">
            <v>0</v>
          </cell>
          <cell r="J195">
            <v>210</v>
          </cell>
          <cell r="K195">
            <v>140</v>
          </cell>
          <cell r="L195">
            <v>350</v>
          </cell>
          <cell r="M195">
            <v>0</v>
          </cell>
          <cell r="N195">
            <v>4.8499999999999996</v>
          </cell>
          <cell r="O195">
            <v>0</v>
          </cell>
          <cell r="P195">
            <v>4.8499999999999996</v>
          </cell>
          <cell r="Q195">
            <v>0</v>
          </cell>
          <cell r="R195">
            <v>1697.4999999999998</v>
          </cell>
        </row>
        <row r="196">
          <cell r="F196">
            <v>2322</v>
          </cell>
          <cell r="G196" t="str">
            <v>Bankwood Primary</v>
          </cell>
          <cell r="H196">
            <v>0</v>
          </cell>
          <cell r="I196">
            <v>3780</v>
          </cell>
          <cell r="J196">
            <v>4860</v>
          </cell>
          <cell r="K196">
            <v>2122.1938775510207</v>
          </cell>
          <cell r="L196">
            <v>10762.193877551021</v>
          </cell>
          <cell r="M196">
            <v>0</v>
          </cell>
          <cell r="N196">
            <v>4.8499999999999996</v>
          </cell>
          <cell r="O196">
            <v>0</v>
          </cell>
          <cell r="P196">
            <v>4.8499999999999996</v>
          </cell>
          <cell r="R196">
            <v>52196.640306122448</v>
          </cell>
        </row>
        <row r="197">
          <cell r="F197">
            <v>0</v>
          </cell>
          <cell r="G197" t="str">
            <v>Beck Primary School</v>
          </cell>
          <cell r="H197">
            <v>0</v>
          </cell>
          <cell r="I197">
            <v>0</v>
          </cell>
          <cell r="J197">
            <v>8505</v>
          </cell>
          <cell r="K197">
            <v>5670</v>
          </cell>
          <cell r="L197">
            <v>14175</v>
          </cell>
          <cell r="M197">
            <v>0</v>
          </cell>
          <cell r="N197">
            <v>4.8499999999999996</v>
          </cell>
          <cell r="O197">
            <v>0</v>
          </cell>
          <cell r="P197">
            <v>4.8499999999999996</v>
          </cell>
          <cell r="Q197">
            <v>0</v>
          </cell>
          <cell r="R197">
            <v>68748.75</v>
          </cell>
        </row>
        <row r="198">
          <cell r="F198">
            <v>2323</v>
          </cell>
          <cell r="G198" t="str">
            <v>Birley Spa Primary School</v>
          </cell>
          <cell r="H198">
            <v>0</v>
          </cell>
          <cell r="I198">
            <v>975</v>
          </cell>
          <cell r="J198">
            <v>345</v>
          </cell>
          <cell r="K198">
            <v>1232.1428571428571</v>
          </cell>
          <cell r="L198">
            <v>2552.1428571428569</v>
          </cell>
          <cell r="M198">
            <v>0</v>
          </cell>
          <cell r="N198">
            <v>4.8499999999999996</v>
          </cell>
          <cell r="O198">
            <v>0</v>
          </cell>
          <cell r="P198">
            <v>4.8499999999999996</v>
          </cell>
          <cell r="R198">
            <v>12377.892857142855</v>
          </cell>
        </row>
        <row r="199">
          <cell r="F199">
            <v>0</v>
          </cell>
          <cell r="G199" t="str">
            <v>Brunswick Primary School</v>
          </cell>
          <cell r="H199">
            <v>0</v>
          </cell>
          <cell r="I199">
            <v>360</v>
          </cell>
          <cell r="J199">
            <v>0</v>
          </cell>
          <cell r="K199">
            <v>276.92307692307691</v>
          </cell>
          <cell r="L199">
            <v>636.92307692307691</v>
          </cell>
          <cell r="M199">
            <v>0</v>
          </cell>
          <cell r="N199">
            <v>4.8499999999999996</v>
          </cell>
          <cell r="O199">
            <v>0</v>
          </cell>
          <cell r="P199">
            <v>4.8499999999999996</v>
          </cell>
          <cell r="Q199">
            <v>0</v>
          </cell>
          <cell r="R199">
            <v>3089.0769230769229</v>
          </cell>
        </row>
        <row r="200">
          <cell r="F200">
            <v>0</v>
          </cell>
          <cell r="G200" t="str">
            <v>Carfield Primary School</v>
          </cell>
          <cell r="H200">
            <v>0</v>
          </cell>
          <cell r="I200">
            <v>0</v>
          </cell>
          <cell r="J200">
            <v>510</v>
          </cell>
          <cell r="K200">
            <v>340</v>
          </cell>
          <cell r="L200">
            <v>850</v>
          </cell>
          <cell r="M200">
            <v>0</v>
          </cell>
          <cell r="N200">
            <v>4.8499999999999996</v>
          </cell>
          <cell r="O200">
            <v>0</v>
          </cell>
          <cell r="P200">
            <v>4.8499999999999996</v>
          </cell>
          <cell r="Q200">
            <v>0</v>
          </cell>
          <cell r="R200">
            <v>4122.5</v>
          </cell>
        </row>
        <row r="201">
          <cell r="F201">
            <v>0</v>
          </cell>
          <cell r="G201" t="str">
            <v>Firs Hill Community Primary School</v>
          </cell>
          <cell r="H201">
            <v>0</v>
          </cell>
          <cell r="I201">
            <v>690</v>
          </cell>
          <cell r="J201">
            <v>180</v>
          </cell>
          <cell r="K201">
            <v>530.76923076923083</v>
          </cell>
          <cell r="L201">
            <v>1400.7692307692309</v>
          </cell>
          <cell r="M201">
            <v>0</v>
          </cell>
          <cell r="N201">
            <v>4.8499999999999996</v>
          </cell>
          <cell r="O201">
            <v>0</v>
          </cell>
          <cell r="P201">
            <v>4.8499999999999996</v>
          </cell>
          <cell r="Q201">
            <v>0</v>
          </cell>
          <cell r="R201">
            <v>6793.7307692307695</v>
          </cell>
        </row>
        <row r="202">
          <cell r="F202">
            <v>2337</v>
          </cell>
          <cell r="G202" t="str">
            <v>Hucklow Primary</v>
          </cell>
          <cell r="H202">
            <v>0</v>
          </cell>
          <cell r="I202">
            <v>3210</v>
          </cell>
          <cell r="J202">
            <v>6285</v>
          </cell>
          <cell r="K202">
            <v>2890.9090909090905</v>
          </cell>
          <cell r="L202">
            <v>12385.90909090909</v>
          </cell>
          <cell r="M202">
            <v>0</v>
          </cell>
          <cell r="N202">
            <v>4.8499999999999996</v>
          </cell>
          <cell r="O202">
            <v>0</v>
          </cell>
          <cell r="P202">
            <v>4.8499999999999996</v>
          </cell>
          <cell r="R202">
            <v>60071.659090909081</v>
          </cell>
        </row>
        <row r="203">
          <cell r="F203">
            <v>0</v>
          </cell>
          <cell r="G203" t="str">
            <v>Lower Meadow Primary</v>
          </cell>
          <cell r="H203">
            <v>0</v>
          </cell>
          <cell r="I203">
            <v>0</v>
          </cell>
          <cell r="J203">
            <v>675</v>
          </cell>
          <cell r="K203">
            <v>450</v>
          </cell>
          <cell r="L203">
            <v>1125</v>
          </cell>
          <cell r="M203">
            <v>0</v>
          </cell>
          <cell r="N203">
            <v>4.8499999999999996</v>
          </cell>
          <cell r="O203">
            <v>0</v>
          </cell>
          <cell r="P203">
            <v>4.8499999999999996</v>
          </cell>
          <cell r="Q203">
            <v>0</v>
          </cell>
          <cell r="R203">
            <v>5456.25</v>
          </cell>
        </row>
        <row r="204">
          <cell r="F204">
            <v>0</v>
          </cell>
          <cell r="G204" t="str">
            <v>Manor Lodge Primary School</v>
          </cell>
          <cell r="H204">
            <v>0</v>
          </cell>
          <cell r="I204">
            <v>0</v>
          </cell>
          <cell r="J204">
            <v>507</v>
          </cell>
          <cell r="K204">
            <v>338</v>
          </cell>
          <cell r="L204">
            <v>845</v>
          </cell>
          <cell r="M204">
            <v>0</v>
          </cell>
          <cell r="N204">
            <v>4.8499999999999996</v>
          </cell>
          <cell r="O204">
            <v>0</v>
          </cell>
          <cell r="P204">
            <v>4.8499999999999996</v>
          </cell>
          <cell r="Q204">
            <v>0</v>
          </cell>
          <cell r="R204">
            <v>4098.25</v>
          </cell>
        </row>
        <row r="205">
          <cell r="F205">
            <v>2000</v>
          </cell>
          <cell r="G205" t="str">
            <v>Norfolk Community Primary School</v>
          </cell>
          <cell r="H205">
            <v>0</v>
          </cell>
          <cell r="I205">
            <v>4842</v>
          </cell>
          <cell r="J205">
            <v>5331</v>
          </cell>
          <cell r="K205">
            <v>1922.7272727272727</v>
          </cell>
          <cell r="L205">
            <v>12095.727272727272</v>
          </cell>
          <cell r="M205">
            <v>0</v>
          </cell>
          <cell r="N205">
            <v>4.8499999999999996</v>
          </cell>
          <cell r="O205">
            <v>0</v>
          </cell>
          <cell r="P205">
            <v>4.8499999999999996</v>
          </cell>
          <cell r="R205">
            <v>58664.277272727268</v>
          </cell>
        </row>
        <row r="206">
          <cell r="F206">
            <v>0</v>
          </cell>
          <cell r="G206" t="str">
            <v>Rainbow Forge Primary School</v>
          </cell>
          <cell r="H206">
            <v>0</v>
          </cell>
          <cell r="I206">
            <v>390</v>
          </cell>
          <cell r="J206">
            <v>810</v>
          </cell>
          <cell r="K206">
            <v>300</v>
          </cell>
          <cell r="L206">
            <v>1500</v>
          </cell>
          <cell r="M206">
            <v>0</v>
          </cell>
          <cell r="N206">
            <v>4.8499999999999996</v>
          </cell>
          <cell r="O206">
            <v>0</v>
          </cell>
          <cell r="P206">
            <v>4.8499999999999996</v>
          </cell>
          <cell r="Q206">
            <v>0</v>
          </cell>
          <cell r="R206">
            <v>7274.9999999999991</v>
          </cell>
        </row>
        <row r="207">
          <cell r="F207">
            <v>0</v>
          </cell>
          <cell r="G207" t="str">
            <v>Rivelin Primary School</v>
          </cell>
          <cell r="H207">
            <v>0</v>
          </cell>
          <cell r="I207">
            <v>1050</v>
          </cell>
          <cell r="J207">
            <v>1380</v>
          </cell>
          <cell r="K207">
            <v>807.69230769230774</v>
          </cell>
          <cell r="L207">
            <v>3237.6923076923076</v>
          </cell>
          <cell r="M207">
            <v>0</v>
          </cell>
          <cell r="N207">
            <v>4.8499999999999996</v>
          </cell>
          <cell r="O207">
            <v>0</v>
          </cell>
          <cell r="P207">
            <v>4.8499999999999996</v>
          </cell>
          <cell r="Q207">
            <v>0</v>
          </cell>
          <cell r="R207">
            <v>15702.807692307691</v>
          </cell>
        </row>
        <row r="208">
          <cell r="F208">
            <v>2369</v>
          </cell>
          <cell r="G208" t="str">
            <v>Sharrow School Childcare Services</v>
          </cell>
          <cell r="H208">
            <v>0</v>
          </cell>
          <cell r="I208">
            <v>3276</v>
          </cell>
          <cell r="J208">
            <v>0</v>
          </cell>
          <cell r="K208">
            <v>1081.818181818182</v>
          </cell>
          <cell r="L208">
            <v>4357.818181818182</v>
          </cell>
          <cell r="M208">
            <v>0</v>
          </cell>
          <cell r="N208">
            <v>4.8499999999999996</v>
          </cell>
          <cell r="O208">
            <v>0</v>
          </cell>
          <cell r="P208">
            <v>4.8499999999999996</v>
          </cell>
          <cell r="R208">
            <v>21135.418181818182</v>
          </cell>
        </row>
        <row r="209">
          <cell r="F209">
            <v>2360</v>
          </cell>
          <cell r="G209" t="str">
            <v>Shortbrook Primary School Daycare</v>
          </cell>
          <cell r="H209">
            <v>0</v>
          </cell>
          <cell r="I209">
            <v>1365</v>
          </cell>
          <cell r="J209">
            <v>2355</v>
          </cell>
          <cell r="K209">
            <v>900</v>
          </cell>
          <cell r="L209">
            <v>4620</v>
          </cell>
          <cell r="M209">
            <v>0</v>
          </cell>
          <cell r="N209">
            <v>4.8499999999999996</v>
          </cell>
          <cell r="O209">
            <v>0</v>
          </cell>
          <cell r="P209">
            <v>4.8499999999999996</v>
          </cell>
          <cell r="Q209">
            <v>0</v>
          </cell>
          <cell r="R209">
            <v>22407</v>
          </cell>
        </row>
        <row r="210">
          <cell r="F210">
            <v>2350</v>
          </cell>
          <cell r="G210" t="str">
            <v>Stradbroke Primary School</v>
          </cell>
          <cell r="H210">
            <v>0</v>
          </cell>
          <cell r="I210">
            <v>4641</v>
          </cell>
          <cell r="J210">
            <v>4323</v>
          </cell>
          <cell r="K210">
            <v>381.81818181818181</v>
          </cell>
          <cell r="L210">
            <v>9345.818181818182</v>
          </cell>
          <cell r="M210">
            <v>0</v>
          </cell>
          <cell r="N210">
            <v>4.8499999999999996</v>
          </cell>
          <cell r="O210">
            <v>0</v>
          </cell>
          <cell r="P210">
            <v>4.8499999999999996</v>
          </cell>
          <cell r="R210">
            <v>45327.218181818178</v>
          </cell>
        </row>
        <row r="211">
          <cell r="F211">
            <v>0</v>
          </cell>
          <cell r="G211" t="str">
            <v>Tinsley Meadows Primary School</v>
          </cell>
          <cell r="H211">
            <v>0</v>
          </cell>
          <cell r="I211">
            <v>0</v>
          </cell>
          <cell r="J211">
            <v>1125</v>
          </cell>
          <cell r="K211">
            <v>750</v>
          </cell>
          <cell r="L211">
            <v>1875</v>
          </cell>
          <cell r="M211">
            <v>0</v>
          </cell>
          <cell r="N211">
            <v>4.8499999999999996</v>
          </cell>
          <cell r="O211">
            <v>0</v>
          </cell>
          <cell r="P211">
            <v>4.8499999999999996</v>
          </cell>
          <cell r="Q211">
            <v>0</v>
          </cell>
          <cell r="R211">
            <v>9093.75</v>
          </cell>
        </row>
        <row r="212">
          <cell r="F212">
            <v>0</v>
          </cell>
          <cell r="G212" t="str">
            <v>Walkley Primary School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4.8499999999999996</v>
          </cell>
          <cell r="O212">
            <v>0</v>
          </cell>
          <cell r="P212">
            <v>4.8499999999999996</v>
          </cell>
          <cell r="Q212">
            <v>0</v>
          </cell>
          <cell r="R212">
            <v>0</v>
          </cell>
        </row>
        <row r="213">
          <cell r="F213">
            <v>0</v>
          </cell>
          <cell r="G213" t="str">
            <v>Watercliffe Meadow Primary School</v>
          </cell>
          <cell r="H213">
            <v>0</v>
          </cell>
          <cell r="I213">
            <v>360</v>
          </cell>
          <cell r="J213">
            <v>510</v>
          </cell>
          <cell r="K213">
            <v>276.92307692307691</v>
          </cell>
          <cell r="L213">
            <v>1146.9230769230769</v>
          </cell>
          <cell r="M213">
            <v>0</v>
          </cell>
          <cell r="N213">
            <v>4.8499999999999996</v>
          </cell>
          <cell r="O213">
            <v>0</v>
          </cell>
          <cell r="P213">
            <v>4.8499999999999996</v>
          </cell>
          <cell r="Q213">
            <v>0</v>
          </cell>
          <cell r="R213">
            <v>5562.5769230769229</v>
          </cell>
        </row>
        <row r="214">
          <cell r="F214">
            <v>0</v>
          </cell>
          <cell r="G214" t="str">
            <v>Wharncliffe Side Primary School</v>
          </cell>
          <cell r="H214">
            <v>0</v>
          </cell>
          <cell r="I214">
            <v>99</v>
          </cell>
          <cell r="J214">
            <v>687</v>
          </cell>
          <cell r="K214">
            <v>76.153846153846146</v>
          </cell>
          <cell r="L214">
            <v>862.15384615384619</v>
          </cell>
          <cell r="M214">
            <v>0</v>
          </cell>
          <cell r="N214">
            <v>4.8499999999999996</v>
          </cell>
          <cell r="O214">
            <v>0</v>
          </cell>
          <cell r="P214">
            <v>4.8499999999999996</v>
          </cell>
          <cell r="Q214">
            <v>0</v>
          </cell>
          <cell r="R214">
            <v>4181.4461538461537</v>
          </cell>
        </row>
        <row r="215">
          <cell r="F215">
            <v>0</v>
          </cell>
          <cell r="G215" t="str">
            <v>Woodhouse West Primary School</v>
          </cell>
          <cell r="H215">
            <v>0</v>
          </cell>
          <cell r="I215">
            <v>390</v>
          </cell>
          <cell r="J215">
            <v>0</v>
          </cell>
          <cell r="K215">
            <v>300</v>
          </cell>
          <cell r="L215">
            <v>690</v>
          </cell>
          <cell r="M215">
            <v>0</v>
          </cell>
          <cell r="N215">
            <v>4.8499999999999996</v>
          </cell>
          <cell r="O215">
            <v>0</v>
          </cell>
          <cell r="P215">
            <v>4.8499999999999996</v>
          </cell>
          <cell r="Q215">
            <v>0</v>
          </cell>
          <cell r="R215">
            <v>3346.4999999999995</v>
          </cell>
        </row>
        <row r="216">
          <cell r="F216">
            <v>0</v>
          </cell>
          <cell r="G216" t="str">
            <v>Woodthorpe Community Primary School</v>
          </cell>
          <cell r="H216">
            <v>0</v>
          </cell>
          <cell r="I216">
            <v>525</v>
          </cell>
          <cell r="J216">
            <v>690</v>
          </cell>
          <cell r="K216">
            <v>403.84615384615387</v>
          </cell>
          <cell r="L216">
            <v>1618.8461538461538</v>
          </cell>
          <cell r="M216">
            <v>0</v>
          </cell>
          <cell r="N216">
            <v>4.8499999999999996</v>
          </cell>
          <cell r="O216">
            <v>0</v>
          </cell>
          <cell r="P216">
            <v>4.8499999999999996</v>
          </cell>
          <cell r="Q216">
            <v>0</v>
          </cell>
          <cell r="R216">
            <v>7851.4038461538457</v>
          </cell>
        </row>
        <row r="217">
          <cell r="F217">
            <v>598663</v>
          </cell>
          <cell r="G217" t="str">
            <v>Wybourn Community Primary (Childrens Centre)</v>
          </cell>
          <cell r="H217">
            <v>0</v>
          </cell>
          <cell r="I217">
            <v>9897.5</v>
          </cell>
          <cell r="J217">
            <v>8820</v>
          </cell>
          <cell r="K217">
            <v>5315.9311224489793</v>
          </cell>
          <cell r="L217">
            <v>24033.431122448979</v>
          </cell>
          <cell r="M217">
            <v>0</v>
          </cell>
          <cell r="N217">
            <v>4.8499999999999996</v>
          </cell>
          <cell r="O217">
            <v>0</v>
          </cell>
          <cell r="P217">
            <v>4.8499999999999996</v>
          </cell>
          <cell r="R217">
            <v>116562.14094387754</v>
          </cell>
        </row>
        <row r="218">
          <cell r="F218">
            <v>0</v>
          </cell>
          <cell r="G218" t="str">
            <v>Oasis Don Valley</v>
          </cell>
          <cell r="H218">
            <v>0</v>
          </cell>
          <cell r="I218">
            <v>0</v>
          </cell>
          <cell r="J218">
            <v>1110</v>
          </cell>
          <cell r="K218">
            <v>740</v>
          </cell>
          <cell r="L218">
            <v>1850</v>
          </cell>
          <cell r="M218">
            <v>0</v>
          </cell>
          <cell r="N218">
            <v>4.8499999999999996</v>
          </cell>
          <cell r="O218">
            <v>0</v>
          </cell>
          <cell r="P218">
            <v>4.8499999999999996</v>
          </cell>
          <cell r="Q218">
            <v>0</v>
          </cell>
          <cell r="R218">
            <v>8972.5</v>
          </cell>
        </row>
        <row r="219">
          <cell r="F219">
            <v>0</v>
          </cell>
          <cell r="G219" t="str">
            <v>Emmaus Catholic &amp; C of E Academy</v>
          </cell>
          <cell r="H219">
            <v>0</v>
          </cell>
          <cell r="I219">
            <v>0</v>
          </cell>
          <cell r="J219">
            <v>1395</v>
          </cell>
          <cell r="K219">
            <v>930</v>
          </cell>
          <cell r="L219">
            <v>2325</v>
          </cell>
          <cell r="M219">
            <v>0</v>
          </cell>
          <cell r="N219">
            <v>4.8499999999999996</v>
          </cell>
          <cell r="O219">
            <v>0</v>
          </cell>
          <cell r="P219">
            <v>4.8499999999999996</v>
          </cell>
          <cell r="Q219">
            <v>0</v>
          </cell>
          <cell r="R219">
            <v>11276.25</v>
          </cell>
        </row>
        <row r="220">
          <cell r="F220">
            <v>0</v>
          </cell>
          <cell r="G220" t="str">
            <v>Oasis Fir Vale</v>
          </cell>
          <cell r="H220">
            <v>0</v>
          </cell>
          <cell r="I220">
            <v>0</v>
          </cell>
          <cell r="J220">
            <v>225</v>
          </cell>
          <cell r="K220">
            <v>150</v>
          </cell>
          <cell r="L220">
            <v>375</v>
          </cell>
          <cell r="M220">
            <v>0</v>
          </cell>
          <cell r="N220">
            <v>4.8499999999999996</v>
          </cell>
          <cell r="O220">
            <v>0</v>
          </cell>
          <cell r="P220">
            <v>4.8499999999999996</v>
          </cell>
          <cell r="Q220">
            <v>0</v>
          </cell>
          <cell r="R220">
            <v>1818.7499999999998</v>
          </cell>
        </row>
        <row r="221">
          <cell r="F221">
            <v>2010</v>
          </cell>
          <cell r="G221" t="str">
            <v>Foxhill Academy</v>
          </cell>
          <cell r="H221">
            <v>0</v>
          </cell>
          <cell r="I221">
            <v>465</v>
          </cell>
          <cell r="J221">
            <v>645</v>
          </cell>
          <cell r="K221">
            <v>546.42857142857144</v>
          </cell>
          <cell r="L221">
            <v>1656.4285714285716</v>
          </cell>
          <cell r="M221">
            <v>0</v>
          </cell>
          <cell r="N221">
            <v>4.8499999999999996</v>
          </cell>
          <cell r="O221">
            <v>0</v>
          </cell>
          <cell r="P221">
            <v>4.8499999999999996</v>
          </cell>
          <cell r="Q221">
            <v>0</v>
          </cell>
          <cell r="R221">
            <v>8033.6785714285716</v>
          </cell>
        </row>
        <row r="222">
          <cell r="F222">
            <v>535066</v>
          </cell>
          <cell r="G222" t="str">
            <v>High Hazels Nursery and Pre-School</v>
          </cell>
          <cell r="H222">
            <v>0</v>
          </cell>
          <cell r="I222">
            <v>5220</v>
          </cell>
          <cell r="J222">
            <v>3694</v>
          </cell>
          <cell r="K222">
            <v>2462.666666666667</v>
          </cell>
          <cell r="L222">
            <v>11376.666666666668</v>
          </cell>
          <cell r="M222">
            <v>0</v>
          </cell>
          <cell r="N222">
            <v>4.8499999999999988</v>
          </cell>
          <cell r="O222">
            <v>0</v>
          </cell>
          <cell r="P222">
            <v>4.8499999999999988</v>
          </cell>
          <cell r="Q222">
            <v>0</v>
          </cell>
          <cell r="R222">
            <v>55176.833333333328</v>
          </cell>
        </row>
        <row r="223">
          <cell r="F223">
            <v>2339</v>
          </cell>
          <cell r="G223" t="str">
            <v>Hillsborough Academy</v>
          </cell>
          <cell r="H223">
            <v>0</v>
          </cell>
          <cell r="I223">
            <v>0</v>
          </cell>
          <cell r="J223">
            <v>225</v>
          </cell>
          <cell r="K223">
            <v>417.85714285714283</v>
          </cell>
          <cell r="L223">
            <v>642.85714285714289</v>
          </cell>
          <cell r="M223">
            <v>0</v>
          </cell>
          <cell r="N223">
            <v>4.8499999999999996</v>
          </cell>
          <cell r="O223">
            <v>0</v>
          </cell>
          <cell r="P223">
            <v>4.8499999999999996</v>
          </cell>
          <cell r="R223">
            <v>3117.8571428571427</v>
          </cell>
        </row>
        <row r="224">
          <cell r="F224">
            <v>4225</v>
          </cell>
          <cell r="G224" t="str">
            <v>Hinde House Academy (Brigantia Learning Trust)</v>
          </cell>
          <cell r="H224">
            <v>0</v>
          </cell>
          <cell r="I224">
            <v>2970</v>
          </cell>
          <cell r="J224">
            <v>6030</v>
          </cell>
          <cell r="K224">
            <v>353.57142857142856</v>
          </cell>
          <cell r="L224">
            <v>9353.5714285714294</v>
          </cell>
          <cell r="M224">
            <v>0</v>
          </cell>
          <cell r="N224">
            <v>4.8499999999999996</v>
          </cell>
          <cell r="O224">
            <v>0</v>
          </cell>
          <cell r="P224">
            <v>4.8499999999999996</v>
          </cell>
          <cell r="R224">
            <v>45364.821428571428</v>
          </cell>
        </row>
        <row r="225">
          <cell r="F225">
            <v>2016</v>
          </cell>
          <cell r="G225" t="str">
            <v>Longley Academy</v>
          </cell>
          <cell r="H225">
            <v>0</v>
          </cell>
          <cell r="I225">
            <v>0</v>
          </cell>
          <cell r="J225">
            <v>390</v>
          </cell>
          <cell r="K225">
            <v>696.42857142857133</v>
          </cell>
          <cell r="L225">
            <v>1086.4285714285713</v>
          </cell>
          <cell r="M225">
            <v>0</v>
          </cell>
          <cell r="N225">
            <v>4.8499999999999996</v>
          </cell>
          <cell r="O225">
            <v>0</v>
          </cell>
          <cell r="P225">
            <v>4.8499999999999996</v>
          </cell>
          <cell r="Q225">
            <v>0</v>
          </cell>
          <cell r="R225">
            <v>5269.1785714285706</v>
          </cell>
        </row>
        <row r="226">
          <cell r="F226">
            <v>2013</v>
          </cell>
          <cell r="G226" t="str">
            <v>Meynell Primary School (Academy)</v>
          </cell>
          <cell r="H226">
            <v>0</v>
          </cell>
          <cell r="I226">
            <v>7287</v>
          </cell>
          <cell r="J226">
            <v>8565</v>
          </cell>
          <cell r="K226">
            <v>2137.272727272727</v>
          </cell>
          <cell r="L226">
            <v>17989.272727272728</v>
          </cell>
          <cell r="M226">
            <v>0</v>
          </cell>
          <cell r="N226">
            <v>4.8499999999999996</v>
          </cell>
          <cell r="O226">
            <v>0</v>
          </cell>
          <cell r="P226">
            <v>4.8499999999999996</v>
          </cell>
          <cell r="Q226">
            <v>0</v>
          </cell>
          <cell r="R226">
            <v>87247.972727272718</v>
          </cell>
        </row>
        <row r="227">
          <cell r="F227">
            <v>0</v>
          </cell>
          <cell r="G227" t="str">
            <v>Nether Edge Primary (Mercia Trust)</v>
          </cell>
          <cell r="H227">
            <v>0</v>
          </cell>
          <cell r="I227">
            <v>195</v>
          </cell>
          <cell r="J227">
            <v>1800</v>
          </cell>
          <cell r="K227">
            <v>150</v>
          </cell>
          <cell r="L227">
            <v>2145</v>
          </cell>
          <cell r="M227">
            <v>0</v>
          </cell>
          <cell r="N227">
            <v>4.8499999999999996</v>
          </cell>
          <cell r="O227">
            <v>0</v>
          </cell>
          <cell r="P227">
            <v>4.8499999999999996</v>
          </cell>
          <cell r="Q227">
            <v>0</v>
          </cell>
          <cell r="R227">
            <v>10403.25</v>
          </cell>
        </row>
        <row r="228">
          <cell r="F228">
            <v>2009</v>
          </cell>
          <cell r="G228" t="str">
            <v>Southey Green Community Primary (Academy)</v>
          </cell>
          <cell r="H228">
            <v>0</v>
          </cell>
          <cell r="I228">
            <v>5316</v>
          </cell>
          <cell r="J228">
            <v>7065</v>
          </cell>
          <cell r="K228">
            <v>300</v>
          </cell>
          <cell r="L228">
            <v>12681</v>
          </cell>
          <cell r="M228">
            <v>0</v>
          </cell>
          <cell r="N228">
            <v>4.8499999999999996</v>
          </cell>
          <cell r="O228">
            <v>0</v>
          </cell>
          <cell r="P228">
            <v>4.8499999999999996</v>
          </cell>
          <cell r="Q228">
            <v>0</v>
          </cell>
          <cell r="R228">
            <v>61502.85</v>
          </cell>
        </row>
        <row r="229">
          <cell r="F229">
            <v>0</v>
          </cell>
          <cell r="G229" t="str">
            <v>St. Joseph's Catholic Primary School</v>
          </cell>
          <cell r="H229">
            <v>0</v>
          </cell>
          <cell r="I229">
            <v>195</v>
          </cell>
          <cell r="J229">
            <v>675</v>
          </cell>
          <cell r="K229">
            <v>150</v>
          </cell>
          <cell r="L229">
            <v>1020</v>
          </cell>
          <cell r="M229">
            <v>0</v>
          </cell>
          <cell r="N229">
            <v>4.8499999999999996</v>
          </cell>
          <cell r="O229">
            <v>0</v>
          </cell>
          <cell r="P229">
            <v>4.8499999999999996</v>
          </cell>
          <cell r="Q229">
            <v>0</v>
          </cell>
          <cell r="R229">
            <v>4947</v>
          </cell>
        </row>
        <row r="230">
          <cell r="F230">
            <v>0</v>
          </cell>
          <cell r="G230" t="str">
            <v>St. Mary's CE Primary School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4.8499999999999996</v>
          </cell>
          <cell r="O230">
            <v>0</v>
          </cell>
          <cell r="P230">
            <v>4.8499999999999996</v>
          </cell>
          <cell r="Q230">
            <v>0</v>
          </cell>
          <cell r="R230">
            <v>0</v>
          </cell>
        </row>
        <row r="231">
          <cell r="F231">
            <v>2367</v>
          </cell>
          <cell r="G231" t="str">
            <v>Valley Park Primary</v>
          </cell>
          <cell r="H231">
            <v>0</v>
          </cell>
          <cell r="I231">
            <v>4200</v>
          </cell>
          <cell r="J231">
            <v>4302</v>
          </cell>
          <cell r="K231">
            <v>3230.7692307692309</v>
          </cell>
          <cell r="L231">
            <v>11732.76923076923</v>
          </cell>
          <cell r="M231">
            <v>0</v>
          </cell>
          <cell r="N231">
            <v>4.8499999999999996</v>
          </cell>
          <cell r="O231">
            <v>0</v>
          </cell>
          <cell r="P231">
            <v>4.8499999999999996</v>
          </cell>
          <cell r="R231">
            <v>56903.930769230763</v>
          </cell>
        </row>
        <row r="232">
          <cell r="F232">
            <v>0</v>
          </cell>
          <cell r="G232" t="str">
            <v xml:space="preserve">Watermead Oasis Academy </v>
          </cell>
          <cell r="H232">
            <v>0</v>
          </cell>
          <cell r="I232">
            <v>345</v>
          </cell>
          <cell r="J232">
            <v>555</v>
          </cell>
          <cell r="K232">
            <v>265.38461538461542</v>
          </cell>
          <cell r="L232">
            <v>1165.3846153846155</v>
          </cell>
          <cell r="M232">
            <v>0</v>
          </cell>
          <cell r="N232">
            <v>4.8499999999999996</v>
          </cell>
          <cell r="O232">
            <v>0</v>
          </cell>
          <cell r="P232">
            <v>4.8499999999999996</v>
          </cell>
          <cell r="Q232">
            <v>0</v>
          </cell>
          <cell r="R232">
            <v>5652.1153846153848</v>
          </cell>
        </row>
        <row r="233">
          <cell r="F233">
            <v>0</v>
          </cell>
          <cell r="G233" t="str">
            <v>Wincobank Nursery Infant School</v>
          </cell>
          <cell r="H233">
            <v>0</v>
          </cell>
          <cell r="I233">
            <v>3456</v>
          </cell>
          <cell r="J233">
            <v>5685</v>
          </cell>
          <cell r="K233">
            <v>2658.4615384615386</v>
          </cell>
          <cell r="L233">
            <v>11799.461538461539</v>
          </cell>
          <cell r="M233">
            <v>0</v>
          </cell>
          <cell r="N233">
            <v>4.8499999999999996</v>
          </cell>
          <cell r="O233">
            <v>0</v>
          </cell>
          <cell r="P233">
            <v>4.8499999999999996</v>
          </cell>
          <cell r="R233">
            <v>57227.38846153846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</row>
        <row r="237">
          <cell r="F237">
            <v>0</v>
          </cell>
          <cell r="G237" t="str">
            <v>Total</v>
          </cell>
          <cell r="H237">
            <v>0</v>
          </cell>
          <cell r="I237">
            <v>361416.95</v>
          </cell>
          <cell r="J237">
            <v>412809.25</v>
          </cell>
          <cell r="K237">
            <v>201691.88036368389</v>
          </cell>
          <cell r="L237">
            <v>975918.08036368387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4733202.6897638664</v>
          </cell>
        </row>
        <row r="238">
          <cell r="G238" t="str">
            <v>Anticipated hours as at budget setting process</v>
          </cell>
          <cell r="I238">
            <v>227019.42857142852</v>
          </cell>
          <cell r="J238">
            <v>397634.7733516483</v>
          </cell>
          <cell r="K238">
            <v>174854.93212144991</v>
          </cell>
          <cell r="L238">
            <v>799509.13404452661</v>
          </cell>
          <cell r="R238">
            <v>0</v>
          </cell>
        </row>
        <row r="239">
          <cell r="F239" t="str">
            <v>PVI Totals</v>
          </cell>
          <cell r="G239">
            <v>0</v>
          </cell>
          <cell r="H239">
            <v>0</v>
          </cell>
          <cell r="I239">
            <v>289146.45</v>
          </cell>
          <cell r="J239">
            <v>314603.25</v>
          </cell>
          <cell r="K239">
            <v>155941.10068502926</v>
          </cell>
          <cell r="L239">
            <v>759690.80068502924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3684500.3833223917</v>
          </cell>
        </row>
        <row r="240">
          <cell r="F240" t="str">
            <v>Maintained Nursery Schools Totals PG8</v>
          </cell>
          <cell r="G240">
            <v>0</v>
          </cell>
          <cell r="H240">
            <v>0</v>
          </cell>
          <cell r="I240">
            <v>6771</v>
          </cell>
          <cell r="J240">
            <v>7332</v>
          </cell>
          <cell r="K240">
            <v>3079.0909090909095</v>
          </cell>
          <cell r="L240">
            <v>17182.090909090908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83333.1409090909</v>
          </cell>
        </row>
        <row r="241">
          <cell r="F241" t="str">
            <v>Maintained Nursery Classes Totals PG9</v>
          </cell>
          <cell r="G241">
            <v>0</v>
          </cell>
          <cell r="H241">
            <v>0</v>
          </cell>
          <cell r="I241">
            <v>35850.5</v>
          </cell>
          <cell r="J241">
            <v>48513</v>
          </cell>
          <cell r="K241">
            <v>27482.848276723274</v>
          </cell>
          <cell r="L241">
            <v>111846.34827672328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542454.78914210806</v>
          </cell>
        </row>
        <row r="242">
          <cell r="F242" t="str">
            <v>Academies PG11</v>
          </cell>
          <cell r="G242">
            <v>0</v>
          </cell>
          <cell r="H242">
            <v>0</v>
          </cell>
          <cell r="I242">
            <v>29649</v>
          </cell>
          <cell r="J242">
            <v>42361</v>
          </cell>
          <cell r="K242">
            <v>15188.840492840494</v>
          </cell>
          <cell r="L242">
            <v>87198.840492840493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422914.37639027636</v>
          </cell>
        </row>
        <row r="243">
          <cell r="F243" t="str">
            <v>Combined Total</v>
          </cell>
          <cell r="G243">
            <v>0</v>
          </cell>
          <cell r="H243">
            <v>0</v>
          </cell>
          <cell r="I243">
            <v>361416.95</v>
          </cell>
          <cell r="J243">
            <v>412809.25</v>
          </cell>
          <cell r="K243">
            <v>201691.88036368394</v>
          </cell>
          <cell r="L243">
            <v>975918.08036368387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4733202.6897638673</v>
          </cell>
        </row>
        <row r="244">
          <cell r="I244">
            <v>0</v>
          </cell>
          <cell r="J244">
            <v>0</v>
          </cell>
          <cell r="K244">
            <v>5.8207660913467407E-11</v>
          </cell>
          <cell r="L244">
            <v>0</v>
          </cell>
          <cell r="R244">
            <v>9.3132257461547852E-10</v>
          </cell>
        </row>
        <row r="245">
          <cell r="F245">
            <v>0</v>
          </cell>
          <cell r="G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M246">
            <v>0</v>
          </cell>
          <cell r="N246">
            <v>0</v>
          </cell>
          <cell r="P246" t="str">
            <v>PVI's</v>
          </cell>
          <cell r="R246">
            <v>4107414.7597126681</v>
          </cell>
        </row>
        <row r="247">
          <cell r="F247">
            <v>0</v>
          </cell>
          <cell r="G247" t="str">
            <v>Average Rate £</v>
          </cell>
          <cell r="H247">
            <v>0</v>
          </cell>
          <cell r="M247">
            <v>0</v>
          </cell>
          <cell r="N247">
            <v>0</v>
          </cell>
          <cell r="P247" t="str">
            <v>Maintained Schools</v>
          </cell>
          <cell r="R247">
            <v>625787.93005119893</v>
          </cell>
        </row>
        <row r="248">
          <cell r="F248">
            <v>0</v>
          </cell>
          <cell r="G248">
            <v>4.8499999999999961</v>
          </cell>
          <cell r="H248">
            <v>0</v>
          </cell>
          <cell r="M248">
            <v>0</v>
          </cell>
          <cell r="N248">
            <v>0</v>
          </cell>
          <cell r="P248" t="str">
            <v>Total</v>
          </cell>
          <cell r="R248">
            <v>4733202.6897638673</v>
          </cell>
        </row>
        <row r="249">
          <cell r="F249">
            <v>0</v>
          </cell>
          <cell r="G249">
            <v>4.8500000000000085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F250">
            <v>0</v>
          </cell>
          <cell r="G250">
            <v>4.8499999999999996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F251">
            <v>0</v>
          </cell>
          <cell r="G251">
            <v>4.8500000000000005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F252">
            <v>0</v>
          </cell>
          <cell r="G252">
            <v>4.8499999999999996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</row>
        <row r="253">
          <cell r="F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G254">
            <v>4.8500000000000059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</row>
        <row r="255"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</row>
        <row r="258"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Y1516 Aut15"/>
      <sheetName val="Missing Data"/>
    </sheetNames>
    <sheetDataSet>
      <sheetData sheetId="0">
        <row r="1">
          <cell r="E1">
            <v>1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0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</row>
        <row r="2">
          <cell r="G2">
            <v>0</v>
          </cell>
          <cell r="H2">
            <v>0</v>
          </cell>
        </row>
        <row r="3">
          <cell r="G3">
            <v>0</v>
          </cell>
          <cell r="H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G4">
            <v>0</v>
          </cell>
          <cell r="H4">
            <v>0</v>
          </cell>
          <cell r="I4">
            <v>0</v>
          </cell>
          <cell r="J4" t="str">
            <v>Standard Weeks per Term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G5">
            <v>0</v>
          </cell>
          <cell r="H5">
            <v>0</v>
          </cell>
          <cell r="I5">
            <v>0</v>
          </cell>
          <cell r="J5">
            <v>13</v>
          </cell>
          <cell r="K5">
            <v>14</v>
          </cell>
          <cell r="L5">
            <v>11</v>
          </cell>
          <cell r="M5">
            <v>38</v>
          </cell>
          <cell r="N5">
            <v>0</v>
          </cell>
          <cell r="O5" t="str">
            <v>2014/15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G6">
            <v>0</v>
          </cell>
          <cell r="H6">
            <v>0</v>
          </cell>
          <cell r="I6">
            <v>0</v>
          </cell>
          <cell r="J6">
            <v>13</v>
          </cell>
          <cell r="K6">
            <v>15</v>
          </cell>
          <cell r="L6">
            <v>10</v>
          </cell>
          <cell r="M6">
            <v>38</v>
          </cell>
          <cell r="N6">
            <v>0</v>
          </cell>
          <cell r="O6" t="str">
            <v>2015/16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G7" t="str">
            <v>DfE No</v>
          </cell>
          <cell r="H7" t="str">
            <v>Provider</v>
          </cell>
          <cell r="I7">
            <v>0</v>
          </cell>
          <cell r="J7" t="str">
            <v>Hours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 t="str">
            <v xml:space="preserve">£/pupil/hr Funding </v>
          </cell>
          <cell r="P7" t="str">
            <v>Summer Deprivation Value for new providers in Summer 2015. Increase to £/pupil/hr</v>
          </cell>
          <cell r="Q7" t="str">
            <v>£/pupil/hr Funding Used 2015-16 Revised Budgets</v>
          </cell>
          <cell r="S7" t="str">
            <v>Revised Indicative Budget 15/16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>Summer 15 Actuals</v>
          </cell>
          <cell r="K8" t="str">
            <v>Autumn 15 Actuals</v>
          </cell>
          <cell r="L8" t="str">
            <v>Spring 16 Forecast</v>
          </cell>
          <cell r="M8" t="str">
            <v xml:space="preserve">Total Payable 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</row>
        <row r="10">
          <cell r="G10" t="str">
            <v>dfeno</v>
          </cell>
          <cell r="H10" t="str">
            <v>provider</v>
          </cell>
          <cell r="I10" t="str">
            <v>bl</v>
          </cell>
          <cell r="J10" t="str">
            <v>stdwksum15</v>
          </cell>
          <cell r="K10" t="str">
            <v>stdwkaut15</v>
          </cell>
          <cell r="L10" t="str">
            <v>stdwkspr15</v>
          </cell>
          <cell r="M10" t="str">
            <v>stdwktot</v>
          </cell>
          <cell r="N10" t="str">
            <v>bl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G11" t="str">
            <v>n/a</v>
          </cell>
          <cell r="H11" t="str">
            <v>Al-Horaibi Susan</v>
          </cell>
          <cell r="I11">
            <v>0</v>
          </cell>
          <cell r="J11">
            <v>195</v>
          </cell>
          <cell r="K11">
            <v>450</v>
          </cell>
          <cell r="L11">
            <v>7.8571428571428568</v>
          </cell>
          <cell r="M11">
            <v>652.85714285714289</v>
          </cell>
          <cell r="N11">
            <v>0</v>
          </cell>
          <cell r="O11">
            <v>3.82</v>
          </cell>
          <cell r="P11">
            <v>0</v>
          </cell>
          <cell r="Q11">
            <v>3.82</v>
          </cell>
          <cell r="R11">
            <v>0</v>
          </cell>
          <cell r="S11">
            <v>2493.9142857142856</v>
          </cell>
        </row>
        <row r="12">
          <cell r="G12" t="str">
            <v>n/a</v>
          </cell>
          <cell r="H12" t="str">
            <v xml:space="preserve">Baigent Fletcher Janine Karen </v>
          </cell>
          <cell r="I12">
            <v>0</v>
          </cell>
          <cell r="J12">
            <v>0</v>
          </cell>
          <cell r="K12">
            <v>135</v>
          </cell>
          <cell r="L12">
            <v>153.63636363636363</v>
          </cell>
          <cell r="M12">
            <v>288.63636363636363</v>
          </cell>
          <cell r="N12">
            <v>0</v>
          </cell>
          <cell r="O12">
            <v>3.82</v>
          </cell>
          <cell r="P12">
            <v>0</v>
          </cell>
          <cell r="Q12">
            <v>3.82</v>
          </cell>
          <cell r="R12">
            <v>0</v>
          </cell>
          <cell r="S12">
            <v>1102.590909090909</v>
          </cell>
        </row>
        <row r="13">
          <cell r="G13" t="str">
            <v>n/a</v>
          </cell>
          <cell r="H13" t="str">
            <v>Ball Kay Louise</v>
          </cell>
          <cell r="I13">
            <v>0</v>
          </cell>
          <cell r="J13">
            <v>0</v>
          </cell>
          <cell r="K13">
            <v>0</v>
          </cell>
          <cell r="L13">
            <v>120</v>
          </cell>
          <cell r="M13">
            <v>120</v>
          </cell>
          <cell r="N13">
            <v>0</v>
          </cell>
          <cell r="O13">
            <v>3.82</v>
          </cell>
          <cell r="P13">
            <v>0</v>
          </cell>
          <cell r="Q13">
            <v>3.82</v>
          </cell>
          <cell r="R13">
            <v>0</v>
          </cell>
          <cell r="S13">
            <v>458.4</v>
          </cell>
        </row>
        <row r="14">
          <cell r="G14" t="str">
            <v>n/a</v>
          </cell>
          <cell r="H14" t="str">
            <v>Baker Vicki</v>
          </cell>
          <cell r="I14">
            <v>0</v>
          </cell>
          <cell r="J14">
            <v>195</v>
          </cell>
          <cell r="K14">
            <v>0</v>
          </cell>
          <cell r="L14">
            <v>150</v>
          </cell>
          <cell r="M14">
            <v>345</v>
          </cell>
          <cell r="N14">
            <v>0</v>
          </cell>
          <cell r="O14">
            <v>3.82</v>
          </cell>
          <cell r="P14">
            <v>0</v>
          </cell>
          <cell r="Q14">
            <v>3.82</v>
          </cell>
          <cell r="R14">
            <v>0</v>
          </cell>
          <cell r="S14">
            <v>1317.8999999999999</v>
          </cell>
        </row>
        <row r="15">
          <cell r="G15" t="str">
            <v>n/a</v>
          </cell>
          <cell r="H15" t="str">
            <v>Barrett Hannah (Hannah's Little Lambs)</v>
          </cell>
          <cell r="I15">
            <v>0</v>
          </cell>
          <cell r="J15">
            <v>780</v>
          </cell>
          <cell r="K15">
            <v>330</v>
          </cell>
          <cell r="L15">
            <v>240</v>
          </cell>
          <cell r="M15">
            <v>1350</v>
          </cell>
          <cell r="N15">
            <v>0</v>
          </cell>
          <cell r="O15">
            <v>4.12</v>
          </cell>
          <cell r="P15">
            <v>0</v>
          </cell>
          <cell r="Q15">
            <v>4.12</v>
          </cell>
          <cell r="S15">
            <v>5562</v>
          </cell>
        </row>
        <row r="16">
          <cell r="G16" t="str">
            <v>n/a</v>
          </cell>
          <cell r="H16" t="str">
            <v>Beech Paula</v>
          </cell>
          <cell r="I16">
            <v>0</v>
          </cell>
          <cell r="J16">
            <v>585</v>
          </cell>
          <cell r="K16">
            <v>450</v>
          </cell>
          <cell r="L16">
            <v>300</v>
          </cell>
          <cell r="M16">
            <v>1335</v>
          </cell>
          <cell r="N16">
            <v>0</v>
          </cell>
          <cell r="O16">
            <v>3.82</v>
          </cell>
          <cell r="P16">
            <v>0</v>
          </cell>
          <cell r="Q16">
            <v>3.82</v>
          </cell>
          <cell r="S16">
            <v>5099.7</v>
          </cell>
        </row>
        <row r="17">
          <cell r="G17" t="str">
            <v>n/a</v>
          </cell>
          <cell r="H17" t="str">
            <v>Belk-Hodkinson Joanne</v>
          </cell>
          <cell r="I17">
            <v>0</v>
          </cell>
          <cell r="J17">
            <v>390</v>
          </cell>
          <cell r="K17">
            <v>450</v>
          </cell>
          <cell r="L17">
            <v>150</v>
          </cell>
          <cell r="M17">
            <v>990</v>
          </cell>
          <cell r="N17">
            <v>0</v>
          </cell>
          <cell r="O17">
            <v>3.92</v>
          </cell>
          <cell r="P17">
            <v>0</v>
          </cell>
          <cell r="Q17">
            <v>3.92</v>
          </cell>
          <cell r="S17">
            <v>3880.7999999999997</v>
          </cell>
        </row>
        <row r="18">
          <cell r="G18" t="str">
            <v>n/a</v>
          </cell>
          <cell r="H18" t="str">
            <v>Kirk Fiona (was Bishop)</v>
          </cell>
          <cell r="I18">
            <v>0</v>
          </cell>
          <cell r="J18">
            <v>390</v>
          </cell>
          <cell r="K18">
            <v>0</v>
          </cell>
          <cell r="L18">
            <v>300</v>
          </cell>
          <cell r="M18">
            <v>690</v>
          </cell>
          <cell r="N18">
            <v>0</v>
          </cell>
          <cell r="O18">
            <v>3.82</v>
          </cell>
          <cell r="P18">
            <v>0</v>
          </cell>
          <cell r="Q18">
            <v>3.82</v>
          </cell>
          <cell r="S18">
            <v>2635.7999999999997</v>
          </cell>
        </row>
        <row r="19">
          <cell r="G19" t="str">
            <v>n/a</v>
          </cell>
          <cell r="H19" t="str">
            <v>Bramhill Angela</v>
          </cell>
          <cell r="I19">
            <v>0</v>
          </cell>
          <cell r="J19">
            <v>0</v>
          </cell>
          <cell r="K19">
            <v>0</v>
          </cell>
          <cell r="L19">
            <v>240</v>
          </cell>
          <cell r="M19">
            <v>240</v>
          </cell>
          <cell r="N19">
            <v>0</v>
          </cell>
          <cell r="O19">
            <v>3.82</v>
          </cell>
          <cell r="P19">
            <v>0</v>
          </cell>
          <cell r="Q19">
            <v>3.82</v>
          </cell>
          <cell r="S19">
            <v>916.8</v>
          </cell>
        </row>
        <row r="20">
          <cell r="G20" t="str">
            <v>n/a</v>
          </cell>
          <cell r="H20" t="str">
            <v>Bray Kate</v>
          </cell>
          <cell r="I20">
            <v>0</v>
          </cell>
          <cell r="J20">
            <v>45</v>
          </cell>
          <cell r="K20">
            <v>84</v>
          </cell>
          <cell r="L20">
            <v>38</v>
          </cell>
          <cell r="M20">
            <v>167</v>
          </cell>
          <cell r="N20">
            <v>0</v>
          </cell>
          <cell r="O20">
            <v>3.82</v>
          </cell>
          <cell r="P20">
            <v>0</v>
          </cell>
          <cell r="Q20">
            <v>3.82</v>
          </cell>
          <cell r="S20">
            <v>637.93999999999994</v>
          </cell>
        </row>
        <row r="21">
          <cell r="G21" t="str">
            <v>n/a</v>
          </cell>
          <cell r="H21" t="str">
            <v>Brooks Caroline</v>
          </cell>
          <cell r="I21">
            <v>0</v>
          </cell>
          <cell r="J21">
            <v>0</v>
          </cell>
          <cell r="K21">
            <v>0</v>
          </cell>
          <cell r="L21">
            <v>150</v>
          </cell>
          <cell r="M21">
            <v>150</v>
          </cell>
          <cell r="N21">
            <v>0</v>
          </cell>
          <cell r="O21">
            <v>3.82</v>
          </cell>
          <cell r="P21">
            <v>0</v>
          </cell>
          <cell r="Q21">
            <v>3.82</v>
          </cell>
          <cell r="S21">
            <v>573</v>
          </cell>
        </row>
        <row r="22">
          <cell r="G22" t="str">
            <v>n/a</v>
          </cell>
          <cell r="H22" t="str">
            <v>Brown Jeanne</v>
          </cell>
          <cell r="I22">
            <v>0</v>
          </cell>
          <cell r="J22">
            <v>315.25</v>
          </cell>
          <cell r="K22">
            <v>0</v>
          </cell>
          <cell r="L22">
            <v>290</v>
          </cell>
          <cell r="M22">
            <v>605.25</v>
          </cell>
          <cell r="N22">
            <v>0</v>
          </cell>
          <cell r="O22">
            <v>3.82</v>
          </cell>
          <cell r="P22">
            <v>0</v>
          </cell>
          <cell r="Q22">
            <v>3.82</v>
          </cell>
          <cell r="S22">
            <v>2312.0549999999998</v>
          </cell>
        </row>
        <row r="23">
          <cell r="G23" t="str">
            <v>n/a</v>
          </cell>
          <cell r="H23" t="str">
            <v>Campbell Kim</v>
          </cell>
          <cell r="I23">
            <v>0</v>
          </cell>
          <cell r="J23">
            <v>117</v>
          </cell>
          <cell r="K23">
            <v>135</v>
          </cell>
          <cell r="L23">
            <v>90</v>
          </cell>
          <cell r="M23">
            <v>342</v>
          </cell>
          <cell r="N23">
            <v>0</v>
          </cell>
          <cell r="O23">
            <v>3.82</v>
          </cell>
          <cell r="P23">
            <v>0</v>
          </cell>
          <cell r="Q23">
            <v>3.82</v>
          </cell>
          <cell r="S23">
            <v>1306.44</v>
          </cell>
        </row>
        <row r="24">
          <cell r="G24" t="str">
            <v>n/a</v>
          </cell>
          <cell r="H24" t="str">
            <v>Clares Kids</v>
          </cell>
          <cell r="I24">
            <v>0</v>
          </cell>
          <cell r="J24">
            <v>0</v>
          </cell>
          <cell r="K24">
            <v>195</v>
          </cell>
          <cell r="L24">
            <v>140</v>
          </cell>
          <cell r="M24">
            <v>335</v>
          </cell>
          <cell r="N24">
            <v>0</v>
          </cell>
          <cell r="O24">
            <v>3.82</v>
          </cell>
          <cell r="P24">
            <v>0</v>
          </cell>
          <cell r="Q24">
            <v>3.82</v>
          </cell>
          <cell r="S24">
            <v>1279.7</v>
          </cell>
        </row>
        <row r="25">
          <cell r="G25" t="str">
            <v>n/a</v>
          </cell>
          <cell r="H25" t="str">
            <v>Clark Nichola</v>
          </cell>
          <cell r="I25">
            <v>0</v>
          </cell>
          <cell r="J25">
            <v>244.5</v>
          </cell>
          <cell r="K25">
            <v>259.5</v>
          </cell>
          <cell r="L25">
            <v>425</v>
          </cell>
          <cell r="M25">
            <v>929</v>
          </cell>
          <cell r="N25">
            <v>0</v>
          </cell>
          <cell r="O25">
            <v>3.82</v>
          </cell>
          <cell r="P25">
            <v>0</v>
          </cell>
          <cell r="Q25">
            <v>3.82</v>
          </cell>
          <cell r="S25">
            <v>3548.7799999999997</v>
          </cell>
        </row>
        <row r="26">
          <cell r="G26" t="str">
            <v>n/a</v>
          </cell>
          <cell r="H26" t="str">
            <v>Cooke Joanne</v>
          </cell>
          <cell r="I26">
            <v>0</v>
          </cell>
          <cell r="J26">
            <v>0</v>
          </cell>
          <cell r="K26">
            <v>35</v>
          </cell>
          <cell r="L26">
            <v>23.333333333333336</v>
          </cell>
          <cell r="M26">
            <v>58.333333333333336</v>
          </cell>
          <cell r="N26">
            <v>0</v>
          </cell>
          <cell r="O26">
            <v>3.82</v>
          </cell>
          <cell r="P26">
            <v>0</v>
          </cell>
          <cell r="Q26">
            <v>3.82</v>
          </cell>
          <cell r="S26">
            <v>222.83333333333334</v>
          </cell>
        </row>
        <row r="27">
          <cell r="G27" t="str">
            <v>n/a</v>
          </cell>
          <cell r="H27" t="str">
            <v>Cooper Christine</v>
          </cell>
          <cell r="I27">
            <v>0</v>
          </cell>
          <cell r="J27">
            <v>585</v>
          </cell>
          <cell r="K27">
            <v>540</v>
          </cell>
          <cell r="L27">
            <v>210</v>
          </cell>
          <cell r="M27">
            <v>1335</v>
          </cell>
          <cell r="N27">
            <v>0</v>
          </cell>
          <cell r="O27">
            <v>3.82</v>
          </cell>
          <cell r="P27">
            <v>0</v>
          </cell>
          <cell r="Q27">
            <v>3.82</v>
          </cell>
          <cell r="S27">
            <v>5099.7</v>
          </cell>
        </row>
        <row r="28">
          <cell r="G28" t="str">
            <v>n/a</v>
          </cell>
          <cell r="H28" t="str">
            <v>Cox Rachel Lindsey</v>
          </cell>
          <cell r="I28">
            <v>0</v>
          </cell>
          <cell r="J28">
            <v>130</v>
          </cell>
          <cell r="K28">
            <v>75</v>
          </cell>
          <cell r="L28">
            <v>130</v>
          </cell>
          <cell r="M28">
            <v>335</v>
          </cell>
          <cell r="N28">
            <v>0</v>
          </cell>
          <cell r="O28">
            <v>3.82</v>
          </cell>
          <cell r="P28">
            <v>0</v>
          </cell>
          <cell r="Q28">
            <v>3.82</v>
          </cell>
          <cell r="S28">
            <v>1279.7</v>
          </cell>
        </row>
        <row r="29">
          <cell r="G29" t="str">
            <v>n/a</v>
          </cell>
          <cell r="H29" t="str">
            <v>Crawford-Thomson Janette</v>
          </cell>
          <cell r="I29">
            <v>0</v>
          </cell>
          <cell r="J29">
            <v>180</v>
          </cell>
          <cell r="K29">
            <v>0</v>
          </cell>
          <cell r="L29">
            <v>138.46153846153845</v>
          </cell>
          <cell r="M29">
            <v>318.46153846153845</v>
          </cell>
          <cell r="N29">
            <v>0</v>
          </cell>
          <cell r="O29">
            <v>3.82</v>
          </cell>
          <cell r="P29">
            <v>0</v>
          </cell>
          <cell r="Q29">
            <v>3.82</v>
          </cell>
          <cell r="S29">
            <v>1216.5230769230768</v>
          </cell>
        </row>
        <row r="30">
          <cell r="G30" t="str">
            <v>n/a</v>
          </cell>
          <cell r="H30" t="str">
            <v>Crownshaw Gemma</v>
          </cell>
          <cell r="I30">
            <v>0</v>
          </cell>
          <cell r="J30">
            <v>0</v>
          </cell>
          <cell r="K30">
            <v>0</v>
          </cell>
          <cell r="L30">
            <v>30</v>
          </cell>
          <cell r="M30">
            <v>30</v>
          </cell>
          <cell r="N30">
            <v>0</v>
          </cell>
          <cell r="O30">
            <v>3.82</v>
          </cell>
          <cell r="P30">
            <v>0</v>
          </cell>
          <cell r="Q30">
            <v>3.82</v>
          </cell>
          <cell r="S30">
            <v>114.6</v>
          </cell>
        </row>
        <row r="31">
          <cell r="G31" t="str">
            <v>n/a</v>
          </cell>
          <cell r="H31" t="str">
            <v>Dale Amanda</v>
          </cell>
          <cell r="I31">
            <v>0</v>
          </cell>
          <cell r="J31">
            <v>0</v>
          </cell>
          <cell r="K31">
            <v>0</v>
          </cell>
          <cell r="L31">
            <v>140</v>
          </cell>
          <cell r="M31">
            <v>140</v>
          </cell>
          <cell r="N31">
            <v>0</v>
          </cell>
          <cell r="O31">
            <v>3.82</v>
          </cell>
          <cell r="P31">
            <v>0</v>
          </cell>
          <cell r="Q31">
            <v>3.82</v>
          </cell>
          <cell r="S31">
            <v>534.79999999999995</v>
          </cell>
        </row>
        <row r="32">
          <cell r="G32" t="str">
            <v>n/a</v>
          </cell>
          <cell r="H32" t="str">
            <v>Davis Lisa</v>
          </cell>
          <cell r="I32">
            <v>0</v>
          </cell>
          <cell r="J32">
            <v>604.5</v>
          </cell>
          <cell r="K32">
            <v>0</v>
          </cell>
          <cell r="L32">
            <v>35</v>
          </cell>
          <cell r="M32">
            <v>639.5</v>
          </cell>
          <cell r="N32">
            <v>0</v>
          </cell>
          <cell r="O32">
            <v>3.82</v>
          </cell>
          <cell r="P32">
            <v>0</v>
          </cell>
          <cell r="Q32">
            <v>3.82</v>
          </cell>
          <cell r="S32">
            <v>2442.89</v>
          </cell>
        </row>
        <row r="33">
          <cell r="G33" t="str">
            <v>n/a</v>
          </cell>
          <cell r="H33" t="str">
            <v>Dewdney Laura Ann</v>
          </cell>
          <cell r="I33">
            <v>0</v>
          </cell>
          <cell r="J33">
            <v>645</v>
          </cell>
          <cell r="K33">
            <v>0</v>
          </cell>
          <cell r="L33">
            <v>450</v>
          </cell>
          <cell r="M33">
            <v>1095</v>
          </cell>
          <cell r="N33">
            <v>0</v>
          </cell>
          <cell r="O33">
            <v>4.07</v>
          </cell>
          <cell r="P33">
            <v>0</v>
          </cell>
          <cell r="Q33">
            <v>4.07</v>
          </cell>
          <cell r="S33">
            <v>4456.6500000000005</v>
          </cell>
        </row>
        <row r="34">
          <cell r="G34" t="str">
            <v>n/a</v>
          </cell>
          <cell r="H34" t="str">
            <v>Doszczeczko Emma</v>
          </cell>
          <cell r="I34">
            <v>0</v>
          </cell>
          <cell r="J34">
            <v>0</v>
          </cell>
          <cell r="K34">
            <v>0</v>
          </cell>
          <cell r="L34">
            <v>50</v>
          </cell>
          <cell r="M34">
            <v>50</v>
          </cell>
          <cell r="N34">
            <v>0</v>
          </cell>
          <cell r="O34">
            <v>3.82</v>
          </cell>
          <cell r="P34">
            <v>0</v>
          </cell>
          <cell r="Q34">
            <v>3.82</v>
          </cell>
          <cell r="S34">
            <v>191</v>
          </cell>
        </row>
        <row r="35">
          <cell r="G35" t="str">
            <v>n/a</v>
          </cell>
          <cell r="H35" t="str">
            <v>Dyball Helen</v>
          </cell>
          <cell r="I35">
            <v>0</v>
          </cell>
          <cell r="J35">
            <v>195</v>
          </cell>
          <cell r="K35">
            <v>225</v>
          </cell>
          <cell r="L35">
            <v>300</v>
          </cell>
          <cell r="M35">
            <v>720</v>
          </cell>
          <cell r="N35">
            <v>0</v>
          </cell>
          <cell r="O35">
            <v>3.82</v>
          </cell>
          <cell r="P35">
            <v>0</v>
          </cell>
          <cell r="Q35">
            <v>3.82</v>
          </cell>
          <cell r="S35">
            <v>2750.4</v>
          </cell>
        </row>
        <row r="36">
          <cell r="G36" t="str">
            <v>n/a</v>
          </cell>
          <cell r="H36" t="str">
            <v>Faulkes Sally</v>
          </cell>
          <cell r="I36">
            <v>0</v>
          </cell>
          <cell r="J36">
            <v>234</v>
          </cell>
          <cell r="K36">
            <v>0</v>
          </cell>
          <cell r="L36">
            <v>180</v>
          </cell>
          <cell r="M36">
            <v>414</v>
          </cell>
          <cell r="N36">
            <v>0</v>
          </cell>
          <cell r="O36">
            <v>3.82</v>
          </cell>
          <cell r="P36">
            <v>0</v>
          </cell>
          <cell r="Q36">
            <v>3.82</v>
          </cell>
          <cell r="S36">
            <v>1581.48</v>
          </cell>
        </row>
        <row r="37">
          <cell r="G37" t="str">
            <v>n/a</v>
          </cell>
          <cell r="H37" t="str">
            <v>Fowler Emma</v>
          </cell>
          <cell r="I37">
            <v>0</v>
          </cell>
          <cell r="J37">
            <v>0</v>
          </cell>
          <cell r="K37">
            <v>360</v>
          </cell>
          <cell r="L37">
            <v>240</v>
          </cell>
          <cell r="M37">
            <v>600</v>
          </cell>
          <cell r="N37">
            <v>0</v>
          </cell>
          <cell r="O37">
            <v>3.82</v>
          </cell>
          <cell r="P37">
            <v>0</v>
          </cell>
          <cell r="Q37">
            <v>3.82</v>
          </cell>
          <cell r="S37">
            <v>2292</v>
          </cell>
        </row>
        <row r="38">
          <cell r="G38" t="str">
            <v>n/a</v>
          </cell>
          <cell r="H38" t="str">
            <v>Gathercole Fiona (was Young)</v>
          </cell>
          <cell r="I38">
            <v>0</v>
          </cell>
          <cell r="J38">
            <v>429</v>
          </cell>
          <cell r="K38">
            <v>135</v>
          </cell>
          <cell r="L38">
            <v>150</v>
          </cell>
          <cell r="M38">
            <v>714</v>
          </cell>
          <cell r="N38">
            <v>0</v>
          </cell>
          <cell r="O38">
            <v>3.82</v>
          </cell>
          <cell r="P38">
            <v>0</v>
          </cell>
          <cell r="Q38">
            <v>3.82</v>
          </cell>
          <cell r="S38">
            <v>2727.48</v>
          </cell>
        </row>
        <row r="39">
          <cell r="G39" t="str">
            <v>n/a</v>
          </cell>
          <cell r="H39" t="str">
            <v>Gillespie Rebecca</v>
          </cell>
          <cell r="I39">
            <v>0</v>
          </cell>
          <cell r="J39">
            <v>585</v>
          </cell>
          <cell r="K39">
            <v>225</v>
          </cell>
          <cell r="L39">
            <v>300</v>
          </cell>
          <cell r="M39">
            <v>1110</v>
          </cell>
          <cell r="N39">
            <v>0</v>
          </cell>
          <cell r="O39">
            <v>4.12</v>
          </cell>
          <cell r="P39">
            <v>0</v>
          </cell>
          <cell r="Q39">
            <v>4.12</v>
          </cell>
          <cell r="S39">
            <v>4573.2</v>
          </cell>
        </row>
        <row r="40">
          <cell r="G40" t="str">
            <v>n/a</v>
          </cell>
          <cell r="H40" t="str">
            <v>Gillett Trudie</v>
          </cell>
          <cell r="I40">
            <v>0</v>
          </cell>
          <cell r="J40">
            <v>588</v>
          </cell>
          <cell r="K40">
            <v>45</v>
          </cell>
          <cell r="L40">
            <v>362.14285714285717</v>
          </cell>
          <cell r="M40">
            <v>995.14285714285711</v>
          </cell>
          <cell r="N40">
            <v>0</v>
          </cell>
          <cell r="O40">
            <v>3.82</v>
          </cell>
          <cell r="P40">
            <v>0</v>
          </cell>
          <cell r="Q40">
            <v>3.82</v>
          </cell>
          <cell r="S40">
            <v>3801.4457142857141</v>
          </cell>
        </row>
        <row r="41">
          <cell r="G41" t="str">
            <v>n/a</v>
          </cell>
          <cell r="H41" t="str">
            <v xml:space="preserve">Goff Ruth </v>
          </cell>
          <cell r="I41">
            <v>0</v>
          </cell>
          <cell r="J41">
            <v>299</v>
          </cell>
          <cell r="K41">
            <v>585</v>
          </cell>
          <cell r="L41">
            <v>230</v>
          </cell>
          <cell r="M41">
            <v>1114</v>
          </cell>
          <cell r="N41">
            <v>0</v>
          </cell>
          <cell r="O41">
            <v>3.82</v>
          </cell>
          <cell r="P41">
            <v>0</v>
          </cell>
          <cell r="Q41">
            <v>3.82</v>
          </cell>
          <cell r="S41">
            <v>4255.4799999999996</v>
          </cell>
        </row>
        <row r="42">
          <cell r="G42" t="str">
            <v>n/a</v>
          </cell>
          <cell r="H42" t="str">
            <v>Greenhough Theresa</v>
          </cell>
          <cell r="I42">
            <v>0</v>
          </cell>
          <cell r="J42">
            <v>0</v>
          </cell>
          <cell r="K42">
            <v>0</v>
          </cell>
          <cell r="L42">
            <v>120</v>
          </cell>
          <cell r="M42">
            <v>120</v>
          </cell>
          <cell r="N42">
            <v>0</v>
          </cell>
          <cell r="O42">
            <v>3.82</v>
          </cell>
          <cell r="P42">
            <v>0</v>
          </cell>
          <cell r="Q42">
            <v>3.82</v>
          </cell>
          <cell r="S42">
            <v>458.4</v>
          </cell>
        </row>
        <row r="43">
          <cell r="G43" t="str">
            <v>n/a</v>
          </cell>
          <cell r="H43" t="str">
            <v>Haigh Tracy-Jane</v>
          </cell>
          <cell r="I43">
            <v>0</v>
          </cell>
          <cell r="J43">
            <v>195</v>
          </cell>
          <cell r="K43">
            <v>225</v>
          </cell>
          <cell r="L43">
            <v>150</v>
          </cell>
          <cell r="M43">
            <v>570</v>
          </cell>
          <cell r="N43">
            <v>0</v>
          </cell>
          <cell r="O43">
            <v>3.82</v>
          </cell>
          <cell r="P43">
            <v>0</v>
          </cell>
          <cell r="Q43">
            <v>3.82</v>
          </cell>
          <cell r="S43">
            <v>2177.4</v>
          </cell>
        </row>
        <row r="44">
          <cell r="G44" t="str">
            <v>n/a</v>
          </cell>
          <cell r="H44" t="str">
            <v>Halliday Elinor</v>
          </cell>
          <cell r="I44">
            <v>0</v>
          </cell>
          <cell r="J44">
            <v>0</v>
          </cell>
          <cell r="K44">
            <v>90</v>
          </cell>
          <cell r="L44">
            <v>150</v>
          </cell>
          <cell r="M44">
            <v>240</v>
          </cell>
          <cell r="N44">
            <v>0</v>
          </cell>
          <cell r="O44">
            <v>4.04</v>
          </cell>
          <cell r="P44">
            <v>0</v>
          </cell>
          <cell r="Q44">
            <v>4.04</v>
          </cell>
          <cell r="S44">
            <v>969.6</v>
          </cell>
        </row>
        <row r="45">
          <cell r="G45" t="str">
            <v>n/a</v>
          </cell>
          <cell r="H45" t="str">
            <v>Haslam Susan</v>
          </cell>
          <cell r="I45">
            <v>0</v>
          </cell>
          <cell r="J45">
            <v>416</v>
          </cell>
          <cell r="K45">
            <v>0</v>
          </cell>
          <cell r="L45">
            <v>60</v>
          </cell>
          <cell r="M45">
            <v>476</v>
          </cell>
          <cell r="N45">
            <v>0</v>
          </cell>
          <cell r="O45">
            <v>3.82</v>
          </cell>
          <cell r="P45">
            <v>0</v>
          </cell>
          <cell r="Q45">
            <v>3.82</v>
          </cell>
          <cell r="S45">
            <v>1818.32</v>
          </cell>
        </row>
        <row r="46">
          <cell r="G46" t="str">
            <v>n/a</v>
          </cell>
          <cell r="H46" t="str">
            <v>Hawksworth Theresa</v>
          </cell>
          <cell r="I46">
            <v>0</v>
          </cell>
          <cell r="J46">
            <v>572</v>
          </cell>
          <cell r="K46">
            <v>229.5</v>
          </cell>
          <cell r="L46">
            <v>95</v>
          </cell>
          <cell r="M46">
            <v>896.5</v>
          </cell>
          <cell r="N46">
            <v>0</v>
          </cell>
          <cell r="O46">
            <v>3.82</v>
          </cell>
          <cell r="P46">
            <v>0</v>
          </cell>
          <cell r="Q46">
            <v>3.82</v>
          </cell>
          <cell r="S46">
            <v>3424.6299999999997</v>
          </cell>
        </row>
        <row r="47">
          <cell r="G47" t="str">
            <v>n/a</v>
          </cell>
          <cell r="H47" t="str">
            <v>Holden Johanna</v>
          </cell>
          <cell r="I47">
            <v>0</v>
          </cell>
          <cell r="J47">
            <v>390</v>
          </cell>
          <cell r="K47">
            <v>225</v>
          </cell>
          <cell r="L47">
            <v>300</v>
          </cell>
          <cell r="M47">
            <v>915</v>
          </cell>
          <cell r="N47">
            <v>0</v>
          </cell>
          <cell r="O47">
            <v>3.82</v>
          </cell>
          <cell r="P47">
            <v>0</v>
          </cell>
          <cell r="Q47">
            <v>3.82</v>
          </cell>
          <cell r="S47">
            <v>3495.2999999999997</v>
          </cell>
        </row>
        <row r="48">
          <cell r="G48" t="str">
            <v>n/a</v>
          </cell>
          <cell r="H48" t="str">
            <v>Horada-Bradnum Jayne Louise</v>
          </cell>
          <cell r="I48">
            <v>0</v>
          </cell>
          <cell r="J48">
            <v>0</v>
          </cell>
          <cell r="K48">
            <v>90</v>
          </cell>
          <cell r="L48">
            <v>60</v>
          </cell>
          <cell r="M48">
            <v>150</v>
          </cell>
          <cell r="N48">
            <v>0</v>
          </cell>
          <cell r="O48">
            <v>3.82</v>
          </cell>
          <cell r="P48">
            <v>0</v>
          </cell>
          <cell r="Q48">
            <v>3.82</v>
          </cell>
          <cell r="S48">
            <v>573</v>
          </cell>
        </row>
        <row r="49">
          <cell r="G49" t="str">
            <v>n/a</v>
          </cell>
          <cell r="H49" t="str">
            <v>Horton Vicky Lorraine</v>
          </cell>
          <cell r="I49">
            <v>0</v>
          </cell>
          <cell r="J49">
            <v>78</v>
          </cell>
          <cell r="K49">
            <v>135</v>
          </cell>
          <cell r="L49">
            <v>150</v>
          </cell>
          <cell r="M49">
            <v>363</v>
          </cell>
          <cell r="N49">
            <v>0</v>
          </cell>
          <cell r="O49">
            <v>3.82</v>
          </cell>
          <cell r="P49">
            <v>0</v>
          </cell>
          <cell r="Q49">
            <v>3.82</v>
          </cell>
          <cell r="S49">
            <v>1386.6599999999999</v>
          </cell>
        </row>
        <row r="50">
          <cell r="G50" t="str">
            <v>n/a</v>
          </cell>
          <cell r="H50" t="str">
            <v xml:space="preserve">James Lisa </v>
          </cell>
          <cell r="I50">
            <v>0</v>
          </cell>
          <cell r="J50">
            <v>0</v>
          </cell>
          <cell r="K50">
            <v>0</v>
          </cell>
          <cell r="L50">
            <v>240</v>
          </cell>
          <cell r="M50">
            <v>240</v>
          </cell>
          <cell r="N50">
            <v>0</v>
          </cell>
          <cell r="O50">
            <v>3.96</v>
          </cell>
          <cell r="P50">
            <v>0</v>
          </cell>
          <cell r="Q50">
            <v>3.96</v>
          </cell>
          <cell r="S50">
            <v>950.4</v>
          </cell>
        </row>
        <row r="51">
          <cell r="G51" t="str">
            <v>n/a</v>
          </cell>
          <cell r="H51" t="str">
            <v>Jenny Wren's Childminding Service</v>
          </cell>
          <cell r="I51">
            <v>0</v>
          </cell>
          <cell r="J51">
            <v>0</v>
          </cell>
          <cell r="K51">
            <v>137</v>
          </cell>
          <cell r="L51">
            <v>137</v>
          </cell>
          <cell r="M51">
            <v>91.333333333333329</v>
          </cell>
          <cell r="N51">
            <v>0</v>
          </cell>
          <cell r="O51">
            <v>3.82</v>
          </cell>
          <cell r="P51">
            <v>0</v>
          </cell>
          <cell r="Q51">
            <v>3.82</v>
          </cell>
          <cell r="S51">
            <v>348.89333333333332</v>
          </cell>
        </row>
        <row r="52">
          <cell r="G52" t="str">
            <v>n/a</v>
          </cell>
          <cell r="H52" t="str">
            <v>Jenkinson Bailey Leanne</v>
          </cell>
          <cell r="I52">
            <v>0</v>
          </cell>
          <cell r="J52">
            <v>273</v>
          </cell>
          <cell r="K52">
            <v>0</v>
          </cell>
          <cell r="L52">
            <v>210</v>
          </cell>
          <cell r="M52">
            <v>483</v>
          </cell>
          <cell r="N52">
            <v>0</v>
          </cell>
          <cell r="O52">
            <v>3.82</v>
          </cell>
          <cell r="P52">
            <v>0</v>
          </cell>
          <cell r="Q52">
            <v>3.82</v>
          </cell>
          <cell r="R52">
            <v>0</v>
          </cell>
          <cell r="S52">
            <v>1845.06</v>
          </cell>
        </row>
        <row r="53">
          <cell r="G53" t="str">
            <v>n/a</v>
          </cell>
          <cell r="H53" t="str">
            <v>Kingscott Smith Clare Alison</v>
          </cell>
          <cell r="I53">
            <v>0</v>
          </cell>
          <cell r="J53">
            <v>169</v>
          </cell>
          <cell r="K53">
            <v>8.5</v>
          </cell>
          <cell r="L53">
            <v>150</v>
          </cell>
          <cell r="M53">
            <v>327.5</v>
          </cell>
          <cell r="N53">
            <v>0</v>
          </cell>
          <cell r="O53">
            <v>3.82</v>
          </cell>
          <cell r="P53">
            <v>0</v>
          </cell>
          <cell r="Q53">
            <v>3.82</v>
          </cell>
          <cell r="R53">
            <v>0</v>
          </cell>
          <cell r="S53">
            <v>1251.05</v>
          </cell>
        </row>
        <row r="54">
          <cell r="G54" t="str">
            <v>n/a</v>
          </cell>
          <cell r="H54" t="str">
            <v>Knight Marie</v>
          </cell>
          <cell r="I54">
            <v>0</v>
          </cell>
          <cell r="J54">
            <v>234</v>
          </cell>
          <cell r="K54">
            <v>45</v>
          </cell>
          <cell r="L54">
            <v>150</v>
          </cell>
          <cell r="M54">
            <v>429</v>
          </cell>
          <cell r="N54">
            <v>0</v>
          </cell>
          <cell r="O54">
            <v>3.82</v>
          </cell>
          <cell r="P54">
            <v>0</v>
          </cell>
          <cell r="Q54">
            <v>3.82</v>
          </cell>
          <cell r="S54">
            <v>1638.78</v>
          </cell>
        </row>
        <row r="55">
          <cell r="G55" t="str">
            <v>n/a</v>
          </cell>
          <cell r="H55" t="str">
            <v>Langley Marie</v>
          </cell>
          <cell r="I55">
            <v>0</v>
          </cell>
          <cell r="J55">
            <v>195</v>
          </cell>
          <cell r="K55">
            <v>225</v>
          </cell>
          <cell r="L55">
            <v>60</v>
          </cell>
          <cell r="M55">
            <v>480</v>
          </cell>
          <cell r="N55">
            <v>0</v>
          </cell>
          <cell r="O55">
            <v>3.88</v>
          </cell>
          <cell r="P55">
            <v>0</v>
          </cell>
          <cell r="Q55">
            <v>3.88</v>
          </cell>
          <cell r="S55">
            <v>1862.3999999999999</v>
          </cell>
        </row>
        <row r="56">
          <cell r="G56" t="str">
            <v>n/a</v>
          </cell>
          <cell r="H56" t="str">
            <v>Law Rachel</v>
          </cell>
          <cell r="I56">
            <v>0</v>
          </cell>
          <cell r="J56">
            <v>195</v>
          </cell>
          <cell r="K56">
            <v>0</v>
          </cell>
          <cell r="L56">
            <v>140</v>
          </cell>
          <cell r="M56">
            <v>335</v>
          </cell>
          <cell r="N56">
            <v>0</v>
          </cell>
          <cell r="O56">
            <v>3.82</v>
          </cell>
          <cell r="P56">
            <v>0</v>
          </cell>
          <cell r="Q56">
            <v>3.82</v>
          </cell>
          <cell r="S56">
            <v>1279.7</v>
          </cell>
        </row>
        <row r="57">
          <cell r="G57" t="str">
            <v>n/a</v>
          </cell>
          <cell r="H57" t="str">
            <v>Lawford Amanda</v>
          </cell>
          <cell r="I57">
            <v>0</v>
          </cell>
          <cell r="J57">
            <v>312</v>
          </cell>
          <cell r="K57">
            <v>360</v>
          </cell>
          <cell r="L57">
            <v>150</v>
          </cell>
          <cell r="M57">
            <v>822</v>
          </cell>
          <cell r="N57">
            <v>0</v>
          </cell>
          <cell r="O57">
            <v>3.82</v>
          </cell>
          <cell r="P57">
            <v>0</v>
          </cell>
          <cell r="Q57">
            <v>3.82</v>
          </cell>
          <cell r="S57">
            <v>3140.04</v>
          </cell>
        </row>
        <row r="58">
          <cell r="G58" t="str">
            <v>n/a</v>
          </cell>
          <cell r="H58" t="str">
            <v>Lee Linda</v>
          </cell>
          <cell r="I58">
            <v>0</v>
          </cell>
          <cell r="J58">
            <v>311</v>
          </cell>
          <cell r="K58">
            <v>450</v>
          </cell>
          <cell r="L58">
            <v>259.09090909090912</v>
          </cell>
          <cell r="M58">
            <v>1020.0909090909091</v>
          </cell>
          <cell r="N58">
            <v>0</v>
          </cell>
          <cell r="O58">
            <v>3.82</v>
          </cell>
          <cell r="P58">
            <v>0</v>
          </cell>
          <cell r="Q58">
            <v>3.82</v>
          </cell>
          <cell r="S58">
            <v>3896.7472727272725</v>
          </cell>
        </row>
        <row r="59">
          <cell r="G59" t="str">
            <v>n/a</v>
          </cell>
          <cell r="H59" t="str">
            <v xml:space="preserve">Little Fishes </v>
          </cell>
          <cell r="I59">
            <v>0</v>
          </cell>
          <cell r="J59">
            <v>513.5</v>
          </cell>
          <cell r="K59">
            <v>697.5</v>
          </cell>
          <cell r="L59">
            <v>420</v>
          </cell>
          <cell r="M59">
            <v>1631</v>
          </cell>
          <cell r="N59">
            <v>0</v>
          </cell>
          <cell r="O59">
            <v>3.9</v>
          </cell>
          <cell r="P59">
            <v>0</v>
          </cell>
          <cell r="Q59">
            <v>3.9</v>
          </cell>
          <cell r="S59">
            <v>6360.9</v>
          </cell>
        </row>
        <row r="60">
          <cell r="G60" t="str">
            <v>n/a</v>
          </cell>
          <cell r="H60" t="str">
            <v>Longden Patricia</v>
          </cell>
          <cell r="I60">
            <v>0</v>
          </cell>
          <cell r="J60">
            <v>312</v>
          </cell>
          <cell r="K60">
            <v>0</v>
          </cell>
          <cell r="L60">
            <v>60</v>
          </cell>
          <cell r="M60">
            <v>372</v>
          </cell>
          <cell r="N60">
            <v>0</v>
          </cell>
          <cell r="O60">
            <v>3.89</v>
          </cell>
          <cell r="P60">
            <v>0</v>
          </cell>
          <cell r="Q60">
            <v>3.89</v>
          </cell>
          <cell r="S60">
            <v>1447.0800000000002</v>
          </cell>
        </row>
        <row r="61">
          <cell r="G61" t="str">
            <v>n/a</v>
          </cell>
          <cell r="H61" t="str">
            <v>Marshall Catherine</v>
          </cell>
          <cell r="I61">
            <v>0</v>
          </cell>
          <cell r="J61">
            <v>279.5</v>
          </cell>
          <cell r="K61">
            <v>225</v>
          </cell>
          <cell r="L61">
            <v>90</v>
          </cell>
          <cell r="M61">
            <v>594.5</v>
          </cell>
          <cell r="N61">
            <v>0</v>
          </cell>
          <cell r="O61">
            <v>3.82</v>
          </cell>
          <cell r="P61">
            <v>0</v>
          </cell>
          <cell r="Q61">
            <v>3.82</v>
          </cell>
          <cell r="S61">
            <v>2270.9899999999998</v>
          </cell>
        </row>
        <row r="62">
          <cell r="G62" t="str">
            <v>n/a</v>
          </cell>
          <cell r="H62" t="str">
            <v>McKay Sylvia</v>
          </cell>
          <cell r="I62">
            <v>0</v>
          </cell>
          <cell r="J62">
            <v>0</v>
          </cell>
          <cell r="K62">
            <v>0</v>
          </cell>
          <cell r="L62">
            <v>220</v>
          </cell>
          <cell r="M62">
            <v>220</v>
          </cell>
          <cell r="N62">
            <v>0</v>
          </cell>
          <cell r="O62">
            <v>3.82</v>
          </cell>
          <cell r="P62">
            <v>0</v>
          </cell>
          <cell r="Q62">
            <v>3.82</v>
          </cell>
          <cell r="S62">
            <v>840.4</v>
          </cell>
        </row>
        <row r="63">
          <cell r="G63" t="str">
            <v>n/a</v>
          </cell>
          <cell r="H63" t="str">
            <v>McKenna Susan</v>
          </cell>
          <cell r="I63">
            <v>0</v>
          </cell>
          <cell r="J63">
            <v>0</v>
          </cell>
          <cell r="K63">
            <v>90</v>
          </cell>
          <cell r="L63">
            <v>150</v>
          </cell>
          <cell r="M63">
            <v>240</v>
          </cell>
          <cell r="N63">
            <v>0</v>
          </cell>
          <cell r="O63">
            <v>3.82</v>
          </cell>
          <cell r="P63">
            <v>0</v>
          </cell>
          <cell r="Q63">
            <v>3.82</v>
          </cell>
          <cell r="S63">
            <v>916.8</v>
          </cell>
        </row>
        <row r="64">
          <cell r="G64" t="str">
            <v>n/a</v>
          </cell>
          <cell r="H64" t="str">
            <v>Milligan Emma Louise</v>
          </cell>
          <cell r="I64">
            <v>0</v>
          </cell>
          <cell r="J64">
            <v>494</v>
          </cell>
          <cell r="K64">
            <v>225</v>
          </cell>
          <cell r="L64">
            <v>80</v>
          </cell>
          <cell r="M64">
            <v>799</v>
          </cell>
          <cell r="N64">
            <v>0</v>
          </cell>
          <cell r="O64">
            <v>3.82</v>
          </cell>
          <cell r="P64">
            <v>0</v>
          </cell>
          <cell r="Q64">
            <v>3.82</v>
          </cell>
          <cell r="S64">
            <v>3052.18</v>
          </cell>
        </row>
        <row r="65">
          <cell r="G65" t="str">
            <v>n/a</v>
          </cell>
          <cell r="H65" t="str">
            <v>Moore Sharon</v>
          </cell>
          <cell r="I65">
            <v>0</v>
          </cell>
          <cell r="J65">
            <v>247</v>
          </cell>
          <cell r="K65">
            <v>72</v>
          </cell>
          <cell r="L65">
            <v>60</v>
          </cell>
          <cell r="M65">
            <v>379</v>
          </cell>
          <cell r="N65">
            <v>0</v>
          </cell>
          <cell r="O65">
            <v>3.97</v>
          </cell>
          <cell r="P65">
            <v>0</v>
          </cell>
          <cell r="Q65">
            <v>3.97</v>
          </cell>
          <cell r="S65">
            <v>1504.63</v>
          </cell>
        </row>
        <row r="66">
          <cell r="G66" t="str">
            <v>n/a</v>
          </cell>
          <cell r="H66" t="str">
            <v xml:space="preserve">Morris Wendy </v>
          </cell>
          <cell r="I66">
            <v>0</v>
          </cell>
          <cell r="J66">
            <v>195</v>
          </cell>
          <cell r="K66">
            <v>450</v>
          </cell>
          <cell r="L66">
            <v>80</v>
          </cell>
          <cell r="M66">
            <v>725</v>
          </cell>
          <cell r="N66">
            <v>0</v>
          </cell>
          <cell r="O66">
            <v>3.82</v>
          </cell>
          <cell r="P66">
            <v>0</v>
          </cell>
          <cell r="Q66">
            <v>3.82</v>
          </cell>
          <cell r="S66">
            <v>2769.5</v>
          </cell>
        </row>
        <row r="67">
          <cell r="G67" t="str">
            <v>n/a</v>
          </cell>
          <cell r="H67" t="str">
            <v>Mottram Emma</v>
          </cell>
          <cell r="I67">
            <v>0</v>
          </cell>
          <cell r="J67">
            <v>195</v>
          </cell>
          <cell r="K67">
            <v>225</v>
          </cell>
          <cell r="L67">
            <v>90</v>
          </cell>
          <cell r="M67">
            <v>510</v>
          </cell>
          <cell r="N67">
            <v>0</v>
          </cell>
          <cell r="O67">
            <v>3.82</v>
          </cell>
          <cell r="P67">
            <v>0</v>
          </cell>
          <cell r="Q67">
            <v>3.82</v>
          </cell>
          <cell r="S67">
            <v>1948.1999999999998</v>
          </cell>
        </row>
        <row r="68">
          <cell r="G68" t="str">
            <v>n/a</v>
          </cell>
          <cell r="H68" t="str">
            <v>Mounsey Rebecca</v>
          </cell>
          <cell r="I68">
            <v>0</v>
          </cell>
          <cell r="J68">
            <v>169</v>
          </cell>
          <cell r="K68">
            <v>315</v>
          </cell>
          <cell r="L68">
            <v>130</v>
          </cell>
          <cell r="M68">
            <v>614</v>
          </cell>
          <cell r="N68">
            <v>0</v>
          </cell>
          <cell r="O68">
            <v>3.82</v>
          </cell>
          <cell r="P68">
            <v>0</v>
          </cell>
          <cell r="Q68">
            <v>3.82</v>
          </cell>
          <cell r="S68">
            <v>2345.48</v>
          </cell>
        </row>
        <row r="69">
          <cell r="G69" t="str">
            <v>n/a</v>
          </cell>
          <cell r="H69" t="str">
            <v>Deborah Martin (CM)</v>
          </cell>
          <cell r="I69">
            <v>0</v>
          </cell>
          <cell r="J69">
            <v>0</v>
          </cell>
          <cell r="K69">
            <v>165</v>
          </cell>
          <cell r="L69">
            <v>110</v>
          </cell>
          <cell r="M69">
            <v>275</v>
          </cell>
          <cell r="N69">
            <v>0</v>
          </cell>
          <cell r="O69">
            <v>3.82</v>
          </cell>
          <cell r="P69">
            <v>0</v>
          </cell>
          <cell r="Q69">
            <v>3.82</v>
          </cell>
          <cell r="S69">
            <v>1050.5</v>
          </cell>
        </row>
        <row r="70">
          <cell r="G70" t="str">
            <v>n/a</v>
          </cell>
          <cell r="H70" t="str">
            <v>Muttitt Caroline</v>
          </cell>
          <cell r="I70">
            <v>0</v>
          </cell>
          <cell r="J70">
            <v>78</v>
          </cell>
          <cell r="K70">
            <v>187</v>
          </cell>
          <cell r="L70">
            <v>210</v>
          </cell>
          <cell r="M70">
            <v>475</v>
          </cell>
          <cell r="N70">
            <v>0</v>
          </cell>
          <cell r="O70">
            <v>3.88</v>
          </cell>
          <cell r="P70">
            <v>0</v>
          </cell>
          <cell r="Q70">
            <v>3.88</v>
          </cell>
          <cell r="S70">
            <v>1843</v>
          </cell>
        </row>
        <row r="71">
          <cell r="G71" t="str">
            <v>n/a</v>
          </cell>
          <cell r="H71" t="str">
            <v>Muttitt Paul</v>
          </cell>
          <cell r="I71">
            <v>0</v>
          </cell>
          <cell r="J71">
            <v>0</v>
          </cell>
          <cell r="K71">
            <v>187</v>
          </cell>
          <cell r="L71">
            <v>124.66666666666667</v>
          </cell>
          <cell r="M71">
            <v>311.66666666666669</v>
          </cell>
          <cell r="N71">
            <v>0</v>
          </cell>
          <cell r="O71">
            <v>3.82</v>
          </cell>
          <cell r="P71">
            <v>0</v>
          </cell>
          <cell r="Q71">
            <v>3.82</v>
          </cell>
          <cell r="S71">
            <v>1190.5666666666666</v>
          </cell>
        </row>
        <row r="72">
          <cell r="G72" t="str">
            <v>n/a</v>
          </cell>
          <cell r="H72" t="str">
            <v>Newton Vicki</v>
          </cell>
          <cell r="I72">
            <v>0</v>
          </cell>
          <cell r="J72">
            <v>234</v>
          </cell>
          <cell r="K72">
            <v>0</v>
          </cell>
          <cell r="L72">
            <v>30</v>
          </cell>
          <cell r="M72">
            <v>264</v>
          </cell>
          <cell r="N72">
            <v>0</v>
          </cell>
          <cell r="O72">
            <v>3.98</v>
          </cell>
          <cell r="P72">
            <v>0</v>
          </cell>
          <cell r="Q72">
            <v>3.98</v>
          </cell>
          <cell r="S72">
            <v>1050.72</v>
          </cell>
        </row>
        <row r="73">
          <cell r="G73" t="str">
            <v>n/a</v>
          </cell>
          <cell r="H73" t="str">
            <v>Nuttall Jenny</v>
          </cell>
          <cell r="I73">
            <v>0</v>
          </cell>
          <cell r="J73">
            <v>130</v>
          </cell>
          <cell r="K73">
            <v>247.5</v>
          </cell>
          <cell r="L73">
            <v>80</v>
          </cell>
          <cell r="M73">
            <v>457.5</v>
          </cell>
          <cell r="N73">
            <v>0</v>
          </cell>
          <cell r="O73">
            <v>3.82</v>
          </cell>
          <cell r="P73">
            <v>0</v>
          </cell>
          <cell r="Q73">
            <v>3.82</v>
          </cell>
          <cell r="S73">
            <v>1747.6499999999999</v>
          </cell>
        </row>
        <row r="74">
          <cell r="G74" t="str">
            <v>n/a</v>
          </cell>
          <cell r="H74" t="str">
            <v>Parker April</v>
          </cell>
          <cell r="I74">
            <v>0</v>
          </cell>
          <cell r="J74">
            <v>0</v>
          </cell>
          <cell r="K74">
            <v>75</v>
          </cell>
          <cell r="L74">
            <v>50</v>
          </cell>
          <cell r="M74">
            <v>125</v>
          </cell>
          <cell r="N74">
            <v>0</v>
          </cell>
          <cell r="O74">
            <v>3.82</v>
          </cell>
          <cell r="P74">
            <v>0</v>
          </cell>
          <cell r="Q74">
            <v>3.82</v>
          </cell>
          <cell r="S74">
            <v>477.5</v>
          </cell>
        </row>
        <row r="75">
          <cell r="G75" t="str">
            <v>n/a</v>
          </cell>
          <cell r="H75" t="str">
            <v>Petre Susan</v>
          </cell>
          <cell r="I75">
            <v>0</v>
          </cell>
          <cell r="J75">
            <v>474.5</v>
          </cell>
          <cell r="K75">
            <v>21</v>
          </cell>
          <cell r="L75">
            <v>300</v>
          </cell>
          <cell r="M75">
            <v>795.5</v>
          </cell>
          <cell r="N75">
            <v>0</v>
          </cell>
          <cell r="O75">
            <v>3.82</v>
          </cell>
          <cell r="P75">
            <v>0</v>
          </cell>
          <cell r="Q75">
            <v>3.82</v>
          </cell>
          <cell r="S75">
            <v>3038.81</v>
          </cell>
        </row>
        <row r="76">
          <cell r="G76" t="str">
            <v>n/a</v>
          </cell>
          <cell r="H76" t="str">
            <v>Preston Hilary</v>
          </cell>
          <cell r="I76">
            <v>0</v>
          </cell>
          <cell r="J76">
            <v>39</v>
          </cell>
          <cell r="K76">
            <v>0</v>
          </cell>
          <cell r="L76">
            <v>30</v>
          </cell>
          <cell r="M76">
            <v>69</v>
          </cell>
          <cell r="N76">
            <v>0</v>
          </cell>
          <cell r="O76">
            <v>3.82</v>
          </cell>
          <cell r="P76">
            <v>0</v>
          </cell>
          <cell r="Q76">
            <v>3.82</v>
          </cell>
          <cell r="S76">
            <v>263.58</v>
          </cell>
        </row>
        <row r="77">
          <cell r="G77" t="str">
            <v>n/a</v>
          </cell>
          <cell r="H77" t="str">
            <v xml:space="preserve">Prettyman Elizabeth </v>
          </cell>
          <cell r="I77">
            <v>0</v>
          </cell>
          <cell r="J77">
            <v>305.5</v>
          </cell>
          <cell r="K77">
            <v>158.69999999999999</v>
          </cell>
          <cell r="L77">
            <v>200</v>
          </cell>
          <cell r="M77">
            <v>664.2</v>
          </cell>
          <cell r="N77">
            <v>0</v>
          </cell>
          <cell r="O77">
            <v>3.82</v>
          </cell>
          <cell r="P77">
            <v>0</v>
          </cell>
          <cell r="Q77">
            <v>3.82</v>
          </cell>
          <cell r="S77">
            <v>2537.2440000000001</v>
          </cell>
        </row>
        <row r="78">
          <cell r="G78" t="str">
            <v>n/a</v>
          </cell>
          <cell r="H78" t="str">
            <v xml:space="preserve">Quince Frances </v>
          </cell>
          <cell r="I78">
            <v>0</v>
          </cell>
          <cell r="J78">
            <v>195</v>
          </cell>
          <cell r="K78">
            <v>225</v>
          </cell>
          <cell r="L78">
            <v>250</v>
          </cell>
          <cell r="M78">
            <v>670</v>
          </cell>
          <cell r="N78">
            <v>0</v>
          </cell>
          <cell r="O78">
            <v>3.82</v>
          </cell>
          <cell r="P78">
            <v>0</v>
          </cell>
          <cell r="Q78">
            <v>3.82</v>
          </cell>
          <cell r="S78">
            <v>2559.4</v>
          </cell>
        </row>
        <row r="79">
          <cell r="G79" t="str">
            <v>n/a</v>
          </cell>
          <cell r="H79" t="str">
            <v>Quinn Cynthia</v>
          </cell>
          <cell r="I79">
            <v>0</v>
          </cell>
          <cell r="J79">
            <v>507</v>
          </cell>
          <cell r="K79">
            <v>180</v>
          </cell>
          <cell r="L79">
            <v>204.54545454545453</v>
          </cell>
          <cell r="M79">
            <v>891.5454545454545</v>
          </cell>
          <cell r="N79">
            <v>0</v>
          </cell>
          <cell r="O79">
            <v>3.94</v>
          </cell>
          <cell r="P79">
            <v>0</v>
          </cell>
          <cell r="Q79">
            <v>3.94</v>
          </cell>
          <cell r="S79">
            <v>3512.6890909090907</v>
          </cell>
        </row>
        <row r="80">
          <cell r="G80" t="str">
            <v>n/a</v>
          </cell>
          <cell r="H80" t="str">
            <v>Reaney Karen</v>
          </cell>
          <cell r="I80">
            <v>0</v>
          </cell>
          <cell r="J80">
            <v>390</v>
          </cell>
          <cell r="K80">
            <v>225</v>
          </cell>
          <cell r="L80">
            <v>150</v>
          </cell>
          <cell r="M80">
            <v>765</v>
          </cell>
          <cell r="N80">
            <v>0</v>
          </cell>
          <cell r="O80">
            <v>4</v>
          </cell>
          <cell r="P80">
            <v>0</v>
          </cell>
          <cell r="Q80">
            <v>4</v>
          </cell>
          <cell r="S80">
            <v>3060</v>
          </cell>
        </row>
        <row r="81">
          <cell r="G81" t="str">
            <v>n/a</v>
          </cell>
          <cell r="H81" t="str">
            <v>Richards Jennifer</v>
          </cell>
          <cell r="I81">
            <v>0</v>
          </cell>
          <cell r="J81">
            <v>0</v>
          </cell>
          <cell r="K81">
            <v>0</v>
          </cell>
          <cell r="L81">
            <v>21.428571428571427</v>
          </cell>
          <cell r="M81">
            <v>21.428571428571427</v>
          </cell>
          <cell r="N81">
            <v>0</v>
          </cell>
          <cell r="O81">
            <v>3.82</v>
          </cell>
          <cell r="P81">
            <v>0</v>
          </cell>
          <cell r="Q81">
            <v>3.82</v>
          </cell>
          <cell r="S81">
            <v>81.857142857142847</v>
          </cell>
        </row>
        <row r="82">
          <cell r="G82" t="str">
            <v>n/a</v>
          </cell>
          <cell r="H82" t="str">
            <v>Richardson Helen Rachel</v>
          </cell>
          <cell r="I82">
            <v>0</v>
          </cell>
          <cell r="J82">
            <v>0</v>
          </cell>
          <cell r="K82">
            <v>300</v>
          </cell>
          <cell r="L82">
            <v>300</v>
          </cell>
          <cell r="M82">
            <v>600</v>
          </cell>
          <cell r="N82">
            <v>0</v>
          </cell>
          <cell r="O82">
            <v>3.82</v>
          </cell>
          <cell r="P82">
            <v>0</v>
          </cell>
          <cell r="Q82">
            <v>3.82</v>
          </cell>
          <cell r="S82">
            <v>2292</v>
          </cell>
        </row>
        <row r="83">
          <cell r="G83" t="str">
            <v>n/a</v>
          </cell>
          <cell r="H83" t="str">
            <v>Rodgers Jackie</v>
          </cell>
          <cell r="I83">
            <v>0</v>
          </cell>
          <cell r="J83">
            <v>0</v>
          </cell>
          <cell r="K83">
            <v>0</v>
          </cell>
          <cell r="L83">
            <v>10.714285714285714</v>
          </cell>
          <cell r="M83">
            <v>10.714285714285714</v>
          </cell>
          <cell r="N83">
            <v>0</v>
          </cell>
          <cell r="O83">
            <v>3.82</v>
          </cell>
          <cell r="P83">
            <v>0</v>
          </cell>
          <cell r="Q83">
            <v>3.82</v>
          </cell>
          <cell r="S83">
            <v>40.928571428571423</v>
          </cell>
        </row>
        <row r="84">
          <cell r="G84" t="str">
            <v>n/a</v>
          </cell>
          <cell r="H84" t="str">
            <v>Ryalls Jayne</v>
          </cell>
          <cell r="I84">
            <v>0</v>
          </cell>
          <cell r="J84">
            <v>201.5</v>
          </cell>
          <cell r="K84">
            <v>330</v>
          </cell>
          <cell r="L84">
            <v>180</v>
          </cell>
          <cell r="M84">
            <v>711.5</v>
          </cell>
          <cell r="N84">
            <v>0</v>
          </cell>
          <cell r="O84">
            <v>3.82</v>
          </cell>
          <cell r="P84">
            <v>0</v>
          </cell>
          <cell r="Q84">
            <v>3.82</v>
          </cell>
          <cell r="S84">
            <v>2717.93</v>
          </cell>
        </row>
        <row r="85">
          <cell r="G85" t="str">
            <v>n/a</v>
          </cell>
          <cell r="H85" t="str">
            <v>Sanella Caterina</v>
          </cell>
          <cell r="I85">
            <v>0</v>
          </cell>
          <cell r="J85">
            <v>0</v>
          </cell>
          <cell r="K85">
            <v>0</v>
          </cell>
          <cell r="L85">
            <v>93.333333333333343</v>
          </cell>
          <cell r="M85">
            <v>93.333333333333343</v>
          </cell>
          <cell r="N85">
            <v>0</v>
          </cell>
          <cell r="O85">
            <v>3.82</v>
          </cell>
          <cell r="P85">
            <v>0</v>
          </cell>
          <cell r="Q85">
            <v>3.82</v>
          </cell>
          <cell r="S85">
            <v>356.53333333333336</v>
          </cell>
        </row>
        <row r="86">
          <cell r="G86" t="str">
            <v>n/a</v>
          </cell>
          <cell r="H86" t="str">
            <v>Scully Catherine</v>
          </cell>
          <cell r="I86">
            <v>0</v>
          </cell>
          <cell r="J86">
            <v>195</v>
          </cell>
          <cell r="K86">
            <v>0</v>
          </cell>
          <cell r="L86">
            <v>150</v>
          </cell>
          <cell r="M86">
            <v>345</v>
          </cell>
          <cell r="N86">
            <v>0</v>
          </cell>
          <cell r="O86">
            <v>3.82</v>
          </cell>
          <cell r="P86">
            <v>0</v>
          </cell>
          <cell r="Q86">
            <v>3.82</v>
          </cell>
          <cell r="S86">
            <v>1317.8999999999999</v>
          </cell>
        </row>
        <row r="87">
          <cell r="G87" t="str">
            <v>n/a</v>
          </cell>
          <cell r="H87" t="str">
            <v xml:space="preserve">Simmons Sarah </v>
          </cell>
          <cell r="I87">
            <v>0</v>
          </cell>
          <cell r="J87">
            <v>630</v>
          </cell>
          <cell r="K87">
            <v>510</v>
          </cell>
          <cell r="L87">
            <v>484.61538461538458</v>
          </cell>
          <cell r="M87">
            <v>1624.6153846153845</v>
          </cell>
          <cell r="N87">
            <v>0</v>
          </cell>
          <cell r="O87">
            <v>3.82</v>
          </cell>
          <cell r="P87">
            <v>0</v>
          </cell>
          <cell r="Q87">
            <v>3.82</v>
          </cell>
          <cell r="S87">
            <v>6206.0307692307688</v>
          </cell>
        </row>
        <row r="88">
          <cell r="G88" t="str">
            <v>n/a</v>
          </cell>
          <cell r="H88" t="str">
            <v>Simpson Penny</v>
          </cell>
          <cell r="I88">
            <v>0</v>
          </cell>
          <cell r="J88">
            <v>390</v>
          </cell>
          <cell r="K88">
            <v>45</v>
          </cell>
          <cell r="L88">
            <v>280</v>
          </cell>
          <cell r="M88">
            <v>715</v>
          </cell>
          <cell r="N88">
            <v>0</v>
          </cell>
          <cell r="O88">
            <v>3.82</v>
          </cell>
          <cell r="P88">
            <v>0</v>
          </cell>
          <cell r="Q88">
            <v>3.82</v>
          </cell>
          <cell r="S88">
            <v>2731.2999999999997</v>
          </cell>
        </row>
        <row r="89">
          <cell r="G89" t="str">
            <v>n/a</v>
          </cell>
          <cell r="H89" t="str">
            <v>Smith Amanda Jane</v>
          </cell>
          <cell r="I89">
            <v>0</v>
          </cell>
          <cell r="J89">
            <v>0</v>
          </cell>
          <cell r="K89">
            <v>135</v>
          </cell>
          <cell r="L89">
            <v>90</v>
          </cell>
          <cell r="M89">
            <v>225</v>
          </cell>
          <cell r="N89">
            <v>0</v>
          </cell>
          <cell r="O89">
            <v>3.82</v>
          </cell>
          <cell r="P89">
            <v>0</v>
          </cell>
          <cell r="Q89">
            <v>3.82</v>
          </cell>
          <cell r="S89">
            <v>859.5</v>
          </cell>
        </row>
        <row r="90">
          <cell r="G90" t="str">
            <v>n/a</v>
          </cell>
          <cell r="H90" t="str">
            <v>Stagg Carol</v>
          </cell>
          <cell r="I90">
            <v>0</v>
          </cell>
          <cell r="J90">
            <v>0</v>
          </cell>
          <cell r="K90">
            <v>225</v>
          </cell>
          <cell r="L90">
            <v>150</v>
          </cell>
          <cell r="M90">
            <v>375</v>
          </cell>
          <cell r="N90">
            <v>0</v>
          </cell>
          <cell r="O90">
            <v>3.82</v>
          </cell>
          <cell r="P90">
            <v>0</v>
          </cell>
          <cell r="Q90">
            <v>3.82</v>
          </cell>
          <cell r="S90">
            <v>1432.5</v>
          </cell>
        </row>
        <row r="91">
          <cell r="G91" t="str">
            <v>n/a</v>
          </cell>
          <cell r="H91" t="str">
            <v>Steel Amanda</v>
          </cell>
          <cell r="I91">
            <v>0</v>
          </cell>
          <cell r="J91">
            <v>299</v>
          </cell>
          <cell r="K91">
            <v>0</v>
          </cell>
          <cell r="L91">
            <v>220</v>
          </cell>
          <cell r="M91">
            <v>519</v>
          </cell>
          <cell r="N91">
            <v>0</v>
          </cell>
          <cell r="O91">
            <v>3.82</v>
          </cell>
          <cell r="P91">
            <v>0</v>
          </cell>
          <cell r="Q91">
            <v>3.82</v>
          </cell>
          <cell r="S91">
            <v>1982.58</v>
          </cell>
        </row>
        <row r="92">
          <cell r="G92" t="str">
            <v>n/a</v>
          </cell>
          <cell r="H92" t="str">
            <v xml:space="preserve">Steele Carol </v>
          </cell>
          <cell r="I92">
            <v>0</v>
          </cell>
          <cell r="J92">
            <v>117</v>
          </cell>
          <cell r="K92">
            <v>0</v>
          </cell>
          <cell r="L92">
            <v>90</v>
          </cell>
          <cell r="M92">
            <v>207</v>
          </cell>
          <cell r="N92">
            <v>0</v>
          </cell>
          <cell r="O92">
            <v>3.94</v>
          </cell>
          <cell r="P92">
            <v>0</v>
          </cell>
          <cell r="Q92">
            <v>3.94</v>
          </cell>
          <cell r="S92">
            <v>815.58</v>
          </cell>
        </row>
        <row r="93">
          <cell r="G93" t="str">
            <v>n/a</v>
          </cell>
          <cell r="H93" t="str">
            <v>Stevens Caroline</v>
          </cell>
          <cell r="I93">
            <v>0</v>
          </cell>
          <cell r="J93">
            <v>0</v>
          </cell>
          <cell r="K93">
            <v>290</v>
          </cell>
          <cell r="L93">
            <v>193.33333333333331</v>
          </cell>
          <cell r="M93">
            <v>483.33333333333331</v>
          </cell>
          <cell r="N93">
            <v>0</v>
          </cell>
          <cell r="O93">
            <v>3.82</v>
          </cell>
          <cell r="P93">
            <v>0</v>
          </cell>
          <cell r="Q93">
            <v>3.82</v>
          </cell>
          <cell r="S93">
            <v>1846.3333333333333</v>
          </cell>
        </row>
        <row r="94">
          <cell r="G94" t="str">
            <v>n/a</v>
          </cell>
          <cell r="H94" t="str">
            <v>Sutton Tracy</v>
          </cell>
          <cell r="I94">
            <v>0</v>
          </cell>
          <cell r="J94">
            <v>0</v>
          </cell>
          <cell r="K94">
            <v>90</v>
          </cell>
          <cell r="L94">
            <v>60</v>
          </cell>
          <cell r="M94">
            <v>150</v>
          </cell>
          <cell r="N94">
            <v>0</v>
          </cell>
          <cell r="O94">
            <v>3.82</v>
          </cell>
          <cell r="P94">
            <v>0</v>
          </cell>
          <cell r="Q94">
            <v>3.82</v>
          </cell>
          <cell r="S94">
            <v>573</v>
          </cell>
        </row>
        <row r="95">
          <cell r="G95" t="str">
            <v>n/a</v>
          </cell>
          <cell r="H95" t="str">
            <v>Tanswell Rachel</v>
          </cell>
          <cell r="I95">
            <v>0</v>
          </cell>
          <cell r="J95">
            <v>0</v>
          </cell>
          <cell r="K95">
            <v>0</v>
          </cell>
          <cell r="L95">
            <v>25</v>
          </cell>
          <cell r="M95">
            <v>25</v>
          </cell>
          <cell r="N95">
            <v>0</v>
          </cell>
          <cell r="O95">
            <v>3.82</v>
          </cell>
          <cell r="P95">
            <v>0</v>
          </cell>
          <cell r="Q95">
            <v>3.82</v>
          </cell>
          <cell r="S95">
            <v>95.5</v>
          </cell>
        </row>
        <row r="96">
          <cell r="G96" t="str">
            <v>n/a</v>
          </cell>
          <cell r="H96" t="str">
            <v>Taylor Maria</v>
          </cell>
          <cell r="I96">
            <v>0</v>
          </cell>
          <cell r="J96">
            <v>390</v>
          </cell>
          <cell r="K96">
            <v>0</v>
          </cell>
          <cell r="L96">
            <v>120</v>
          </cell>
          <cell r="M96">
            <v>510</v>
          </cell>
          <cell r="N96">
            <v>0</v>
          </cell>
          <cell r="O96">
            <v>3.88</v>
          </cell>
          <cell r="P96">
            <v>0</v>
          </cell>
          <cell r="Q96">
            <v>3.88</v>
          </cell>
          <cell r="S96">
            <v>1978.8</v>
          </cell>
        </row>
        <row r="97">
          <cell r="G97" t="str">
            <v>n/a</v>
          </cell>
          <cell r="H97" t="str">
            <v>Taylor Tracy</v>
          </cell>
          <cell r="I97">
            <v>0</v>
          </cell>
          <cell r="J97">
            <v>1276</v>
          </cell>
          <cell r="K97">
            <v>1140</v>
          </cell>
          <cell r="L97">
            <v>372.14285714285717</v>
          </cell>
          <cell r="M97">
            <v>2788.1428571428573</v>
          </cell>
          <cell r="N97">
            <v>0</v>
          </cell>
          <cell r="O97">
            <v>3.9</v>
          </cell>
          <cell r="P97">
            <v>0</v>
          </cell>
          <cell r="Q97">
            <v>3.9</v>
          </cell>
          <cell r="S97">
            <v>10873.757142857143</v>
          </cell>
        </row>
        <row r="98">
          <cell r="G98" t="str">
            <v>n/a</v>
          </cell>
          <cell r="H98" t="str">
            <v>Webster Faith</v>
          </cell>
          <cell r="I98">
            <v>0</v>
          </cell>
          <cell r="J98">
            <v>104</v>
          </cell>
          <cell r="K98">
            <v>141</v>
          </cell>
          <cell r="L98">
            <v>28</v>
          </cell>
          <cell r="M98">
            <v>273</v>
          </cell>
          <cell r="N98">
            <v>0</v>
          </cell>
          <cell r="O98">
            <v>3.82</v>
          </cell>
          <cell r="P98">
            <v>0</v>
          </cell>
          <cell r="Q98">
            <v>3.82</v>
          </cell>
          <cell r="S98">
            <v>1042.8599999999999</v>
          </cell>
        </row>
        <row r="99">
          <cell r="G99" t="str">
            <v>n/a</v>
          </cell>
          <cell r="H99" t="str">
            <v xml:space="preserve">White Clare  </v>
          </cell>
          <cell r="I99">
            <v>0</v>
          </cell>
          <cell r="J99">
            <v>535</v>
          </cell>
          <cell r="K99">
            <v>615</v>
          </cell>
          <cell r="L99">
            <v>150</v>
          </cell>
          <cell r="M99">
            <v>1300</v>
          </cell>
          <cell r="N99">
            <v>0</v>
          </cell>
          <cell r="O99">
            <v>3.87</v>
          </cell>
          <cell r="P99">
            <v>0</v>
          </cell>
          <cell r="Q99">
            <v>3.87</v>
          </cell>
          <cell r="S99">
            <v>5031</v>
          </cell>
        </row>
        <row r="100">
          <cell r="G100" t="str">
            <v>n/a</v>
          </cell>
          <cell r="H100" t="str">
            <v xml:space="preserve">Williams Louise </v>
          </cell>
          <cell r="I100">
            <v>0</v>
          </cell>
          <cell r="J100">
            <v>510.25</v>
          </cell>
          <cell r="K100">
            <v>480</v>
          </cell>
          <cell r="L100">
            <v>150</v>
          </cell>
          <cell r="M100">
            <v>1140.25</v>
          </cell>
          <cell r="N100">
            <v>0</v>
          </cell>
          <cell r="O100">
            <v>3.82</v>
          </cell>
          <cell r="P100">
            <v>0</v>
          </cell>
          <cell r="Q100">
            <v>3.82</v>
          </cell>
          <cell r="S100">
            <v>4355.7550000000001</v>
          </cell>
        </row>
        <row r="101">
          <cell r="G101" t="str">
            <v>n/a</v>
          </cell>
          <cell r="H101" t="str">
            <v>Wilson Joanne</v>
          </cell>
          <cell r="I101">
            <v>0</v>
          </cell>
          <cell r="J101">
            <v>78</v>
          </cell>
          <cell r="K101">
            <v>0</v>
          </cell>
          <cell r="L101">
            <v>150</v>
          </cell>
          <cell r="M101">
            <v>228</v>
          </cell>
          <cell r="N101">
            <v>0</v>
          </cell>
          <cell r="O101">
            <v>3.82</v>
          </cell>
          <cell r="P101">
            <v>0</v>
          </cell>
          <cell r="Q101">
            <v>3.82</v>
          </cell>
          <cell r="S101">
            <v>870.95999999999992</v>
          </cell>
        </row>
        <row r="102">
          <cell r="G102" t="str">
            <v>n/a</v>
          </cell>
          <cell r="H102" t="str">
            <v xml:space="preserve">Woodcock Jill </v>
          </cell>
          <cell r="I102">
            <v>0</v>
          </cell>
          <cell r="J102">
            <v>195</v>
          </cell>
          <cell r="K102">
            <v>0</v>
          </cell>
          <cell r="L102">
            <v>300</v>
          </cell>
          <cell r="M102">
            <v>495</v>
          </cell>
          <cell r="N102">
            <v>0</v>
          </cell>
          <cell r="O102">
            <v>3.87</v>
          </cell>
          <cell r="P102">
            <v>0</v>
          </cell>
          <cell r="Q102">
            <v>3.87</v>
          </cell>
          <cell r="S102">
            <v>1915.65</v>
          </cell>
        </row>
        <row r="103">
          <cell r="G103" t="str">
            <v>n/a</v>
          </cell>
          <cell r="H103" t="str">
            <v>Worth Tracey</v>
          </cell>
          <cell r="I103">
            <v>0</v>
          </cell>
          <cell r="J103">
            <v>195</v>
          </cell>
          <cell r="K103">
            <v>0</v>
          </cell>
          <cell r="L103">
            <v>150</v>
          </cell>
          <cell r="M103">
            <v>345</v>
          </cell>
          <cell r="N103">
            <v>0</v>
          </cell>
          <cell r="O103">
            <v>3.82</v>
          </cell>
          <cell r="P103">
            <v>0</v>
          </cell>
          <cell r="Q103">
            <v>3.82</v>
          </cell>
          <cell r="S103">
            <v>1317.8999999999999</v>
          </cell>
        </row>
        <row r="104">
          <cell r="G104" t="str">
            <v>n/a</v>
          </cell>
          <cell r="H104" t="str">
            <v>Worthington Joy (was Franklin)</v>
          </cell>
          <cell r="I104">
            <v>0</v>
          </cell>
          <cell r="J104">
            <v>975</v>
          </cell>
          <cell r="K104">
            <v>465</v>
          </cell>
          <cell r="L104">
            <v>150</v>
          </cell>
          <cell r="M104">
            <v>1590</v>
          </cell>
          <cell r="N104">
            <v>0</v>
          </cell>
          <cell r="O104">
            <v>3.98</v>
          </cell>
          <cell r="P104">
            <v>0</v>
          </cell>
          <cell r="Q104">
            <v>3.98</v>
          </cell>
          <cell r="S104">
            <v>6328.2</v>
          </cell>
        </row>
        <row r="105">
          <cell r="G105" t="str">
            <v>n/a</v>
          </cell>
          <cell r="H105" t="str">
            <v>Wraith Lawley</v>
          </cell>
          <cell r="I105">
            <v>0</v>
          </cell>
          <cell r="J105">
            <v>0</v>
          </cell>
          <cell r="K105">
            <v>225</v>
          </cell>
          <cell r="L105">
            <v>150</v>
          </cell>
          <cell r="M105">
            <v>375</v>
          </cell>
          <cell r="N105">
            <v>0</v>
          </cell>
          <cell r="O105">
            <v>4.12</v>
          </cell>
          <cell r="P105">
            <v>0</v>
          </cell>
          <cell r="Q105">
            <v>4.12</v>
          </cell>
          <cell r="S105">
            <v>1545</v>
          </cell>
        </row>
        <row r="106">
          <cell r="G106" t="str">
            <v>n/a</v>
          </cell>
          <cell r="H106" t="str">
            <v>Wright Lynn Marie</v>
          </cell>
          <cell r="I106">
            <v>0</v>
          </cell>
          <cell r="J106">
            <v>378</v>
          </cell>
          <cell r="K106">
            <v>360</v>
          </cell>
          <cell r="L106">
            <v>150</v>
          </cell>
          <cell r="M106">
            <v>888</v>
          </cell>
          <cell r="N106">
            <v>0</v>
          </cell>
          <cell r="O106">
            <v>3.94</v>
          </cell>
          <cell r="P106">
            <v>0</v>
          </cell>
          <cell r="Q106">
            <v>3.94</v>
          </cell>
          <cell r="S106">
            <v>3498.72</v>
          </cell>
        </row>
        <row r="107">
          <cell r="G107" t="str">
            <v>n/a</v>
          </cell>
          <cell r="H107" t="str">
            <v>Young Julie Dawn</v>
          </cell>
          <cell r="I107">
            <v>0</v>
          </cell>
          <cell r="J107">
            <v>195</v>
          </cell>
          <cell r="K107">
            <v>0</v>
          </cell>
          <cell r="L107">
            <v>90</v>
          </cell>
          <cell r="M107">
            <v>285</v>
          </cell>
          <cell r="N107">
            <v>0</v>
          </cell>
          <cell r="O107">
            <v>3.82</v>
          </cell>
          <cell r="P107">
            <v>0</v>
          </cell>
          <cell r="Q107">
            <v>3.82</v>
          </cell>
          <cell r="S107">
            <v>1088.7</v>
          </cell>
        </row>
        <row r="108">
          <cell r="G108" t="str">
            <v>n/a</v>
          </cell>
          <cell r="H108" t="str">
            <v>Appletree Childcare (Sheffield) Ltd</v>
          </cell>
          <cell r="I108">
            <v>0</v>
          </cell>
          <cell r="J108">
            <v>11029</v>
          </cell>
          <cell r="K108">
            <v>7038</v>
          </cell>
          <cell r="L108">
            <v>5880.6818181818189</v>
          </cell>
          <cell r="M108">
            <v>23947.68181818182</v>
          </cell>
          <cell r="N108">
            <v>0</v>
          </cell>
          <cell r="O108">
            <v>3.86</v>
          </cell>
          <cell r="P108">
            <v>0</v>
          </cell>
          <cell r="Q108">
            <v>3.86</v>
          </cell>
          <cell r="S108">
            <v>92438.051818181819</v>
          </cell>
        </row>
        <row r="109">
          <cell r="G109" t="str">
            <v>n/a</v>
          </cell>
          <cell r="H109" t="str">
            <v>Ashdell Preparatory</v>
          </cell>
          <cell r="I109">
            <v>0</v>
          </cell>
          <cell r="J109">
            <v>5163</v>
          </cell>
          <cell r="K109">
            <v>3687</v>
          </cell>
          <cell r="L109">
            <v>3810</v>
          </cell>
          <cell r="M109">
            <v>12660</v>
          </cell>
          <cell r="N109">
            <v>0</v>
          </cell>
          <cell r="O109">
            <v>3.88</v>
          </cell>
          <cell r="P109">
            <v>0</v>
          </cell>
          <cell r="Q109">
            <v>3.88</v>
          </cell>
          <cell r="S109">
            <v>49120.799999999996</v>
          </cell>
        </row>
        <row r="110">
          <cell r="G110" t="str">
            <v>n/a</v>
          </cell>
          <cell r="H110" t="str">
            <v>Avicenna Academy</v>
          </cell>
          <cell r="I110">
            <v>0</v>
          </cell>
          <cell r="J110">
            <v>0</v>
          </cell>
          <cell r="K110">
            <v>2730</v>
          </cell>
          <cell r="L110">
            <v>1820</v>
          </cell>
          <cell r="M110">
            <v>4550</v>
          </cell>
          <cell r="N110">
            <v>0</v>
          </cell>
          <cell r="O110">
            <v>3.82</v>
          </cell>
          <cell r="P110">
            <v>0</v>
          </cell>
          <cell r="Q110">
            <v>3.82</v>
          </cell>
          <cell r="S110">
            <v>17381</v>
          </cell>
        </row>
        <row r="111">
          <cell r="G111" t="str">
            <v>n/a</v>
          </cell>
          <cell r="H111" t="str">
            <v>Banana Moon Day Nursery Sheffield (Joy.Xile Ltd)</v>
          </cell>
          <cell r="I111">
            <v>0</v>
          </cell>
          <cell r="J111">
            <v>585</v>
          </cell>
          <cell r="K111">
            <v>1456.25</v>
          </cell>
          <cell r="L111">
            <v>60</v>
          </cell>
          <cell r="M111">
            <v>2101.25</v>
          </cell>
          <cell r="N111">
            <v>0</v>
          </cell>
          <cell r="O111">
            <v>3.82</v>
          </cell>
          <cell r="P111">
            <v>0</v>
          </cell>
          <cell r="Q111">
            <v>3.82</v>
          </cell>
          <cell r="S111">
            <v>8026.7749999999996</v>
          </cell>
        </row>
        <row r="112">
          <cell r="G112" t="str">
            <v>n/a</v>
          </cell>
          <cell r="H112" t="str">
            <v>Beauchief Pre-School</v>
          </cell>
          <cell r="I112">
            <v>0</v>
          </cell>
          <cell r="J112">
            <v>3159</v>
          </cell>
          <cell r="K112">
            <v>2223</v>
          </cell>
          <cell r="L112">
            <v>2120</v>
          </cell>
          <cell r="M112">
            <v>7502</v>
          </cell>
          <cell r="N112">
            <v>0</v>
          </cell>
          <cell r="O112">
            <v>3.83</v>
          </cell>
          <cell r="P112">
            <v>0</v>
          </cell>
          <cell r="Q112">
            <v>3.83</v>
          </cell>
          <cell r="R112">
            <v>0</v>
          </cell>
          <cell r="S112">
            <v>28732.66</v>
          </cell>
        </row>
        <row r="113">
          <cell r="G113" t="str">
            <v>n/a</v>
          </cell>
          <cell r="H113" t="str">
            <v>Beech Hill Nursery</v>
          </cell>
          <cell r="I113">
            <v>0</v>
          </cell>
          <cell r="J113">
            <v>6673</v>
          </cell>
          <cell r="K113">
            <v>5497.5</v>
          </cell>
          <cell r="L113">
            <v>3340</v>
          </cell>
          <cell r="M113">
            <v>15510.5</v>
          </cell>
          <cell r="N113">
            <v>0</v>
          </cell>
          <cell r="O113">
            <v>3.87</v>
          </cell>
          <cell r="P113">
            <v>0</v>
          </cell>
          <cell r="Q113">
            <v>3.87</v>
          </cell>
          <cell r="S113">
            <v>60025.635000000002</v>
          </cell>
        </row>
        <row r="114">
          <cell r="G114" t="str">
            <v>n/a</v>
          </cell>
          <cell r="H114" t="str">
            <v>Beechwood Day Nursery</v>
          </cell>
          <cell r="I114">
            <v>0</v>
          </cell>
          <cell r="J114">
            <v>6331</v>
          </cell>
          <cell r="K114">
            <v>5298</v>
          </cell>
          <cell r="L114">
            <v>3093.636363636364</v>
          </cell>
          <cell r="M114">
            <v>14722.636363636364</v>
          </cell>
          <cell r="N114">
            <v>0</v>
          </cell>
          <cell r="O114">
            <v>4.05</v>
          </cell>
          <cell r="P114">
            <v>0</v>
          </cell>
          <cell r="Q114">
            <v>4.05</v>
          </cell>
          <cell r="R114">
            <v>0</v>
          </cell>
          <cell r="S114">
            <v>59626.677272727269</v>
          </cell>
        </row>
        <row r="115">
          <cell r="G115" t="str">
            <v>n/a</v>
          </cell>
          <cell r="H115" t="str">
            <v>Beighton Bizzy Bee Family Childcare Centre</v>
          </cell>
          <cell r="I115">
            <v>0</v>
          </cell>
          <cell r="J115">
            <v>11156.5</v>
          </cell>
          <cell r="K115">
            <v>3226.4</v>
          </cell>
          <cell r="L115">
            <v>7261.363636363636</v>
          </cell>
          <cell r="M115">
            <v>21644.263636363634</v>
          </cell>
          <cell r="N115">
            <v>0</v>
          </cell>
          <cell r="O115">
            <v>3.83</v>
          </cell>
          <cell r="P115">
            <v>0</v>
          </cell>
          <cell r="Q115">
            <v>3.83</v>
          </cell>
          <cell r="R115">
            <v>0</v>
          </cell>
          <cell r="S115">
            <v>82897.529727272718</v>
          </cell>
        </row>
        <row r="116">
          <cell r="G116" t="str">
            <v>n/a</v>
          </cell>
          <cell r="H116" t="str">
            <v>Bents Green Pre-School</v>
          </cell>
          <cell r="I116">
            <v>0</v>
          </cell>
          <cell r="J116">
            <v>4972</v>
          </cell>
          <cell r="K116">
            <v>3945</v>
          </cell>
          <cell r="L116">
            <v>3326.363636363636</v>
          </cell>
          <cell r="M116">
            <v>12243.363636363636</v>
          </cell>
          <cell r="N116">
            <v>0</v>
          </cell>
          <cell r="O116">
            <v>3.82</v>
          </cell>
          <cell r="P116">
            <v>0</v>
          </cell>
          <cell r="Q116">
            <v>3.82</v>
          </cell>
          <cell r="R116">
            <v>0</v>
          </cell>
          <cell r="S116">
            <v>46769.649090909086</v>
          </cell>
        </row>
        <row r="117">
          <cell r="G117" t="str">
            <v>n/a</v>
          </cell>
          <cell r="H117" t="str">
            <v>Bethany School</v>
          </cell>
          <cell r="I117">
            <v>0</v>
          </cell>
          <cell r="J117">
            <v>975</v>
          </cell>
          <cell r="K117">
            <v>1200</v>
          </cell>
          <cell r="L117">
            <v>600</v>
          </cell>
          <cell r="M117">
            <v>2775</v>
          </cell>
          <cell r="N117">
            <v>0</v>
          </cell>
          <cell r="O117">
            <v>3.92</v>
          </cell>
          <cell r="P117">
            <v>0</v>
          </cell>
          <cell r="Q117">
            <v>3.92</v>
          </cell>
          <cell r="R117">
            <v>0</v>
          </cell>
          <cell r="S117">
            <v>10878</v>
          </cell>
        </row>
        <row r="118">
          <cell r="G118" t="str">
            <v>n/a</v>
          </cell>
          <cell r="H118" t="str">
            <v>Black Women's Resource Centre Watoto Pre-School</v>
          </cell>
          <cell r="I118">
            <v>0</v>
          </cell>
          <cell r="J118">
            <v>9915</v>
          </cell>
          <cell r="K118">
            <v>6270</v>
          </cell>
          <cell r="L118">
            <v>3251.818181818182</v>
          </cell>
          <cell r="M118">
            <v>19436.818181818184</v>
          </cell>
          <cell r="N118">
            <v>0</v>
          </cell>
          <cell r="O118">
            <v>4.0999999999999996</v>
          </cell>
          <cell r="P118">
            <v>0</v>
          </cell>
          <cell r="Q118">
            <v>4.0999999999999996</v>
          </cell>
          <cell r="R118">
            <v>0</v>
          </cell>
          <cell r="S118">
            <v>79690.954545454544</v>
          </cell>
        </row>
        <row r="119">
          <cell r="G119" t="str">
            <v>n/a</v>
          </cell>
          <cell r="H119" t="str">
            <v>Bole Hill Nursery</v>
          </cell>
          <cell r="I119">
            <v>0</v>
          </cell>
          <cell r="J119">
            <v>13830</v>
          </cell>
          <cell r="K119">
            <v>11472</v>
          </cell>
          <cell r="L119">
            <v>9474.5454545454559</v>
          </cell>
          <cell r="M119">
            <v>34776.545454545456</v>
          </cell>
          <cell r="N119">
            <v>0</v>
          </cell>
          <cell r="O119">
            <v>3.86</v>
          </cell>
          <cell r="P119">
            <v>0</v>
          </cell>
          <cell r="Q119">
            <v>3.86</v>
          </cell>
          <cell r="S119">
            <v>134237.46545454545</v>
          </cell>
        </row>
        <row r="120">
          <cell r="G120" t="str">
            <v>n/a</v>
          </cell>
          <cell r="H120" t="str">
            <v>Bradway Pre School</v>
          </cell>
          <cell r="I120">
            <v>0</v>
          </cell>
          <cell r="J120">
            <v>8262</v>
          </cell>
          <cell r="K120">
            <v>7048.5</v>
          </cell>
          <cell r="L120">
            <v>4339.090909090909</v>
          </cell>
          <cell r="M120">
            <v>19649.590909090908</v>
          </cell>
          <cell r="N120">
            <v>0</v>
          </cell>
          <cell r="O120">
            <v>3.9</v>
          </cell>
          <cell r="P120">
            <v>0</v>
          </cell>
          <cell r="Q120">
            <v>3.9</v>
          </cell>
          <cell r="S120">
            <v>76633.404545454541</v>
          </cell>
        </row>
        <row r="121">
          <cell r="G121" t="str">
            <v>n/a</v>
          </cell>
          <cell r="H121" t="str">
            <v>Bright Beginners</v>
          </cell>
          <cell r="I121">
            <v>0</v>
          </cell>
          <cell r="J121">
            <v>8700</v>
          </cell>
          <cell r="K121">
            <v>6855</v>
          </cell>
          <cell r="L121">
            <v>3092.7272727272725</v>
          </cell>
          <cell r="M121">
            <v>18647.727272727272</v>
          </cell>
          <cell r="N121">
            <v>0</v>
          </cell>
          <cell r="O121">
            <v>4.09</v>
          </cell>
          <cell r="P121">
            <v>0</v>
          </cell>
          <cell r="Q121">
            <v>4.09</v>
          </cell>
          <cell r="S121">
            <v>76269.204545454544</v>
          </cell>
        </row>
        <row r="122">
          <cell r="G122" t="str">
            <v>n/a</v>
          </cell>
          <cell r="H122" t="str">
            <v>Bright Stars Nursery</v>
          </cell>
          <cell r="I122">
            <v>0</v>
          </cell>
          <cell r="J122">
            <v>8877.5</v>
          </cell>
          <cell r="K122">
            <v>6360</v>
          </cell>
          <cell r="L122">
            <v>3490.9090909090905</v>
          </cell>
          <cell r="M122">
            <v>18728.409090909092</v>
          </cell>
          <cell r="N122">
            <v>0</v>
          </cell>
          <cell r="O122">
            <v>4.09</v>
          </cell>
          <cell r="P122">
            <v>0</v>
          </cell>
          <cell r="Q122">
            <v>4.09</v>
          </cell>
          <cell r="S122">
            <v>76599.193181818177</v>
          </cell>
        </row>
        <row r="123">
          <cell r="G123" t="str">
            <v>n/a</v>
          </cell>
          <cell r="H123" t="str">
            <v>Chantrey House Nursery &amp; Pre-School</v>
          </cell>
          <cell r="I123">
            <v>0</v>
          </cell>
          <cell r="J123">
            <v>5199</v>
          </cell>
          <cell r="K123">
            <v>5100.5</v>
          </cell>
          <cell r="L123">
            <v>2634.5454545454545</v>
          </cell>
          <cell r="M123">
            <v>12934.045454545454</v>
          </cell>
          <cell r="N123">
            <v>0</v>
          </cell>
          <cell r="O123">
            <v>3.86</v>
          </cell>
          <cell r="P123">
            <v>0</v>
          </cell>
          <cell r="Q123">
            <v>3.86</v>
          </cell>
          <cell r="S123">
            <v>49925.415454545451</v>
          </cell>
        </row>
        <row r="124">
          <cell r="G124" t="str">
            <v>n/a</v>
          </cell>
          <cell r="H124" t="str">
            <v>Chantreyland Children's Nursery</v>
          </cell>
          <cell r="I124">
            <v>0</v>
          </cell>
          <cell r="J124">
            <v>12426.5</v>
          </cell>
          <cell r="K124">
            <v>9933.75</v>
          </cell>
          <cell r="L124">
            <v>4814.545454545454</v>
          </cell>
          <cell r="M124">
            <v>27174.795454545456</v>
          </cell>
          <cell r="N124">
            <v>0</v>
          </cell>
          <cell r="O124">
            <v>3.85</v>
          </cell>
          <cell r="P124">
            <v>0</v>
          </cell>
          <cell r="Q124">
            <v>3.85</v>
          </cell>
          <cell r="S124">
            <v>104622.96250000001</v>
          </cell>
        </row>
        <row r="125">
          <cell r="G125" t="str">
            <v>n/a</v>
          </cell>
          <cell r="H125" t="str">
            <v>Children 1st @ Breedon House</v>
          </cell>
          <cell r="I125">
            <v>0</v>
          </cell>
          <cell r="J125">
            <v>20660</v>
          </cell>
          <cell r="K125">
            <v>15378</v>
          </cell>
          <cell r="L125">
            <v>11202.727272727272</v>
          </cell>
          <cell r="M125">
            <v>47240.727272727272</v>
          </cell>
          <cell r="N125">
            <v>0</v>
          </cell>
          <cell r="O125">
            <v>3.96</v>
          </cell>
          <cell r="P125">
            <v>0</v>
          </cell>
          <cell r="Q125">
            <v>3.96</v>
          </cell>
          <cell r="S125">
            <v>187073.28</v>
          </cell>
        </row>
        <row r="126">
          <cell r="G126" t="str">
            <v>n/a</v>
          </cell>
          <cell r="H126" t="str">
            <v>Collegiate Montessori</v>
          </cell>
          <cell r="I126">
            <v>0</v>
          </cell>
          <cell r="J126">
            <v>10888</v>
          </cell>
          <cell r="K126">
            <v>10167</v>
          </cell>
          <cell r="L126">
            <v>7975</v>
          </cell>
          <cell r="M126">
            <v>29030</v>
          </cell>
          <cell r="N126">
            <v>0</v>
          </cell>
          <cell r="O126">
            <v>3.85</v>
          </cell>
          <cell r="P126">
            <v>0</v>
          </cell>
          <cell r="Q126">
            <v>3.85</v>
          </cell>
          <cell r="S126">
            <v>111765.5</v>
          </cell>
        </row>
        <row r="127">
          <cell r="G127" t="str">
            <v>n/a</v>
          </cell>
          <cell r="H127" t="str">
            <v>Corner House Nursery Ltd</v>
          </cell>
          <cell r="I127">
            <v>0</v>
          </cell>
          <cell r="J127">
            <v>15339</v>
          </cell>
          <cell r="K127">
            <v>11206</v>
          </cell>
          <cell r="L127">
            <v>8834.1818181818198</v>
          </cell>
          <cell r="M127">
            <v>35379.181818181823</v>
          </cell>
          <cell r="N127">
            <v>0</v>
          </cell>
          <cell r="O127">
            <v>3.86</v>
          </cell>
          <cell r="P127">
            <v>0</v>
          </cell>
          <cell r="Q127">
            <v>3.86</v>
          </cell>
          <cell r="S127">
            <v>136563.64181818184</v>
          </cell>
        </row>
        <row r="128">
          <cell r="G128" t="str">
            <v>n/a</v>
          </cell>
          <cell r="H128" t="str">
            <v>Coumes Spring Children's Centre</v>
          </cell>
          <cell r="I128">
            <v>0</v>
          </cell>
          <cell r="J128">
            <v>7566</v>
          </cell>
          <cell r="K128">
            <v>4515</v>
          </cell>
          <cell r="L128">
            <v>5025</v>
          </cell>
          <cell r="M128">
            <v>17106</v>
          </cell>
          <cell r="N128">
            <v>0</v>
          </cell>
          <cell r="O128">
            <v>3.83</v>
          </cell>
          <cell r="P128">
            <v>0</v>
          </cell>
          <cell r="Q128">
            <v>3.83</v>
          </cell>
          <cell r="S128">
            <v>65515.98</v>
          </cell>
        </row>
        <row r="129">
          <cell r="G129" t="str">
            <v>n/a</v>
          </cell>
          <cell r="H129" t="str">
            <v>Crescent House Nursery</v>
          </cell>
          <cell r="I129">
            <v>0</v>
          </cell>
          <cell r="J129">
            <v>5304</v>
          </cell>
          <cell r="K129">
            <v>5113.75</v>
          </cell>
          <cell r="L129">
            <v>2545</v>
          </cell>
          <cell r="M129">
            <v>12962.75</v>
          </cell>
          <cell r="N129">
            <v>0</v>
          </cell>
          <cell r="O129">
            <v>3.92</v>
          </cell>
          <cell r="P129">
            <v>0</v>
          </cell>
          <cell r="Q129">
            <v>3.92</v>
          </cell>
          <cell r="S129">
            <v>50813.979999999996</v>
          </cell>
        </row>
        <row r="130">
          <cell r="G130" t="str">
            <v>n/a</v>
          </cell>
          <cell r="H130" t="str">
            <v>Croft Corner Nursery and Pre-School</v>
          </cell>
          <cell r="I130">
            <v>0</v>
          </cell>
          <cell r="J130">
            <v>8613.5</v>
          </cell>
          <cell r="K130">
            <v>6468</v>
          </cell>
          <cell r="L130">
            <v>1828.6363636363637</v>
          </cell>
          <cell r="M130">
            <v>16910.136363636364</v>
          </cell>
          <cell r="N130">
            <v>0</v>
          </cell>
          <cell r="O130">
            <v>3.84</v>
          </cell>
          <cell r="P130">
            <v>0</v>
          </cell>
          <cell r="Q130">
            <v>3.84</v>
          </cell>
          <cell r="S130">
            <v>64934.923636363637</v>
          </cell>
        </row>
        <row r="131">
          <cell r="G131" t="str">
            <v>n/a</v>
          </cell>
          <cell r="H131" t="str">
            <v>Crosspool Community Pre School</v>
          </cell>
          <cell r="I131">
            <v>0</v>
          </cell>
          <cell r="J131">
            <v>6889</v>
          </cell>
          <cell r="K131">
            <v>7322</v>
          </cell>
          <cell r="L131">
            <v>5204.545454545455</v>
          </cell>
          <cell r="M131">
            <v>19415.545454545456</v>
          </cell>
          <cell r="N131">
            <v>0</v>
          </cell>
          <cell r="O131">
            <v>3.83</v>
          </cell>
          <cell r="P131">
            <v>0</v>
          </cell>
          <cell r="Q131">
            <v>3.83</v>
          </cell>
          <cell r="S131">
            <v>74361.539090909093</v>
          </cell>
        </row>
        <row r="132">
          <cell r="G132" t="str">
            <v>n/a</v>
          </cell>
          <cell r="H132" t="str">
            <v>Daisy Chain Private Day Care</v>
          </cell>
          <cell r="I132">
            <v>0</v>
          </cell>
          <cell r="J132">
            <v>4281</v>
          </cell>
          <cell r="K132">
            <v>2790</v>
          </cell>
          <cell r="L132">
            <v>2864.5454545454545</v>
          </cell>
          <cell r="M132">
            <v>9935.545454545454</v>
          </cell>
          <cell r="N132">
            <v>0</v>
          </cell>
          <cell r="O132">
            <v>3.84</v>
          </cell>
          <cell r="P132">
            <v>0</v>
          </cell>
          <cell r="Q132">
            <v>3.84</v>
          </cell>
          <cell r="S132">
            <v>38152.494545454545</v>
          </cell>
        </row>
        <row r="133">
          <cell r="G133" t="str">
            <v>n/a</v>
          </cell>
          <cell r="H133" t="str">
            <v>Darnall Community Nursery</v>
          </cell>
          <cell r="I133">
            <v>0</v>
          </cell>
          <cell r="J133">
            <v>16806</v>
          </cell>
          <cell r="K133">
            <v>13830</v>
          </cell>
          <cell r="L133">
            <v>12524.409090909092</v>
          </cell>
          <cell r="M133">
            <v>43160.409090909088</v>
          </cell>
          <cell r="N133">
            <v>0</v>
          </cell>
          <cell r="O133">
            <v>4.0999999999999996</v>
          </cell>
          <cell r="P133">
            <v>0</v>
          </cell>
          <cell r="Q133">
            <v>4.0999999999999996</v>
          </cell>
          <cell r="S133">
            <v>176957.67727272725</v>
          </cell>
        </row>
        <row r="134">
          <cell r="G134" t="str">
            <v>n/a</v>
          </cell>
          <cell r="H134" t="str">
            <v>Deepcar Pre-School and Daycare</v>
          </cell>
          <cell r="I134">
            <v>0</v>
          </cell>
          <cell r="J134">
            <v>2953.5</v>
          </cell>
          <cell r="K134">
            <v>1965</v>
          </cell>
          <cell r="L134">
            <v>455</v>
          </cell>
          <cell r="M134">
            <v>5373.5</v>
          </cell>
          <cell r="N134">
            <v>0</v>
          </cell>
          <cell r="O134">
            <v>3.84</v>
          </cell>
          <cell r="P134">
            <v>0</v>
          </cell>
          <cell r="Q134">
            <v>3.84</v>
          </cell>
          <cell r="S134">
            <v>20634.239999999998</v>
          </cell>
        </row>
        <row r="135">
          <cell r="G135" t="str">
            <v>n/a</v>
          </cell>
          <cell r="H135" t="str">
            <v>Dickory Dock Nursery</v>
          </cell>
          <cell r="I135">
            <v>0</v>
          </cell>
          <cell r="J135">
            <v>14538</v>
          </cell>
          <cell r="K135">
            <v>9157.5</v>
          </cell>
          <cell r="L135">
            <v>6748.1818181818189</v>
          </cell>
          <cell r="M135">
            <v>30443.68181818182</v>
          </cell>
          <cell r="N135">
            <v>0</v>
          </cell>
          <cell r="O135">
            <v>4.0599999999999996</v>
          </cell>
          <cell r="P135">
            <v>0</v>
          </cell>
          <cell r="Q135">
            <v>4.0599999999999996</v>
          </cell>
          <cell r="S135">
            <v>123601.34818181818</v>
          </cell>
        </row>
        <row r="136">
          <cell r="G136" t="str">
            <v>n/a</v>
          </cell>
          <cell r="H136" t="str">
            <v>Early Steps Nursery</v>
          </cell>
          <cell r="I136">
            <v>0</v>
          </cell>
          <cell r="J136">
            <v>5147</v>
          </cell>
          <cell r="K136">
            <v>3210</v>
          </cell>
          <cell r="L136">
            <v>2430</v>
          </cell>
          <cell r="M136">
            <v>10787</v>
          </cell>
          <cell r="N136">
            <v>0</v>
          </cell>
          <cell r="O136">
            <v>3.84</v>
          </cell>
          <cell r="P136">
            <v>0</v>
          </cell>
          <cell r="Q136">
            <v>3.84</v>
          </cell>
          <cell r="S136">
            <v>41422.080000000002</v>
          </cell>
        </row>
        <row r="137">
          <cell r="G137" t="str">
            <v>n/a</v>
          </cell>
          <cell r="H137" t="str">
            <v>Ecclesall Pre-school</v>
          </cell>
          <cell r="I137">
            <v>0</v>
          </cell>
          <cell r="J137">
            <v>4654</v>
          </cell>
          <cell r="K137">
            <v>1905</v>
          </cell>
          <cell r="L137">
            <v>2830</v>
          </cell>
          <cell r="M137">
            <v>9389</v>
          </cell>
          <cell r="N137">
            <v>0</v>
          </cell>
          <cell r="O137">
            <v>3.82</v>
          </cell>
          <cell r="P137">
            <v>0</v>
          </cell>
          <cell r="Q137">
            <v>3.82</v>
          </cell>
          <cell r="S137">
            <v>35865.979999999996</v>
          </cell>
        </row>
        <row r="138">
          <cell r="G138" t="str">
            <v>n/a</v>
          </cell>
          <cell r="H138" t="str">
            <v>Ellesmere Children's Centre</v>
          </cell>
          <cell r="I138">
            <v>0</v>
          </cell>
          <cell r="J138">
            <v>7639</v>
          </cell>
          <cell r="K138">
            <v>3165</v>
          </cell>
          <cell r="L138">
            <v>3480</v>
          </cell>
          <cell r="M138">
            <v>14284</v>
          </cell>
          <cell r="N138">
            <v>0</v>
          </cell>
          <cell r="O138">
            <v>4.0999999999999996</v>
          </cell>
          <cell r="P138">
            <v>0</v>
          </cell>
          <cell r="Q138">
            <v>4.0999999999999996</v>
          </cell>
          <cell r="S138">
            <v>58564.399999999994</v>
          </cell>
        </row>
        <row r="139">
          <cell r="G139" t="str">
            <v>n/a</v>
          </cell>
          <cell r="H139" t="str">
            <v>Elmore Kindergarten - Birley</v>
          </cell>
          <cell r="I139">
            <v>0</v>
          </cell>
          <cell r="J139">
            <v>11670.5</v>
          </cell>
          <cell r="K139">
            <v>9399.5</v>
          </cell>
          <cell r="L139">
            <v>7071.8181818181811</v>
          </cell>
          <cell r="M139">
            <v>28141.81818181818</v>
          </cell>
          <cell r="N139">
            <v>0</v>
          </cell>
          <cell r="O139">
            <v>3.9</v>
          </cell>
          <cell r="P139">
            <v>0</v>
          </cell>
          <cell r="Q139">
            <v>3.9</v>
          </cell>
          <cell r="S139">
            <v>109753.0909090909</v>
          </cell>
        </row>
        <row r="140">
          <cell r="G140" t="str">
            <v>n/a</v>
          </cell>
          <cell r="H140" t="str">
            <v>Elmore Kindergarten - Broomhill</v>
          </cell>
          <cell r="I140">
            <v>0</v>
          </cell>
          <cell r="J140">
            <v>7835</v>
          </cell>
          <cell r="K140">
            <v>5745</v>
          </cell>
          <cell r="L140">
            <v>3113.181818181818</v>
          </cell>
          <cell r="M140">
            <v>16693.181818181816</v>
          </cell>
          <cell r="N140">
            <v>0</v>
          </cell>
          <cell r="O140">
            <v>3.85</v>
          </cell>
          <cell r="P140">
            <v>0</v>
          </cell>
          <cell r="Q140">
            <v>3.85</v>
          </cell>
          <cell r="S140">
            <v>64268.749999999993</v>
          </cell>
        </row>
        <row r="141">
          <cell r="G141" t="str">
            <v>n/a</v>
          </cell>
          <cell r="H141" t="str">
            <v>Elmore Kindergarten - Ecclesfield</v>
          </cell>
          <cell r="I141">
            <v>0</v>
          </cell>
          <cell r="J141">
            <v>13785</v>
          </cell>
          <cell r="K141">
            <v>7155</v>
          </cell>
          <cell r="L141">
            <v>7573.636363636364</v>
          </cell>
          <cell r="M141">
            <v>28513.636363636364</v>
          </cell>
          <cell r="N141">
            <v>0</v>
          </cell>
          <cell r="O141">
            <v>4</v>
          </cell>
          <cell r="P141">
            <v>0</v>
          </cell>
          <cell r="Q141">
            <v>4</v>
          </cell>
          <cell r="S141">
            <v>114054.54545454546</v>
          </cell>
        </row>
        <row r="142">
          <cell r="G142" t="str">
            <v>n/a</v>
          </cell>
          <cell r="H142" t="str">
            <v>Elmore Kindergarten - Middlewood</v>
          </cell>
          <cell r="I142">
            <v>0</v>
          </cell>
          <cell r="J142">
            <v>7578</v>
          </cell>
          <cell r="K142">
            <v>5970</v>
          </cell>
          <cell r="L142">
            <v>3685.4545454545455</v>
          </cell>
          <cell r="M142">
            <v>17233.454545454544</v>
          </cell>
          <cell r="N142">
            <v>0</v>
          </cell>
          <cell r="O142">
            <v>3.98</v>
          </cell>
          <cell r="P142">
            <v>0</v>
          </cell>
          <cell r="Q142">
            <v>3.98</v>
          </cell>
          <cell r="S142">
            <v>68589.149090909079</v>
          </cell>
        </row>
        <row r="143">
          <cell r="G143" t="str">
            <v>n/a</v>
          </cell>
          <cell r="H143" t="str">
            <v>Endcliffe Playgroup</v>
          </cell>
          <cell r="I143">
            <v>0</v>
          </cell>
          <cell r="J143">
            <v>1379</v>
          </cell>
          <cell r="K143">
            <v>1155</v>
          </cell>
          <cell r="L143">
            <v>660</v>
          </cell>
          <cell r="M143">
            <v>3194</v>
          </cell>
          <cell r="N143">
            <v>0</v>
          </cell>
          <cell r="O143">
            <v>3.84</v>
          </cell>
          <cell r="P143">
            <v>0</v>
          </cell>
          <cell r="Q143">
            <v>3.84</v>
          </cell>
          <cell r="S143">
            <v>12264.96</v>
          </cell>
        </row>
        <row r="144">
          <cell r="G144" t="str">
            <v>n/a</v>
          </cell>
          <cell r="H144" t="str">
            <v>Fairmount Nursery (Broomhall)</v>
          </cell>
          <cell r="I144">
            <v>0</v>
          </cell>
          <cell r="J144">
            <v>6414</v>
          </cell>
          <cell r="K144">
            <v>4440</v>
          </cell>
          <cell r="L144">
            <v>5709.090909090909</v>
          </cell>
          <cell r="M144">
            <v>16563.090909090908</v>
          </cell>
          <cell r="N144">
            <v>0</v>
          </cell>
          <cell r="O144">
            <v>3.97</v>
          </cell>
          <cell r="P144">
            <v>0</v>
          </cell>
          <cell r="Q144">
            <v>3.97</v>
          </cell>
          <cell r="S144">
            <v>65755.470909090902</v>
          </cell>
        </row>
        <row r="145">
          <cell r="G145" t="str">
            <v>n/a</v>
          </cell>
          <cell r="H145" t="str">
            <v>Fairmount Nursery (Clarkehouse Road)</v>
          </cell>
          <cell r="I145">
            <v>0</v>
          </cell>
          <cell r="J145">
            <v>8131.5</v>
          </cell>
          <cell r="K145">
            <v>4941</v>
          </cell>
          <cell r="L145">
            <v>5890.909090909091</v>
          </cell>
          <cell r="M145">
            <v>18963.409090909092</v>
          </cell>
          <cell r="N145">
            <v>0</v>
          </cell>
          <cell r="O145">
            <v>3.87</v>
          </cell>
          <cell r="P145">
            <v>0</v>
          </cell>
          <cell r="Q145">
            <v>3.87</v>
          </cell>
          <cell r="S145">
            <v>73388.393181818188</v>
          </cell>
        </row>
        <row r="146">
          <cell r="G146" t="str">
            <v>n/a</v>
          </cell>
          <cell r="H146" t="str">
            <v>Fairmount Nursery (Hackenthorpe)</v>
          </cell>
          <cell r="I146">
            <v>0</v>
          </cell>
          <cell r="J146">
            <v>7800</v>
          </cell>
          <cell r="K146">
            <v>4740</v>
          </cell>
          <cell r="L146">
            <v>4650</v>
          </cell>
          <cell r="M146">
            <v>17190</v>
          </cell>
          <cell r="N146">
            <v>0</v>
          </cell>
          <cell r="O146">
            <v>3.88</v>
          </cell>
          <cell r="P146">
            <v>0</v>
          </cell>
          <cell r="Q146">
            <v>3.88</v>
          </cell>
          <cell r="S146">
            <v>66697.2</v>
          </cell>
        </row>
        <row r="147">
          <cell r="G147" t="str">
            <v>n/a</v>
          </cell>
          <cell r="H147" t="str">
            <v>Firth Parks Little Treasures Nursery</v>
          </cell>
          <cell r="I147">
            <v>0</v>
          </cell>
          <cell r="J147">
            <v>2571</v>
          </cell>
          <cell r="K147">
            <v>3555</v>
          </cell>
          <cell r="L147">
            <v>1977.6923076923076</v>
          </cell>
          <cell r="M147">
            <v>8103.6923076923076</v>
          </cell>
          <cell r="N147">
            <v>0</v>
          </cell>
          <cell r="O147">
            <v>3.82</v>
          </cell>
          <cell r="P147">
            <v>0</v>
          </cell>
          <cell r="Q147">
            <v>3.82</v>
          </cell>
          <cell r="S147">
            <v>30956.104615384615</v>
          </cell>
        </row>
        <row r="148">
          <cell r="G148" t="str">
            <v>n/a</v>
          </cell>
          <cell r="H148" t="str">
            <v>First Steps Nursery School</v>
          </cell>
          <cell r="I148">
            <v>0</v>
          </cell>
          <cell r="J148">
            <v>11753</v>
          </cell>
          <cell r="K148">
            <v>8729.5</v>
          </cell>
          <cell r="L148">
            <v>6545</v>
          </cell>
          <cell r="M148">
            <v>27027.5</v>
          </cell>
          <cell r="N148">
            <v>0</v>
          </cell>
          <cell r="O148">
            <v>3.82</v>
          </cell>
          <cell r="P148">
            <v>0</v>
          </cell>
          <cell r="Q148">
            <v>3.82</v>
          </cell>
          <cell r="S148">
            <v>103245.05</v>
          </cell>
        </row>
        <row r="149">
          <cell r="G149" t="str">
            <v>n/a</v>
          </cell>
          <cell r="H149" t="str">
            <v>Firvale Pre-School (aka Burngreave Childcare Project)</v>
          </cell>
          <cell r="I149">
            <v>0</v>
          </cell>
          <cell r="J149">
            <v>5136</v>
          </cell>
          <cell r="K149">
            <v>4410</v>
          </cell>
          <cell r="L149">
            <v>3660</v>
          </cell>
          <cell r="M149">
            <v>13206</v>
          </cell>
          <cell r="N149">
            <v>0</v>
          </cell>
          <cell r="O149">
            <v>4.1100000000000003</v>
          </cell>
          <cell r="P149">
            <v>0</v>
          </cell>
          <cell r="Q149">
            <v>4.1100000000000003</v>
          </cell>
          <cell r="S149">
            <v>54276.66</v>
          </cell>
        </row>
        <row r="150">
          <cell r="G150" t="str">
            <v>n/a</v>
          </cell>
          <cell r="H150" t="str">
            <v>Fulwood Church Playgroup</v>
          </cell>
          <cell r="I150">
            <v>0</v>
          </cell>
          <cell r="J150">
            <v>0</v>
          </cell>
          <cell r="K150">
            <v>0</v>
          </cell>
          <cell r="L150">
            <v>2437.272727272727</v>
          </cell>
          <cell r="M150">
            <v>2437.272727272727</v>
          </cell>
          <cell r="N150">
            <v>0</v>
          </cell>
          <cell r="O150">
            <v>3.82</v>
          </cell>
          <cell r="P150">
            <v>0</v>
          </cell>
          <cell r="Q150">
            <v>3.82</v>
          </cell>
          <cell r="S150">
            <v>9310.3818181818169</v>
          </cell>
        </row>
        <row r="151">
          <cell r="G151" t="str">
            <v>n/a</v>
          </cell>
          <cell r="H151" t="str">
            <v>Fulwood Pre-School Nursery</v>
          </cell>
          <cell r="I151">
            <v>0</v>
          </cell>
          <cell r="J151">
            <v>4563</v>
          </cell>
          <cell r="K151">
            <v>4260</v>
          </cell>
          <cell r="L151">
            <v>2274.5454545454545</v>
          </cell>
          <cell r="M151">
            <v>11097.545454545454</v>
          </cell>
          <cell r="N151">
            <v>0</v>
          </cell>
          <cell r="O151">
            <v>3.84</v>
          </cell>
          <cell r="P151">
            <v>0</v>
          </cell>
          <cell r="Q151">
            <v>3.84</v>
          </cell>
          <cell r="S151">
            <v>42614.574545454539</v>
          </cell>
        </row>
        <row r="152">
          <cell r="G152" t="str">
            <v>n/a</v>
          </cell>
          <cell r="H152" t="str">
            <v>Grapevine Nursery School</v>
          </cell>
          <cell r="I152">
            <v>0</v>
          </cell>
          <cell r="J152">
            <v>5558</v>
          </cell>
          <cell r="K152">
            <v>3816</v>
          </cell>
          <cell r="L152">
            <v>3196.363636363636</v>
          </cell>
          <cell r="M152">
            <v>12570.363636363636</v>
          </cell>
          <cell r="N152">
            <v>0</v>
          </cell>
          <cell r="O152">
            <v>3.95</v>
          </cell>
          <cell r="P152">
            <v>0</v>
          </cell>
          <cell r="Q152">
            <v>3.95</v>
          </cell>
          <cell r="S152">
            <v>49652.936363636363</v>
          </cell>
        </row>
        <row r="153">
          <cell r="G153" t="str">
            <v>n/a</v>
          </cell>
          <cell r="H153" t="str">
            <v>Greasley Road Family Centre</v>
          </cell>
          <cell r="I153">
            <v>0</v>
          </cell>
          <cell r="J153">
            <v>5963</v>
          </cell>
          <cell r="K153">
            <v>4991</v>
          </cell>
          <cell r="L153">
            <v>2416.363636363636</v>
          </cell>
          <cell r="M153">
            <v>13370.363636363636</v>
          </cell>
          <cell r="N153">
            <v>0</v>
          </cell>
          <cell r="O153">
            <v>4.09</v>
          </cell>
          <cell r="P153">
            <v>0</v>
          </cell>
          <cell r="Q153">
            <v>4.09</v>
          </cell>
          <cell r="S153">
            <v>54684.78727272727</v>
          </cell>
        </row>
        <row r="154">
          <cell r="G154" t="str">
            <v>n/a</v>
          </cell>
          <cell r="H154" t="str">
            <v>Greenhill Village Pre-School</v>
          </cell>
          <cell r="I154">
            <v>0</v>
          </cell>
          <cell r="J154">
            <v>11280</v>
          </cell>
          <cell r="K154">
            <v>9491</v>
          </cell>
          <cell r="L154">
            <v>9420</v>
          </cell>
          <cell r="M154">
            <v>30191</v>
          </cell>
          <cell r="N154">
            <v>0</v>
          </cell>
          <cell r="O154">
            <v>3.91</v>
          </cell>
          <cell r="P154">
            <v>0</v>
          </cell>
          <cell r="Q154">
            <v>3.91</v>
          </cell>
          <cell r="S154">
            <v>118046.81</v>
          </cell>
        </row>
        <row r="155">
          <cell r="G155" t="str">
            <v>n/a</v>
          </cell>
          <cell r="H155" t="str">
            <v>Greystones Pre-School</v>
          </cell>
          <cell r="I155">
            <v>0</v>
          </cell>
          <cell r="J155">
            <v>8118.5</v>
          </cell>
          <cell r="K155">
            <v>7689.25</v>
          </cell>
          <cell r="L155">
            <v>5483.863636363636</v>
          </cell>
          <cell r="M155">
            <v>21291.613636363636</v>
          </cell>
          <cell r="N155">
            <v>0</v>
          </cell>
          <cell r="O155">
            <v>3.83</v>
          </cell>
          <cell r="P155">
            <v>0</v>
          </cell>
          <cell r="Q155">
            <v>3.83</v>
          </cell>
          <cell r="S155">
            <v>81546.880227272733</v>
          </cell>
        </row>
        <row r="156">
          <cell r="G156" t="str">
            <v>n/a</v>
          </cell>
          <cell r="H156" t="str">
            <v>Hackenthorpe Hall Nursery</v>
          </cell>
          <cell r="I156">
            <v>0</v>
          </cell>
          <cell r="J156">
            <v>10130.5</v>
          </cell>
          <cell r="K156">
            <v>7847.5</v>
          </cell>
          <cell r="L156">
            <v>7929.090909090909</v>
          </cell>
          <cell r="M156">
            <v>25907.090909090908</v>
          </cell>
          <cell r="N156">
            <v>0</v>
          </cell>
          <cell r="O156">
            <v>3.89</v>
          </cell>
          <cell r="P156">
            <v>0</v>
          </cell>
          <cell r="Q156">
            <v>3.89</v>
          </cell>
          <cell r="S156">
            <v>100778.58363636363</v>
          </cell>
        </row>
        <row r="157">
          <cell r="G157" t="str">
            <v>n/a</v>
          </cell>
          <cell r="H157" t="str">
            <v>Hamilton House Nursery</v>
          </cell>
          <cell r="I157">
            <v>0</v>
          </cell>
          <cell r="J157">
            <v>15153.5</v>
          </cell>
          <cell r="K157">
            <v>8380</v>
          </cell>
          <cell r="L157">
            <v>6084.2272727272721</v>
          </cell>
          <cell r="M157">
            <v>29617.727272727272</v>
          </cell>
          <cell r="N157">
            <v>0</v>
          </cell>
          <cell r="O157">
            <v>3.98</v>
          </cell>
          <cell r="P157">
            <v>0</v>
          </cell>
          <cell r="Q157">
            <v>3.98</v>
          </cell>
          <cell r="R157">
            <v>0</v>
          </cell>
          <cell r="S157">
            <v>117878.55454545454</v>
          </cell>
        </row>
        <row r="158">
          <cell r="G158" t="str">
            <v>n/a</v>
          </cell>
          <cell r="H158" t="str">
            <v>Handsworth Community Nursery</v>
          </cell>
          <cell r="I158">
            <v>0</v>
          </cell>
          <cell r="J158">
            <v>12915</v>
          </cell>
          <cell r="K158">
            <v>5955</v>
          </cell>
          <cell r="L158">
            <v>8102.7272727272721</v>
          </cell>
          <cell r="M158">
            <v>26972.727272727272</v>
          </cell>
          <cell r="N158">
            <v>0</v>
          </cell>
          <cell r="O158">
            <v>3.97</v>
          </cell>
          <cell r="P158">
            <v>0</v>
          </cell>
          <cell r="Q158">
            <v>3.97</v>
          </cell>
          <cell r="S158">
            <v>107081.72727272728</v>
          </cell>
        </row>
        <row r="159">
          <cell r="G159" t="str">
            <v>n/a</v>
          </cell>
          <cell r="H159" t="str">
            <v>Happy Kids Nursery</v>
          </cell>
          <cell r="I159">
            <v>0</v>
          </cell>
          <cell r="J159">
            <v>0</v>
          </cell>
          <cell r="K159">
            <v>0</v>
          </cell>
          <cell r="L159">
            <v>3021.818181818182</v>
          </cell>
          <cell r="M159">
            <v>3021.818181818182</v>
          </cell>
          <cell r="N159">
            <v>0</v>
          </cell>
          <cell r="O159">
            <v>4.03</v>
          </cell>
          <cell r="P159">
            <v>0</v>
          </cell>
          <cell r="Q159">
            <v>4.03</v>
          </cell>
          <cell r="S159">
            <v>12177.927272727275</v>
          </cell>
        </row>
        <row r="160">
          <cell r="G160" t="str">
            <v>n/a</v>
          </cell>
          <cell r="H160" t="str">
            <v>High Hazels Nursery &amp; Pre School</v>
          </cell>
          <cell r="I160">
            <v>0</v>
          </cell>
          <cell r="J160">
            <v>7920</v>
          </cell>
          <cell r="K160">
            <v>4950</v>
          </cell>
          <cell r="L160">
            <v>4472.7272727272721</v>
          </cell>
          <cell r="M160">
            <v>17342.727272727272</v>
          </cell>
          <cell r="N160">
            <v>0</v>
          </cell>
          <cell r="O160">
            <v>4.01</v>
          </cell>
          <cell r="P160">
            <v>0</v>
          </cell>
          <cell r="Q160">
            <v>4.01</v>
          </cell>
          <cell r="S160">
            <v>69544.33636363635</v>
          </cell>
        </row>
        <row r="161">
          <cell r="G161" t="str">
            <v>n/a</v>
          </cell>
          <cell r="H161" t="str">
            <v>Highgate Day Nursery &amp; Pre-School</v>
          </cell>
          <cell r="I161">
            <v>0</v>
          </cell>
          <cell r="J161">
            <v>8085</v>
          </cell>
          <cell r="K161">
            <v>7091</v>
          </cell>
          <cell r="L161">
            <v>2910</v>
          </cell>
          <cell r="M161">
            <v>18086</v>
          </cell>
          <cell r="N161">
            <v>0</v>
          </cell>
          <cell r="O161">
            <v>3.82</v>
          </cell>
          <cell r="P161">
            <v>0</v>
          </cell>
          <cell r="Q161">
            <v>3.82</v>
          </cell>
          <cell r="S161">
            <v>69088.52</v>
          </cell>
        </row>
        <row r="162">
          <cell r="G162" t="str">
            <v>n/a</v>
          </cell>
          <cell r="H162" t="str">
            <v>Hillsborough College Nursery</v>
          </cell>
          <cell r="I162">
            <v>0</v>
          </cell>
          <cell r="J162">
            <v>6520</v>
          </cell>
          <cell r="K162">
            <v>3877</v>
          </cell>
          <cell r="L162">
            <v>2336.818181818182</v>
          </cell>
          <cell r="M162">
            <v>12733.818181818182</v>
          </cell>
          <cell r="N162">
            <v>0</v>
          </cell>
          <cell r="O162">
            <v>4.01</v>
          </cell>
          <cell r="P162">
            <v>0</v>
          </cell>
          <cell r="Q162">
            <v>4.01</v>
          </cell>
          <cell r="S162">
            <v>51062.610909090909</v>
          </cell>
        </row>
        <row r="163">
          <cell r="G163" t="str">
            <v>n/a</v>
          </cell>
          <cell r="H163" t="str">
            <v>Hollinsend Pre-School</v>
          </cell>
          <cell r="I163">
            <v>0</v>
          </cell>
          <cell r="J163">
            <v>5550</v>
          </cell>
          <cell r="K163">
            <v>4365</v>
          </cell>
          <cell r="L163">
            <v>4200</v>
          </cell>
          <cell r="M163">
            <v>14115</v>
          </cell>
          <cell r="N163">
            <v>0</v>
          </cell>
          <cell r="O163">
            <v>3.86</v>
          </cell>
          <cell r="P163">
            <v>0</v>
          </cell>
          <cell r="Q163">
            <v>3.86</v>
          </cell>
          <cell r="S163">
            <v>54483.9</v>
          </cell>
        </row>
        <row r="164">
          <cell r="G164" t="str">
            <v>n/a</v>
          </cell>
          <cell r="H164" t="str">
            <v>Holmhirst Pre-School</v>
          </cell>
          <cell r="I164">
            <v>0</v>
          </cell>
          <cell r="J164">
            <v>6424.5</v>
          </cell>
          <cell r="K164">
            <v>4267.5</v>
          </cell>
          <cell r="L164">
            <v>4142.7272727272721</v>
          </cell>
          <cell r="M164">
            <v>14834.727272727272</v>
          </cell>
          <cell r="N164">
            <v>0</v>
          </cell>
          <cell r="O164">
            <v>3.85</v>
          </cell>
          <cell r="P164">
            <v>0</v>
          </cell>
          <cell r="Q164">
            <v>3.85</v>
          </cell>
          <cell r="S164">
            <v>57113.7</v>
          </cell>
        </row>
        <row r="165">
          <cell r="G165" t="str">
            <v>n/a</v>
          </cell>
          <cell r="H165" t="str">
            <v>Holt House Pre-School</v>
          </cell>
          <cell r="I165">
            <v>0</v>
          </cell>
          <cell r="J165">
            <v>10863</v>
          </cell>
          <cell r="K165">
            <v>9743</v>
          </cell>
          <cell r="L165">
            <v>7625.454545454545</v>
          </cell>
          <cell r="M165">
            <v>28231.454545454544</v>
          </cell>
          <cell r="N165">
            <v>0</v>
          </cell>
          <cell r="O165">
            <v>3.84</v>
          </cell>
          <cell r="P165">
            <v>0</v>
          </cell>
          <cell r="Q165">
            <v>3.84</v>
          </cell>
          <cell r="S165">
            <v>108408.78545454545</v>
          </cell>
        </row>
        <row r="166">
          <cell r="G166" t="str">
            <v>n/a</v>
          </cell>
          <cell r="H166" t="str">
            <v>Hydra Tots</v>
          </cell>
          <cell r="I166">
            <v>0</v>
          </cell>
          <cell r="J166">
            <v>11723</v>
          </cell>
          <cell r="K166">
            <v>9795</v>
          </cell>
          <cell r="L166">
            <v>6584.545454545455</v>
          </cell>
          <cell r="M166">
            <v>28102.545454545456</v>
          </cell>
          <cell r="N166">
            <v>0</v>
          </cell>
          <cell r="O166">
            <v>3.87</v>
          </cell>
          <cell r="P166">
            <v>0</v>
          </cell>
          <cell r="Q166">
            <v>3.87</v>
          </cell>
          <cell r="S166">
            <v>108756.85090909092</v>
          </cell>
        </row>
        <row r="167">
          <cell r="G167" t="str">
            <v>n/a</v>
          </cell>
          <cell r="H167" t="str">
            <v>Intake Pre School</v>
          </cell>
          <cell r="I167">
            <v>0</v>
          </cell>
          <cell r="J167">
            <v>7809</v>
          </cell>
          <cell r="K167">
            <v>5445</v>
          </cell>
          <cell r="L167">
            <v>3774.5454545454545</v>
          </cell>
          <cell r="M167">
            <v>17028.545454545456</v>
          </cell>
          <cell r="N167">
            <v>0</v>
          </cell>
          <cell r="O167">
            <v>3.89</v>
          </cell>
          <cell r="P167">
            <v>0</v>
          </cell>
          <cell r="Q167">
            <v>3.89</v>
          </cell>
          <cell r="S167">
            <v>66241.041818181824</v>
          </cell>
        </row>
        <row r="168">
          <cell r="G168" t="str">
            <v>n/a</v>
          </cell>
          <cell r="H168" t="str">
            <v>Jack &amp; Jill Pre School</v>
          </cell>
          <cell r="I168">
            <v>0</v>
          </cell>
          <cell r="J168">
            <v>5616</v>
          </cell>
          <cell r="K168">
            <v>3097.5</v>
          </cell>
          <cell r="L168">
            <v>2982.5</v>
          </cell>
          <cell r="M168">
            <v>11696</v>
          </cell>
          <cell r="N168">
            <v>0</v>
          </cell>
          <cell r="O168">
            <v>3.85</v>
          </cell>
          <cell r="P168">
            <v>0</v>
          </cell>
          <cell r="Q168">
            <v>3.85</v>
          </cell>
          <cell r="S168">
            <v>45029.599999999999</v>
          </cell>
        </row>
        <row r="169">
          <cell r="G169" t="str">
            <v>n/a</v>
          </cell>
          <cell r="H169" t="str">
            <v>Just for Kidz</v>
          </cell>
          <cell r="I169">
            <v>0</v>
          </cell>
          <cell r="J169">
            <v>6516</v>
          </cell>
          <cell r="K169">
            <v>4581</v>
          </cell>
          <cell r="L169">
            <v>3535.4545454545455</v>
          </cell>
          <cell r="M169">
            <v>14632.454545454546</v>
          </cell>
          <cell r="N169">
            <v>0</v>
          </cell>
          <cell r="O169">
            <v>3.86</v>
          </cell>
          <cell r="P169">
            <v>0</v>
          </cell>
          <cell r="Q169">
            <v>3.86</v>
          </cell>
          <cell r="S169">
            <v>56481.274545454544</v>
          </cell>
        </row>
        <row r="170">
          <cell r="G170" t="str">
            <v>n/a</v>
          </cell>
          <cell r="H170" t="str">
            <v>Kelham Island Community Childcare</v>
          </cell>
          <cell r="I170">
            <v>0</v>
          </cell>
          <cell r="J170">
            <v>5640</v>
          </cell>
          <cell r="K170">
            <v>6105</v>
          </cell>
          <cell r="L170">
            <v>1039.2857142857142</v>
          </cell>
          <cell r="M170">
            <v>12784.285714285714</v>
          </cell>
          <cell r="N170">
            <v>0</v>
          </cell>
          <cell r="O170">
            <v>3.93</v>
          </cell>
          <cell r="P170">
            <v>0</v>
          </cell>
          <cell r="Q170">
            <v>3.93</v>
          </cell>
          <cell r="S170">
            <v>50242.242857142854</v>
          </cell>
        </row>
        <row r="171">
          <cell r="G171" t="str">
            <v>n/a</v>
          </cell>
          <cell r="H171" t="str">
            <v>Kids Unlimited - Lynda Ellis Nursery</v>
          </cell>
          <cell r="I171">
            <v>0</v>
          </cell>
          <cell r="J171">
            <v>6708</v>
          </cell>
          <cell r="K171">
            <v>5001</v>
          </cell>
          <cell r="L171">
            <v>3395</v>
          </cell>
          <cell r="M171">
            <v>15104</v>
          </cell>
          <cell r="N171">
            <v>0</v>
          </cell>
          <cell r="O171">
            <v>3.87</v>
          </cell>
          <cell r="P171">
            <v>0</v>
          </cell>
          <cell r="Q171">
            <v>3.87</v>
          </cell>
          <cell r="S171">
            <v>58452.480000000003</v>
          </cell>
        </row>
        <row r="172">
          <cell r="G172" t="str">
            <v>n/a</v>
          </cell>
          <cell r="H172" t="str">
            <v>Kids Unlimited @ Millhouses</v>
          </cell>
          <cell r="I172">
            <v>0</v>
          </cell>
          <cell r="J172">
            <v>10630</v>
          </cell>
          <cell r="K172">
            <v>5379</v>
          </cell>
          <cell r="L172">
            <v>7443.636363636364</v>
          </cell>
          <cell r="M172">
            <v>23452.636363636364</v>
          </cell>
          <cell r="N172">
            <v>0</v>
          </cell>
          <cell r="O172">
            <v>3.82</v>
          </cell>
          <cell r="P172">
            <v>0</v>
          </cell>
          <cell r="Q172">
            <v>3.82</v>
          </cell>
          <cell r="S172">
            <v>89589.070909090908</v>
          </cell>
        </row>
        <row r="173">
          <cell r="G173" t="str">
            <v>n/a</v>
          </cell>
          <cell r="H173" t="str">
            <v>KidZ@Work Ltd</v>
          </cell>
          <cell r="I173">
            <v>0</v>
          </cell>
          <cell r="J173">
            <v>10581</v>
          </cell>
          <cell r="K173">
            <v>10047</v>
          </cell>
          <cell r="L173">
            <v>5844.545454545455</v>
          </cell>
          <cell r="M173">
            <v>26472.545454545456</v>
          </cell>
          <cell r="N173">
            <v>0</v>
          </cell>
          <cell r="O173">
            <v>3.92</v>
          </cell>
          <cell r="P173">
            <v>0</v>
          </cell>
          <cell r="Q173">
            <v>3.92</v>
          </cell>
          <cell r="S173">
            <v>103772.37818181819</v>
          </cell>
        </row>
        <row r="174">
          <cell r="G174" t="str">
            <v>n/a</v>
          </cell>
          <cell r="H174" t="str">
            <v>Kingfield Kindergarten</v>
          </cell>
          <cell r="I174">
            <v>0</v>
          </cell>
          <cell r="J174">
            <v>1495</v>
          </cell>
          <cell r="K174">
            <v>168</v>
          </cell>
          <cell r="L174">
            <v>1478.181818181818</v>
          </cell>
          <cell r="M174">
            <v>3141.181818181818</v>
          </cell>
          <cell r="N174">
            <v>0</v>
          </cell>
          <cell r="O174">
            <v>3.85</v>
          </cell>
          <cell r="P174">
            <v>0</v>
          </cell>
          <cell r="Q174">
            <v>3.85</v>
          </cell>
          <cell r="S174">
            <v>12093.55</v>
          </cell>
        </row>
        <row r="175">
          <cell r="G175" t="str">
            <v>n/a</v>
          </cell>
          <cell r="H175" t="str">
            <v>Kingswood Day Nursery</v>
          </cell>
          <cell r="I175">
            <v>0</v>
          </cell>
          <cell r="J175">
            <v>8952</v>
          </cell>
          <cell r="K175">
            <v>5027.25</v>
          </cell>
          <cell r="L175">
            <v>6673.636363636364</v>
          </cell>
          <cell r="M175">
            <v>20652.886363636364</v>
          </cell>
          <cell r="N175">
            <v>0</v>
          </cell>
          <cell r="O175">
            <v>3.83</v>
          </cell>
          <cell r="P175">
            <v>0</v>
          </cell>
          <cell r="Q175">
            <v>3.83</v>
          </cell>
          <cell r="S175">
            <v>79100.554772727279</v>
          </cell>
        </row>
        <row r="176">
          <cell r="G176" t="str">
            <v>n/a</v>
          </cell>
          <cell r="H176" t="str">
            <v>Lamb Setts Montessori Nursery</v>
          </cell>
          <cell r="I176">
            <v>0</v>
          </cell>
          <cell r="J176">
            <v>10400</v>
          </cell>
          <cell r="K176">
            <v>9900</v>
          </cell>
          <cell r="L176">
            <v>6645.454545454545</v>
          </cell>
          <cell r="M176">
            <v>26945.454545454544</v>
          </cell>
          <cell r="N176">
            <v>0</v>
          </cell>
          <cell r="O176">
            <v>3.84</v>
          </cell>
          <cell r="P176">
            <v>0</v>
          </cell>
          <cell r="Q176">
            <v>3.84</v>
          </cell>
          <cell r="S176">
            <v>103470.54545454544</v>
          </cell>
        </row>
        <row r="177">
          <cell r="G177" t="str">
            <v>n/a</v>
          </cell>
          <cell r="H177" t="str">
            <v>Lilypad Day Nursery</v>
          </cell>
          <cell r="I177">
            <v>0</v>
          </cell>
          <cell r="J177">
            <v>4680</v>
          </cell>
          <cell r="K177">
            <v>4455</v>
          </cell>
          <cell r="L177">
            <v>3076.363636363636</v>
          </cell>
          <cell r="M177">
            <v>12211.363636363636</v>
          </cell>
          <cell r="N177">
            <v>0</v>
          </cell>
          <cell r="O177">
            <v>3.84</v>
          </cell>
          <cell r="P177">
            <v>0</v>
          </cell>
          <cell r="Q177">
            <v>3.84</v>
          </cell>
          <cell r="S177">
            <v>46891.63636363636</v>
          </cell>
        </row>
        <row r="178">
          <cell r="G178" t="str">
            <v>n/a</v>
          </cell>
          <cell r="H178" t="str">
            <v>Little Angels Nursery School</v>
          </cell>
          <cell r="I178">
            <v>0</v>
          </cell>
          <cell r="J178">
            <v>6648.5</v>
          </cell>
          <cell r="K178">
            <v>4238</v>
          </cell>
          <cell r="L178">
            <v>4140</v>
          </cell>
          <cell r="M178">
            <v>15026.5</v>
          </cell>
          <cell r="N178">
            <v>0</v>
          </cell>
          <cell r="O178">
            <v>3.93</v>
          </cell>
          <cell r="P178">
            <v>0</v>
          </cell>
          <cell r="Q178">
            <v>3.93</v>
          </cell>
          <cell r="S178">
            <v>59054.145000000004</v>
          </cell>
        </row>
        <row r="179">
          <cell r="G179" t="str">
            <v>n/a</v>
          </cell>
          <cell r="H179" t="str">
            <v>Little Imp Pre-School</v>
          </cell>
          <cell r="I179">
            <v>0</v>
          </cell>
          <cell r="J179">
            <v>11846.5</v>
          </cell>
          <cell r="K179">
            <v>8003</v>
          </cell>
          <cell r="L179">
            <v>6569.090909090909</v>
          </cell>
          <cell r="M179">
            <v>26418.590909090908</v>
          </cell>
          <cell r="N179">
            <v>0</v>
          </cell>
          <cell r="O179">
            <v>3.92</v>
          </cell>
          <cell r="P179">
            <v>0</v>
          </cell>
          <cell r="Q179">
            <v>3.92</v>
          </cell>
          <cell r="S179">
            <v>103560.87636363636</v>
          </cell>
        </row>
        <row r="180">
          <cell r="G180" t="str">
            <v>n/a</v>
          </cell>
          <cell r="H180" t="str">
            <v>Little Rascals (Halifax Road)</v>
          </cell>
          <cell r="I180">
            <v>0</v>
          </cell>
          <cell r="J180">
            <v>9680</v>
          </cell>
          <cell r="K180">
            <v>6960</v>
          </cell>
          <cell r="L180">
            <v>6597.7272727272721</v>
          </cell>
          <cell r="M180">
            <v>23237.727272727272</v>
          </cell>
          <cell r="N180">
            <v>0</v>
          </cell>
          <cell r="O180">
            <v>4.04</v>
          </cell>
          <cell r="P180">
            <v>0</v>
          </cell>
          <cell r="Q180">
            <v>4.04</v>
          </cell>
          <cell r="S180">
            <v>93880.418181818182</v>
          </cell>
        </row>
        <row r="181">
          <cell r="G181" t="str">
            <v>n/a</v>
          </cell>
          <cell r="H181" t="str">
            <v>Little Saints Nursery</v>
          </cell>
          <cell r="I181">
            <v>0</v>
          </cell>
          <cell r="J181">
            <v>6124.5</v>
          </cell>
          <cell r="K181">
            <v>3082</v>
          </cell>
          <cell r="L181">
            <v>4065.9090909090905</v>
          </cell>
          <cell r="M181">
            <v>13272.40909090909</v>
          </cell>
          <cell r="N181">
            <v>0</v>
          </cell>
          <cell r="O181">
            <v>3.83</v>
          </cell>
          <cell r="P181">
            <v>0</v>
          </cell>
          <cell r="Q181">
            <v>3.83</v>
          </cell>
          <cell r="S181">
            <v>50833.326818181813</v>
          </cell>
        </row>
        <row r="182">
          <cell r="G182" t="str">
            <v>n/a</v>
          </cell>
          <cell r="H182" t="str">
            <v>Lodge Moor Nursery</v>
          </cell>
          <cell r="I182">
            <v>0</v>
          </cell>
          <cell r="J182">
            <v>11669</v>
          </cell>
          <cell r="K182">
            <v>6732</v>
          </cell>
          <cell r="L182">
            <v>7655</v>
          </cell>
          <cell r="M182">
            <v>26056</v>
          </cell>
          <cell r="N182">
            <v>0</v>
          </cell>
          <cell r="O182">
            <v>3.82</v>
          </cell>
          <cell r="P182">
            <v>0</v>
          </cell>
          <cell r="Q182">
            <v>3.82</v>
          </cell>
          <cell r="S182">
            <v>99533.92</v>
          </cell>
        </row>
        <row r="183">
          <cell r="G183" t="str">
            <v>n/a</v>
          </cell>
          <cell r="H183" t="str">
            <v>Loxley Nursery</v>
          </cell>
          <cell r="I183">
            <v>0</v>
          </cell>
          <cell r="J183">
            <v>6045</v>
          </cell>
          <cell r="K183">
            <v>5070</v>
          </cell>
          <cell r="L183">
            <v>3510</v>
          </cell>
          <cell r="M183">
            <v>14625</v>
          </cell>
          <cell r="N183">
            <v>0</v>
          </cell>
          <cell r="O183">
            <v>3.84</v>
          </cell>
          <cell r="P183">
            <v>0</v>
          </cell>
          <cell r="Q183">
            <v>3.84</v>
          </cell>
          <cell r="S183">
            <v>56160</v>
          </cell>
        </row>
        <row r="184">
          <cell r="G184" t="str">
            <v>n/a</v>
          </cell>
          <cell r="H184" t="str">
            <v>Malin Bridge Pre-School</v>
          </cell>
          <cell r="I184">
            <v>0</v>
          </cell>
          <cell r="J184">
            <v>13338</v>
          </cell>
          <cell r="K184">
            <v>10759</v>
          </cell>
          <cell r="L184">
            <v>9080.9090909090919</v>
          </cell>
          <cell r="M184">
            <v>33177.909090909088</v>
          </cell>
          <cell r="N184">
            <v>0</v>
          </cell>
          <cell r="O184">
            <v>3.86</v>
          </cell>
          <cell r="P184">
            <v>0</v>
          </cell>
          <cell r="Q184">
            <v>3.86</v>
          </cell>
          <cell r="S184">
            <v>128066.72909090908</v>
          </cell>
        </row>
        <row r="185">
          <cell r="G185" t="str">
            <v>n/a</v>
          </cell>
          <cell r="H185" t="str">
            <v>Manor Community Childcare Centre Ltd</v>
          </cell>
          <cell r="I185">
            <v>0</v>
          </cell>
          <cell r="J185">
            <v>13588</v>
          </cell>
          <cell r="K185">
            <v>12195</v>
          </cell>
          <cell r="L185">
            <v>7007.2727272727279</v>
          </cell>
          <cell r="M185">
            <v>32790.272727272728</v>
          </cell>
          <cell r="N185">
            <v>0</v>
          </cell>
          <cell r="O185">
            <v>4.08</v>
          </cell>
          <cell r="P185">
            <v>0</v>
          </cell>
          <cell r="Q185">
            <v>4.08</v>
          </cell>
          <cell r="S185">
            <v>133784.31272727274</v>
          </cell>
        </row>
        <row r="186">
          <cell r="G186" t="str">
            <v>n/a</v>
          </cell>
          <cell r="H186" t="str">
            <v>Mazehill Nursery</v>
          </cell>
          <cell r="I186">
            <v>0</v>
          </cell>
          <cell r="J186">
            <v>22677</v>
          </cell>
          <cell r="K186">
            <v>17490</v>
          </cell>
          <cell r="L186">
            <v>11401.818181818182</v>
          </cell>
          <cell r="M186">
            <v>51568.818181818184</v>
          </cell>
          <cell r="N186">
            <v>0</v>
          </cell>
          <cell r="O186">
            <v>3.87</v>
          </cell>
          <cell r="P186">
            <v>0</v>
          </cell>
          <cell r="Q186">
            <v>3.87</v>
          </cell>
          <cell r="S186">
            <v>199571.32636363638</v>
          </cell>
        </row>
        <row r="187">
          <cell r="G187" t="str">
            <v>n/a</v>
          </cell>
          <cell r="H187" t="str">
            <v>Meganursery</v>
          </cell>
          <cell r="I187">
            <v>0</v>
          </cell>
          <cell r="J187">
            <v>4408</v>
          </cell>
          <cell r="K187">
            <v>4535</v>
          </cell>
          <cell r="L187">
            <v>3180</v>
          </cell>
          <cell r="M187">
            <v>12123</v>
          </cell>
          <cell r="N187">
            <v>0</v>
          </cell>
          <cell r="O187">
            <v>4.04</v>
          </cell>
          <cell r="P187">
            <v>0</v>
          </cell>
          <cell r="Q187">
            <v>4.04</v>
          </cell>
          <cell r="S187">
            <v>48976.92</v>
          </cell>
        </row>
        <row r="188">
          <cell r="G188" t="str">
            <v>n/a</v>
          </cell>
          <cell r="H188" t="str">
            <v>Middlewood Nature Nursery</v>
          </cell>
          <cell r="I188">
            <v>0</v>
          </cell>
          <cell r="J188">
            <v>975</v>
          </cell>
          <cell r="K188">
            <v>2635</v>
          </cell>
          <cell r="L188">
            <v>750</v>
          </cell>
          <cell r="M188">
            <v>4360</v>
          </cell>
          <cell r="N188">
            <v>0</v>
          </cell>
          <cell r="O188">
            <v>3.82</v>
          </cell>
          <cell r="P188">
            <v>0</v>
          </cell>
          <cell r="Q188">
            <v>3.82</v>
          </cell>
          <cell r="S188">
            <v>16655.2</v>
          </cell>
        </row>
        <row r="189">
          <cell r="G189" t="str">
            <v>n/a</v>
          </cell>
          <cell r="H189" t="str">
            <v>Milestones Childcare</v>
          </cell>
          <cell r="I189">
            <v>0</v>
          </cell>
          <cell r="J189">
            <v>16692</v>
          </cell>
          <cell r="K189">
            <v>10197</v>
          </cell>
          <cell r="L189">
            <v>10096.363636363636</v>
          </cell>
          <cell r="M189">
            <v>36985.363636363632</v>
          </cell>
          <cell r="N189">
            <v>0</v>
          </cell>
          <cell r="O189">
            <v>4.09</v>
          </cell>
          <cell r="P189">
            <v>0</v>
          </cell>
          <cell r="Q189">
            <v>4.09</v>
          </cell>
          <cell r="S189">
            <v>151270.13727272724</v>
          </cell>
        </row>
        <row r="190">
          <cell r="G190" t="str">
            <v>n/a</v>
          </cell>
          <cell r="H190" t="str">
            <v>Mount View Pre-School</v>
          </cell>
          <cell r="I190">
            <v>0</v>
          </cell>
          <cell r="J190">
            <v>7683</v>
          </cell>
          <cell r="K190">
            <v>4084</v>
          </cell>
          <cell r="L190">
            <v>5810</v>
          </cell>
          <cell r="M190">
            <v>17577</v>
          </cell>
          <cell r="N190">
            <v>0</v>
          </cell>
          <cell r="O190">
            <v>3.87</v>
          </cell>
          <cell r="P190">
            <v>0</v>
          </cell>
          <cell r="Q190">
            <v>3.87</v>
          </cell>
          <cell r="S190">
            <v>68022.990000000005</v>
          </cell>
        </row>
        <row r="191">
          <cell r="G191" t="str">
            <v>n/a</v>
          </cell>
          <cell r="H191" t="str">
            <v>Mylnhurst School and Nursery</v>
          </cell>
          <cell r="I191">
            <v>0</v>
          </cell>
          <cell r="J191">
            <v>8826</v>
          </cell>
          <cell r="K191">
            <v>11986</v>
          </cell>
          <cell r="L191">
            <v>4840</v>
          </cell>
          <cell r="M191">
            <v>25652</v>
          </cell>
          <cell r="N191">
            <v>0</v>
          </cell>
          <cell r="O191">
            <v>3.84</v>
          </cell>
          <cell r="P191">
            <v>0</v>
          </cell>
          <cell r="Q191">
            <v>3.84</v>
          </cell>
          <cell r="S191">
            <v>98503.679999999993</v>
          </cell>
        </row>
        <row r="192">
          <cell r="G192" t="str">
            <v>n/a</v>
          </cell>
          <cell r="H192" t="str">
            <v>Norfolk Heritage Park Creche</v>
          </cell>
          <cell r="I192">
            <v>0</v>
          </cell>
          <cell r="J192">
            <v>0</v>
          </cell>
          <cell r="K192">
            <v>0</v>
          </cell>
          <cell r="L192">
            <v>150</v>
          </cell>
          <cell r="M192">
            <v>150</v>
          </cell>
          <cell r="N192">
            <v>0</v>
          </cell>
          <cell r="O192">
            <v>3.82</v>
          </cell>
          <cell r="P192">
            <v>0</v>
          </cell>
          <cell r="Q192">
            <v>3.82</v>
          </cell>
          <cell r="S192">
            <v>573</v>
          </cell>
        </row>
        <row r="193">
          <cell r="G193" t="str">
            <v>n/a</v>
          </cell>
          <cell r="H193" t="str">
            <v>Norfolk Park Daycare Nursery</v>
          </cell>
          <cell r="I193">
            <v>0</v>
          </cell>
          <cell r="J193">
            <v>675</v>
          </cell>
          <cell r="K193">
            <v>450</v>
          </cell>
          <cell r="L193">
            <v>300</v>
          </cell>
          <cell r="M193">
            <v>1425</v>
          </cell>
          <cell r="N193">
            <v>0</v>
          </cell>
          <cell r="O193">
            <v>3.89</v>
          </cell>
          <cell r="P193">
            <v>0</v>
          </cell>
          <cell r="Q193">
            <v>3.89</v>
          </cell>
          <cell r="S193">
            <v>5543.25</v>
          </cell>
        </row>
        <row r="194">
          <cell r="G194" t="str">
            <v>n/a</v>
          </cell>
          <cell r="H194" t="str">
            <v>Oak Valley Day Nursery</v>
          </cell>
          <cell r="I194">
            <v>0</v>
          </cell>
          <cell r="J194">
            <v>4502</v>
          </cell>
          <cell r="K194">
            <v>3327</v>
          </cell>
          <cell r="L194">
            <v>2458.181818181818</v>
          </cell>
          <cell r="M194">
            <v>10287.181818181818</v>
          </cell>
          <cell r="N194">
            <v>0</v>
          </cell>
          <cell r="O194">
            <v>3.87</v>
          </cell>
          <cell r="P194">
            <v>0</v>
          </cell>
          <cell r="Q194">
            <v>3.87</v>
          </cell>
          <cell r="S194">
            <v>39811.393636363639</v>
          </cell>
        </row>
        <row r="195">
          <cell r="G195" t="str">
            <v>n/a</v>
          </cell>
          <cell r="H195" t="str">
            <v>Osborne House Community Nursery</v>
          </cell>
          <cell r="I195">
            <v>0</v>
          </cell>
          <cell r="J195">
            <v>6058.5</v>
          </cell>
          <cell r="K195">
            <v>3720</v>
          </cell>
          <cell r="L195">
            <v>2985</v>
          </cell>
          <cell r="M195">
            <v>12763.5</v>
          </cell>
          <cell r="N195">
            <v>0</v>
          </cell>
          <cell r="O195">
            <v>3.86</v>
          </cell>
          <cell r="P195">
            <v>0</v>
          </cell>
          <cell r="Q195">
            <v>3.86</v>
          </cell>
          <cell r="S195">
            <v>49267.11</v>
          </cell>
        </row>
        <row r="196">
          <cell r="G196" t="str">
            <v>n/a</v>
          </cell>
          <cell r="H196" t="str">
            <v>Parkhead Cottage Nursery</v>
          </cell>
          <cell r="I196">
            <v>0</v>
          </cell>
          <cell r="J196">
            <v>5045</v>
          </cell>
          <cell r="K196">
            <v>4350</v>
          </cell>
          <cell r="L196">
            <v>3780</v>
          </cell>
          <cell r="M196">
            <v>13175</v>
          </cell>
          <cell r="N196">
            <v>0</v>
          </cell>
          <cell r="O196">
            <v>3.82</v>
          </cell>
          <cell r="P196">
            <v>0</v>
          </cell>
          <cell r="Q196">
            <v>3.82</v>
          </cell>
          <cell r="S196">
            <v>50328.5</v>
          </cell>
        </row>
        <row r="197">
          <cell r="G197" t="str">
            <v>n/a</v>
          </cell>
          <cell r="H197" t="str">
            <v>Redmires Lodge Nursery &amp; Pre School</v>
          </cell>
          <cell r="I197">
            <v>0</v>
          </cell>
          <cell r="J197">
            <v>8020</v>
          </cell>
          <cell r="K197">
            <v>5351</v>
          </cell>
          <cell r="L197">
            <v>4073.636363636364</v>
          </cell>
          <cell r="M197">
            <v>17444.636363636364</v>
          </cell>
          <cell r="N197">
            <v>0</v>
          </cell>
          <cell r="O197">
            <v>3.83</v>
          </cell>
          <cell r="P197">
            <v>0</v>
          </cell>
          <cell r="Q197">
            <v>3.83</v>
          </cell>
          <cell r="S197">
            <v>66812.957272727275</v>
          </cell>
        </row>
        <row r="198">
          <cell r="G198" t="str">
            <v>n/a</v>
          </cell>
          <cell r="H198" t="str">
            <v>Scallywags Children's Centre</v>
          </cell>
          <cell r="I198">
            <v>0</v>
          </cell>
          <cell r="J198">
            <v>13041.5</v>
          </cell>
          <cell r="K198">
            <v>7890</v>
          </cell>
          <cell r="L198">
            <v>5517.2727272727279</v>
          </cell>
          <cell r="M198">
            <v>26448.772727272728</v>
          </cell>
          <cell r="N198">
            <v>0</v>
          </cell>
          <cell r="O198">
            <v>3.88</v>
          </cell>
          <cell r="P198">
            <v>0</v>
          </cell>
          <cell r="Q198">
            <v>3.88</v>
          </cell>
          <cell r="S198">
            <v>102621.23818181817</v>
          </cell>
        </row>
        <row r="199">
          <cell r="G199" t="str">
            <v>n/a</v>
          </cell>
          <cell r="H199" t="str">
            <v>Sharrow School Childcare Services</v>
          </cell>
          <cell r="I199">
            <v>0</v>
          </cell>
          <cell r="J199">
            <v>0</v>
          </cell>
          <cell r="K199">
            <v>0</v>
          </cell>
          <cell r="L199">
            <v>92.307692307692292</v>
          </cell>
          <cell r="M199">
            <v>92.307692307692292</v>
          </cell>
          <cell r="N199">
            <v>0</v>
          </cell>
          <cell r="O199">
            <v>3.92</v>
          </cell>
          <cell r="P199">
            <v>0</v>
          </cell>
          <cell r="Q199">
            <v>3.92</v>
          </cell>
          <cell r="S199">
            <v>361.84615384615375</v>
          </cell>
        </row>
        <row r="200">
          <cell r="G200" t="str">
            <v>n/a</v>
          </cell>
          <cell r="H200" t="str">
            <v>Sheffield Children's Centre</v>
          </cell>
          <cell r="I200">
            <v>0</v>
          </cell>
          <cell r="J200">
            <v>6914</v>
          </cell>
          <cell r="K200">
            <v>6135</v>
          </cell>
          <cell r="L200">
            <v>3790.9090909090905</v>
          </cell>
          <cell r="M200">
            <v>16839.909090909092</v>
          </cell>
          <cell r="N200">
            <v>0</v>
          </cell>
          <cell r="O200">
            <v>4.0599999999999996</v>
          </cell>
          <cell r="P200">
            <v>0</v>
          </cell>
          <cell r="Q200">
            <v>4.0599999999999996</v>
          </cell>
          <cell r="S200">
            <v>68370.0309090909</v>
          </cell>
        </row>
        <row r="201">
          <cell r="G201" t="str">
            <v>n/a</v>
          </cell>
          <cell r="H201" t="str">
            <v>Sheffield City College Nursery</v>
          </cell>
          <cell r="I201">
            <v>0</v>
          </cell>
          <cell r="J201">
            <v>9553</v>
          </cell>
          <cell r="K201">
            <v>5187</v>
          </cell>
          <cell r="L201">
            <v>5088.181818181818</v>
          </cell>
          <cell r="M201">
            <v>19828.181818181816</v>
          </cell>
          <cell r="N201">
            <v>0</v>
          </cell>
          <cell r="O201">
            <v>4</v>
          </cell>
          <cell r="P201">
            <v>0</v>
          </cell>
          <cell r="Q201">
            <v>4</v>
          </cell>
          <cell r="S201">
            <v>79312.727272727265</v>
          </cell>
        </row>
        <row r="202">
          <cell r="G202" t="str">
            <v>n/a</v>
          </cell>
          <cell r="H202" t="str">
            <v>Sheffield Hallam University Nursery</v>
          </cell>
          <cell r="I202">
            <v>0</v>
          </cell>
          <cell r="J202">
            <v>6766</v>
          </cell>
          <cell r="K202">
            <v>5955</v>
          </cell>
          <cell r="L202">
            <v>5198.1818181818189</v>
          </cell>
          <cell r="M202">
            <v>17919.18181818182</v>
          </cell>
          <cell r="N202">
            <v>0</v>
          </cell>
          <cell r="O202">
            <v>3.85</v>
          </cell>
          <cell r="P202">
            <v>0</v>
          </cell>
          <cell r="Q202">
            <v>3.85</v>
          </cell>
          <cell r="S202">
            <v>68988.850000000006</v>
          </cell>
        </row>
        <row r="203">
          <cell r="G203" t="str">
            <v>n/a</v>
          </cell>
          <cell r="H203" t="str">
            <v>St Ann's Happy Hands Pre-School</v>
          </cell>
          <cell r="I203">
            <v>0</v>
          </cell>
          <cell r="J203">
            <v>6015</v>
          </cell>
          <cell r="K203">
            <v>2085</v>
          </cell>
          <cell r="L203">
            <v>3990</v>
          </cell>
          <cell r="M203">
            <v>12090</v>
          </cell>
          <cell r="N203">
            <v>0</v>
          </cell>
          <cell r="O203">
            <v>3.9</v>
          </cell>
          <cell r="P203">
            <v>0</v>
          </cell>
          <cell r="Q203">
            <v>3.9</v>
          </cell>
          <cell r="S203">
            <v>47151</v>
          </cell>
        </row>
        <row r="204">
          <cell r="G204" t="str">
            <v>n/a</v>
          </cell>
          <cell r="H204" t="str">
            <v>St Leonard's Day Nursery</v>
          </cell>
          <cell r="I204">
            <v>0</v>
          </cell>
          <cell r="J204">
            <v>6764</v>
          </cell>
          <cell r="K204">
            <v>4473</v>
          </cell>
          <cell r="L204">
            <v>2209.090909090909</v>
          </cell>
          <cell r="M204">
            <v>13446.090909090908</v>
          </cell>
          <cell r="N204">
            <v>0</v>
          </cell>
          <cell r="O204">
            <v>4.1100000000000003</v>
          </cell>
          <cell r="P204">
            <v>0</v>
          </cell>
          <cell r="Q204">
            <v>4.1100000000000003</v>
          </cell>
          <cell r="S204">
            <v>55263.433636363639</v>
          </cell>
        </row>
        <row r="205">
          <cell r="G205" t="str">
            <v>n/a</v>
          </cell>
          <cell r="H205" t="str">
            <v>St Luke's Pre School</v>
          </cell>
          <cell r="I205">
            <v>0</v>
          </cell>
          <cell r="J205">
            <v>6181.5</v>
          </cell>
          <cell r="K205">
            <v>3584.5</v>
          </cell>
          <cell r="L205">
            <v>4452.7272727272721</v>
          </cell>
          <cell r="M205">
            <v>14218.727272727272</v>
          </cell>
          <cell r="N205">
            <v>0</v>
          </cell>
          <cell r="O205">
            <v>3.83</v>
          </cell>
          <cell r="P205">
            <v>0</v>
          </cell>
          <cell r="Q205">
            <v>3.83</v>
          </cell>
          <cell r="S205">
            <v>54457.725454545456</v>
          </cell>
        </row>
        <row r="206">
          <cell r="G206" t="str">
            <v>n/a</v>
          </cell>
          <cell r="H206" t="str">
            <v>Stannington Village Pre-School</v>
          </cell>
          <cell r="I206">
            <v>0</v>
          </cell>
          <cell r="J206">
            <v>5967</v>
          </cell>
          <cell r="K206">
            <v>4501</v>
          </cell>
          <cell r="L206">
            <v>4186.363636363636</v>
          </cell>
          <cell r="M206">
            <v>14654.363636363636</v>
          </cell>
          <cell r="N206">
            <v>0</v>
          </cell>
          <cell r="O206">
            <v>3.84</v>
          </cell>
          <cell r="P206">
            <v>0</v>
          </cell>
          <cell r="Q206">
            <v>3.84</v>
          </cell>
          <cell r="S206">
            <v>56272.756363636363</v>
          </cell>
        </row>
        <row r="207">
          <cell r="G207" t="str">
            <v>n/a</v>
          </cell>
          <cell r="H207" t="str">
            <v>Steps Community Nursery</v>
          </cell>
          <cell r="I207">
            <v>0</v>
          </cell>
          <cell r="J207">
            <v>9594</v>
          </cell>
          <cell r="K207">
            <v>7394</v>
          </cell>
          <cell r="L207">
            <v>7210.909090909091</v>
          </cell>
          <cell r="M207">
            <v>24198.909090909092</v>
          </cell>
          <cell r="N207">
            <v>0</v>
          </cell>
          <cell r="O207">
            <v>3.86</v>
          </cell>
          <cell r="P207">
            <v>0</v>
          </cell>
          <cell r="Q207">
            <v>3.86</v>
          </cell>
          <cell r="S207">
            <v>93407.789090909093</v>
          </cell>
        </row>
        <row r="208">
          <cell r="G208" t="str">
            <v>n/a</v>
          </cell>
          <cell r="H208" t="str">
            <v>Sunflower Children's Centre</v>
          </cell>
          <cell r="I208">
            <v>0</v>
          </cell>
          <cell r="J208">
            <v>15961.5</v>
          </cell>
          <cell r="K208">
            <v>11362.5</v>
          </cell>
          <cell r="L208">
            <v>12880</v>
          </cell>
          <cell r="M208">
            <v>40204</v>
          </cell>
          <cell r="N208">
            <v>0</v>
          </cell>
          <cell r="O208">
            <v>3.89</v>
          </cell>
          <cell r="P208">
            <v>0</v>
          </cell>
          <cell r="Q208">
            <v>3.89</v>
          </cell>
          <cell r="S208">
            <v>156393.56</v>
          </cell>
        </row>
        <row r="209">
          <cell r="G209" t="str">
            <v>n/a</v>
          </cell>
          <cell r="H209" t="str">
            <v>Sunny Meadows Nursery</v>
          </cell>
          <cell r="I209">
            <v>0</v>
          </cell>
          <cell r="J209">
            <v>19813</v>
          </cell>
          <cell r="K209">
            <v>14250</v>
          </cell>
          <cell r="L209">
            <v>12143.181818181818</v>
          </cell>
          <cell r="M209">
            <v>46206.181818181816</v>
          </cell>
          <cell r="N209">
            <v>0</v>
          </cell>
          <cell r="O209">
            <v>3.92</v>
          </cell>
          <cell r="P209">
            <v>0</v>
          </cell>
          <cell r="Q209">
            <v>3.92</v>
          </cell>
          <cell r="S209">
            <v>181128.23272727273</v>
          </cell>
        </row>
        <row r="210">
          <cell r="G210" t="str">
            <v>n/a</v>
          </cell>
          <cell r="H210" t="str">
            <v>Sunshine Day Nursery (Hallamshire)</v>
          </cell>
          <cell r="I210">
            <v>0</v>
          </cell>
          <cell r="J210">
            <v>16728</v>
          </cell>
          <cell r="K210">
            <v>15354.5</v>
          </cell>
          <cell r="L210">
            <v>9575</v>
          </cell>
          <cell r="M210">
            <v>41657.5</v>
          </cell>
          <cell r="N210">
            <v>0</v>
          </cell>
          <cell r="O210">
            <v>3.89</v>
          </cell>
          <cell r="P210">
            <v>0</v>
          </cell>
          <cell r="Q210">
            <v>3.89</v>
          </cell>
          <cell r="S210">
            <v>162047.67500000002</v>
          </cell>
        </row>
        <row r="211">
          <cell r="G211" t="str">
            <v>n/a</v>
          </cell>
          <cell r="H211" t="str">
            <v>Sunshine Day Nursery (Northern General Hospital)</v>
          </cell>
          <cell r="I211">
            <v>0</v>
          </cell>
          <cell r="J211">
            <v>15233</v>
          </cell>
          <cell r="K211">
            <v>10080</v>
          </cell>
          <cell r="L211">
            <v>7196.8181818181811</v>
          </cell>
          <cell r="M211">
            <v>32509.81818181818</v>
          </cell>
          <cell r="N211">
            <v>0</v>
          </cell>
          <cell r="O211">
            <v>3.96</v>
          </cell>
          <cell r="P211">
            <v>0</v>
          </cell>
          <cell r="Q211">
            <v>3.96</v>
          </cell>
          <cell r="S211">
            <v>128738.87999999999</v>
          </cell>
        </row>
        <row r="212">
          <cell r="G212" t="str">
            <v>n/a</v>
          </cell>
          <cell r="H212" t="str">
            <v>Sunshine Pre-School (aka Woodthorpe CC)</v>
          </cell>
          <cell r="I212">
            <v>0</v>
          </cell>
          <cell r="J212">
            <v>5481</v>
          </cell>
          <cell r="K212">
            <v>5571</v>
          </cell>
          <cell r="L212">
            <v>2356.363636363636</v>
          </cell>
          <cell r="M212">
            <v>13408.363636363636</v>
          </cell>
          <cell r="N212">
            <v>0</v>
          </cell>
          <cell r="O212">
            <v>4.1100000000000003</v>
          </cell>
          <cell r="P212">
            <v>0</v>
          </cell>
          <cell r="Q212">
            <v>4.1100000000000003</v>
          </cell>
          <cell r="S212">
            <v>55108.37454545455</v>
          </cell>
        </row>
        <row r="213">
          <cell r="G213" t="str">
            <v>n/a</v>
          </cell>
          <cell r="H213" t="str">
            <v>Teddies Nursery @ Bright Horizons</v>
          </cell>
          <cell r="I213">
            <v>0</v>
          </cell>
          <cell r="J213">
            <v>7992</v>
          </cell>
          <cell r="K213">
            <v>6573.3</v>
          </cell>
          <cell r="L213">
            <v>3270</v>
          </cell>
          <cell r="M213">
            <v>17835.3</v>
          </cell>
          <cell r="N213">
            <v>0</v>
          </cell>
          <cell r="O213">
            <v>3.84</v>
          </cell>
          <cell r="P213">
            <v>0</v>
          </cell>
          <cell r="Q213">
            <v>3.84</v>
          </cell>
          <cell r="S213">
            <v>68487.551999999996</v>
          </cell>
        </row>
        <row r="214">
          <cell r="G214" t="str">
            <v>n/a</v>
          </cell>
          <cell r="H214" t="str">
            <v>The Children's House Montessori Nursery School</v>
          </cell>
          <cell r="I214">
            <v>0</v>
          </cell>
          <cell r="J214">
            <v>3651</v>
          </cell>
          <cell r="K214">
            <v>806</v>
          </cell>
          <cell r="L214">
            <v>4265</v>
          </cell>
          <cell r="M214">
            <v>8722</v>
          </cell>
          <cell r="N214">
            <v>0</v>
          </cell>
          <cell r="O214">
            <v>3.87</v>
          </cell>
          <cell r="P214">
            <v>0</v>
          </cell>
          <cell r="Q214">
            <v>3.87</v>
          </cell>
          <cell r="S214">
            <v>33754.14</v>
          </cell>
        </row>
        <row r="215">
          <cell r="G215" t="str">
            <v>n/a</v>
          </cell>
          <cell r="H215" t="str">
            <v>The Garden House Nursery</v>
          </cell>
          <cell r="I215">
            <v>0</v>
          </cell>
          <cell r="J215">
            <v>12455.5</v>
          </cell>
          <cell r="K215">
            <v>9157.5</v>
          </cell>
          <cell r="L215">
            <v>7745</v>
          </cell>
          <cell r="M215">
            <v>29358</v>
          </cell>
          <cell r="N215">
            <v>0</v>
          </cell>
          <cell r="O215">
            <v>3.82</v>
          </cell>
          <cell r="P215">
            <v>0</v>
          </cell>
          <cell r="Q215">
            <v>3.82</v>
          </cell>
          <cell r="S215">
            <v>112147.56</v>
          </cell>
        </row>
        <row r="216">
          <cell r="G216" t="str">
            <v>n/a</v>
          </cell>
          <cell r="H216" t="str">
            <v>The Little School House Nursery</v>
          </cell>
          <cell r="I216">
            <v>0</v>
          </cell>
          <cell r="J216">
            <v>8271</v>
          </cell>
          <cell r="K216">
            <v>3826</v>
          </cell>
          <cell r="L216">
            <v>4425</v>
          </cell>
          <cell r="M216">
            <v>16522</v>
          </cell>
          <cell r="N216">
            <v>0</v>
          </cell>
          <cell r="O216">
            <v>3.85</v>
          </cell>
          <cell r="P216">
            <v>0</v>
          </cell>
          <cell r="Q216">
            <v>3.85</v>
          </cell>
          <cell r="S216">
            <v>63609.700000000004</v>
          </cell>
        </row>
        <row r="217">
          <cell r="G217" t="str">
            <v>n/a</v>
          </cell>
          <cell r="H217" t="str">
            <v>The Montessori Nursery</v>
          </cell>
          <cell r="I217">
            <v>0</v>
          </cell>
          <cell r="J217">
            <v>8835</v>
          </cell>
          <cell r="K217">
            <v>6045</v>
          </cell>
          <cell r="L217">
            <v>5285.454545454545</v>
          </cell>
          <cell r="M217">
            <v>20165.454545454544</v>
          </cell>
          <cell r="N217">
            <v>0</v>
          </cell>
          <cell r="O217">
            <v>3.88</v>
          </cell>
          <cell r="P217">
            <v>0</v>
          </cell>
          <cell r="Q217">
            <v>3.88</v>
          </cell>
          <cell r="S217">
            <v>78241.963636363624</v>
          </cell>
        </row>
        <row r="218">
          <cell r="G218" t="str">
            <v>n/a</v>
          </cell>
          <cell r="H218" t="str">
            <v>The Old School House Nursery</v>
          </cell>
          <cell r="I218">
            <v>0</v>
          </cell>
          <cell r="J218">
            <v>13851</v>
          </cell>
          <cell r="K218">
            <v>10401</v>
          </cell>
          <cell r="L218">
            <v>9400.9090909090919</v>
          </cell>
          <cell r="M218">
            <v>33652.909090909088</v>
          </cell>
          <cell r="N218">
            <v>0</v>
          </cell>
          <cell r="O218">
            <v>3.82</v>
          </cell>
          <cell r="P218">
            <v>0</v>
          </cell>
          <cell r="Q218">
            <v>3.82</v>
          </cell>
          <cell r="S218">
            <v>128554.11272727272</v>
          </cell>
        </row>
        <row r="219">
          <cell r="G219" t="str">
            <v>n/a</v>
          </cell>
          <cell r="H219" t="str">
            <v>The Old School House Nursery School (Endcliffe)</v>
          </cell>
          <cell r="I219">
            <v>0</v>
          </cell>
          <cell r="J219">
            <v>7950</v>
          </cell>
          <cell r="K219">
            <v>4275</v>
          </cell>
          <cell r="L219">
            <v>5580</v>
          </cell>
          <cell r="M219">
            <v>17805</v>
          </cell>
          <cell r="N219">
            <v>0</v>
          </cell>
          <cell r="O219">
            <v>3.82</v>
          </cell>
          <cell r="P219">
            <v>0</v>
          </cell>
          <cell r="Q219">
            <v>3.82</v>
          </cell>
          <cell r="S219">
            <v>68015.099999999991</v>
          </cell>
        </row>
        <row r="220">
          <cell r="G220" t="str">
            <v>n/a</v>
          </cell>
          <cell r="H220" t="str">
            <v>Thorncliffe Park Day Nursery</v>
          </cell>
          <cell r="I220">
            <v>0</v>
          </cell>
          <cell r="J220">
            <v>8792</v>
          </cell>
          <cell r="K220">
            <v>6451</v>
          </cell>
          <cell r="L220">
            <v>5805.454545454545</v>
          </cell>
          <cell r="M220">
            <v>21048.454545454544</v>
          </cell>
          <cell r="N220">
            <v>0</v>
          </cell>
          <cell r="O220">
            <v>3.84</v>
          </cell>
          <cell r="P220">
            <v>0</v>
          </cell>
          <cell r="Q220">
            <v>3.84</v>
          </cell>
          <cell r="S220">
            <v>80826.065454545445</v>
          </cell>
        </row>
        <row r="221">
          <cell r="G221" t="str">
            <v>n/a</v>
          </cell>
          <cell r="H221" t="str">
            <v>Tiddlywinks Children's Centre</v>
          </cell>
          <cell r="I221">
            <v>0</v>
          </cell>
          <cell r="J221">
            <v>12225</v>
          </cell>
          <cell r="K221">
            <v>8870</v>
          </cell>
          <cell r="L221">
            <v>5610.909090909091</v>
          </cell>
          <cell r="M221">
            <v>26705.909090909092</v>
          </cell>
          <cell r="N221">
            <v>0</v>
          </cell>
          <cell r="O221">
            <v>4.09</v>
          </cell>
          <cell r="P221">
            <v>0</v>
          </cell>
          <cell r="Q221">
            <v>4.09</v>
          </cell>
          <cell r="S221">
            <v>109227.16818181818</v>
          </cell>
        </row>
        <row r="222">
          <cell r="G222" t="str">
            <v>n/a</v>
          </cell>
          <cell r="H222" t="str">
            <v>Tinsley Green Children's Centre</v>
          </cell>
          <cell r="I222">
            <v>0</v>
          </cell>
          <cell r="J222">
            <v>0</v>
          </cell>
          <cell r="K222">
            <v>0</v>
          </cell>
          <cell r="L222">
            <v>6354.545454545455</v>
          </cell>
          <cell r="M222">
            <v>6354.545454545455</v>
          </cell>
          <cell r="N222">
            <v>0</v>
          </cell>
          <cell r="O222">
            <v>3.98</v>
          </cell>
          <cell r="P222">
            <v>0</v>
          </cell>
          <cell r="Q222">
            <v>3.98</v>
          </cell>
          <cell r="S222">
            <v>25291.090909090912</v>
          </cell>
        </row>
        <row r="223">
          <cell r="G223" t="str">
            <v>n/a</v>
          </cell>
          <cell r="H223" t="str">
            <v>Toybox Nursery</v>
          </cell>
          <cell r="I223">
            <v>0</v>
          </cell>
          <cell r="J223">
            <v>3912</v>
          </cell>
          <cell r="K223">
            <v>3291.5</v>
          </cell>
          <cell r="L223">
            <v>2852.7272727272725</v>
          </cell>
          <cell r="M223">
            <v>10056.227272727272</v>
          </cell>
          <cell r="N223">
            <v>0</v>
          </cell>
          <cell r="O223">
            <v>3.94</v>
          </cell>
          <cell r="P223">
            <v>0</v>
          </cell>
          <cell r="Q223">
            <v>3.94</v>
          </cell>
          <cell r="S223">
            <v>39621.535454545454</v>
          </cell>
        </row>
        <row r="224">
          <cell r="G224" t="str">
            <v>n/a</v>
          </cell>
          <cell r="H224" t="str">
            <v>Treetops Day Nursery</v>
          </cell>
          <cell r="I224">
            <v>0</v>
          </cell>
          <cell r="J224">
            <v>10648</v>
          </cell>
          <cell r="K224">
            <v>5410</v>
          </cell>
          <cell r="L224">
            <v>8056.363636363636</v>
          </cell>
          <cell r="M224">
            <v>24114.363636363636</v>
          </cell>
          <cell r="N224">
            <v>0</v>
          </cell>
          <cell r="O224">
            <v>3.85</v>
          </cell>
          <cell r="P224">
            <v>0</v>
          </cell>
          <cell r="Q224">
            <v>3.85</v>
          </cell>
          <cell r="S224">
            <v>92840.3</v>
          </cell>
        </row>
        <row r="225">
          <cell r="G225" t="str">
            <v>n/a</v>
          </cell>
          <cell r="H225" t="str">
            <v>Twinkles Day Nursery</v>
          </cell>
          <cell r="I225">
            <v>0</v>
          </cell>
          <cell r="J225">
            <v>4350</v>
          </cell>
          <cell r="K225">
            <v>2700</v>
          </cell>
          <cell r="L225">
            <v>1677.2727272727273</v>
          </cell>
          <cell r="M225">
            <v>8727.2727272727279</v>
          </cell>
          <cell r="N225">
            <v>0</v>
          </cell>
          <cell r="O225">
            <v>3.97</v>
          </cell>
          <cell r="P225">
            <v>0</v>
          </cell>
          <cell r="Q225">
            <v>3.97</v>
          </cell>
          <cell r="S225">
            <v>34647.272727272735</v>
          </cell>
        </row>
        <row r="226">
          <cell r="G226" t="str">
            <v>n/a</v>
          </cell>
          <cell r="H226" t="str">
            <v>UK Kidz</v>
          </cell>
          <cell r="I226">
            <v>0</v>
          </cell>
          <cell r="J226">
            <v>0</v>
          </cell>
          <cell r="K226">
            <v>225</v>
          </cell>
          <cell r="L226">
            <v>150</v>
          </cell>
          <cell r="M226">
            <v>375</v>
          </cell>
          <cell r="N226">
            <v>0</v>
          </cell>
          <cell r="O226">
            <v>3.82</v>
          </cell>
          <cell r="P226">
            <v>0</v>
          </cell>
          <cell r="Q226">
            <v>3.82</v>
          </cell>
          <cell r="S226">
            <v>1432.5</v>
          </cell>
        </row>
        <row r="227">
          <cell r="G227" t="str">
            <v>n/a</v>
          </cell>
          <cell r="H227" t="str">
            <v>University of Sheffield Nursery</v>
          </cell>
          <cell r="I227">
            <v>0</v>
          </cell>
          <cell r="J227">
            <v>9512</v>
          </cell>
          <cell r="K227">
            <v>5460.85</v>
          </cell>
          <cell r="L227">
            <v>5600.909090909091</v>
          </cell>
          <cell r="M227">
            <v>20573.75909090909</v>
          </cell>
          <cell r="N227">
            <v>0</v>
          </cell>
          <cell r="O227">
            <v>3.9</v>
          </cell>
          <cell r="P227">
            <v>0</v>
          </cell>
          <cell r="Q227">
            <v>3.9</v>
          </cell>
          <cell r="S227">
            <v>80237.660454545447</v>
          </cell>
        </row>
        <row r="228">
          <cell r="G228" t="str">
            <v>n/a</v>
          </cell>
          <cell r="H228" t="str">
            <v>Westbourne Pre School</v>
          </cell>
          <cell r="I228">
            <v>0</v>
          </cell>
          <cell r="J228">
            <v>5140</v>
          </cell>
          <cell r="K228">
            <v>4530</v>
          </cell>
          <cell r="L228">
            <v>2559.090909090909</v>
          </cell>
          <cell r="M228">
            <v>12229.090909090908</v>
          </cell>
          <cell r="N228">
            <v>0</v>
          </cell>
          <cell r="O228">
            <v>3.89</v>
          </cell>
          <cell r="P228">
            <v>0</v>
          </cell>
          <cell r="Q228">
            <v>3.89</v>
          </cell>
          <cell r="S228">
            <v>47571.163636363635</v>
          </cell>
        </row>
        <row r="229">
          <cell r="G229" t="str">
            <v>n/a</v>
          </cell>
          <cell r="H229" t="str">
            <v>Wild About Play Woodland Kindergarten</v>
          </cell>
          <cell r="I229">
            <v>0</v>
          </cell>
          <cell r="J229">
            <v>4660.5</v>
          </cell>
          <cell r="K229">
            <v>4127.5</v>
          </cell>
          <cell r="L229">
            <v>2921.4285714285716</v>
          </cell>
          <cell r="M229">
            <v>11709.428571428572</v>
          </cell>
          <cell r="N229">
            <v>0</v>
          </cell>
          <cell r="O229">
            <v>3.83</v>
          </cell>
          <cell r="P229">
            <v>0</v>
          </cell>
          <cell r="Q229">
            <v>3.83</v>
          </cell>
          <cell r="S229">
            <v>44847.111428571436</v>
          </cell>
        </row>
        <row r="230">
          <cell r="G230" t="str">
            <v>n/a</v>
          </cell>
          <cell r="H230" t="str">
            <v>Woodhouse Nursery</v>
          </cell>
          <cell r="I230">
            <v>0</v>
          </cell>
          <cell r="J230">
            <v>9180</v>
          </cell>
          <cell r="K230">
            <v>6147</v>
          </cell>
          <cell r="L230">
            <v>5574.545454545455</v>
          </cell>
          <cell r="M230">
            <v>20901.545454545456</v>
          </cell>
          <cell r="N230">
            <v>0</v>
          </cell>
          <cell r="O230">
            <v>3.89</v>
          </cell>
          <cell r="P230">
            <v>0</v>
          </cell>
          <cell r="Q230">
            <v>3.89</v>
          </cell>
          <cell r="S230">
            <v>81307.011818181825</v>
          </cell>
        </row>
        <row r="231">
          <cell r="G231" t="str">
            <v>n/a</v>
          </cell>
          <cell r="H231" t="str">
            <v>Woodlands Pre-School Nursery</v>
          </cell>
          <cell r="I231">
            <v>0</v>
          </cell>
          <cell r="J231">
            <v>6393</v>
          </cell>
          <cell r="K231">
            <v>6104.5</v>
          </cell>
          <cell r="L231">
            <v>4732.7272727272721</v>
          </cell>
          <cell r="M231">
            <v>17230.227272727272</v>
          </cell>
          <cell r="N231">
            <v>0</v>
          </cell>
          <cell r="O231">
            <v>3.84</v>
          </cell>
          <cell r="P231">
            <v>0</v>
          </cell>
          <cell r="Q231">
            <v>3.84</v>
          </cell>
          <cell r="S231">
            <v>66164.072727272724</v>
          </cell>
        </row>
        <row r="232">
          <cell r="G232" t="str">
            <v>n/a</v>
          </cell>
          <cell r="H232" t="str">
            <v>Wisewood Community Pre School</v>
          </cell>
          <cell r="I232">
            <v>0</v>
          </cell>
          <cell r="J232">
            <v>5422</v>
          </cell>
          <cell r="K232">
            <v>5625</v>
          </cell>
          <cell r="L232">
            <v>4322.7272727272721</v>
          </cell>
          <cell r="M232">
            <v>15369.727272727272</v>
          </cell>
          <cell r="N232">
            <v>0</v>
          </cell>
          <cell r="O232">
            <v>3.91</v>
          </cell>
          <cell r="P232">
            <v>0</v>
          </cell>
          <cell r="Q232">
            <v>3.91</v>
          </cell>
          <cell r="S232">
            <v>60095.633636363636</v>
          </cell>
        </row>
        <row r="233">
          <cell r="G233" t="str">
            <v>n/a</v>
          </cell>
          <cell r="H233" t="str">
            <v>Wizz Kids Pre-School</v>
          </cell>
          <cell r="I233">
            <v>0</v>
          </cell>
          <cell r="J233">
            <v>6512</v>
          </cell>
          <cell r="K233">
            <v>5973.9</v>
          </cell>
          <cell r="L233">
            <v>3810</v>
          </cell>
          <cell r="M233">
            <v>16295.9</v>
          </cell>
          <cell r="N233">
            <v>0</v>
          </cell>
          <cell r="O233">
            <v>3.83</v>
          </cell>
          <cell r="P233">
            <v>0</v>
          </cell>
          <cell r="Q233">
            <v>3.83</v>
          </cell>
          <cell r="S233">
            <v>62413.296999999999</v>
          </cell>
        </row>
        <row r="234">
          <cell r="G234" t="str">
            <v>n/a</v>
          </cell>
          <cell r="H234" t="str">
            <v>Norton Community Pre-School</v>
          </cell>
          <cell r="I234">
            <v>0</v>
          </cell>
          <cell r="J234">
            <v>5445</v>
          </cell>
          <cell r="K234">
            <v>4560</v>
          </cell>
          <cell r="L234">
            <v>4830</v>
          </cell>
          <cell r="M234">
            <v>14835</v>
          </cell>
          <cell r="N234">
            <v>0</v>
          </cell>
          <cell r="O234">
            <v>3.94</v>
          </cell>
          <cell r="P234">
            <v>0</v>
          </cell>
          <cell r="Q234">
            <v>3.94</v>
          </cell>
          <cell r="S234">
            <v>58449.9</v>
          </cell>
        </row>
        <row r="235">
          <cell r="G235" t="str">
            <v>n/a</v>
          </cell>
          <cell r="H235" t="str">
            <v>St Chad's Pre-School</v>
          </cell>
          <cell r="I235">
            <v>0</v>
          </cell>
          <cell r="J235">
            <v>3822</v>
          </cell>
          <cell r="K235">
            <v>1739</v>
          </cell>
          <cell r="L235">
            <v>2580</v>
          </cell>
          <cell r="M235">
            <v>8141</v>
          </cell>
          <cell r="N235">
            <v>0</v>
          </cell>
          <cell r="O235">
            <v>3.83</v>
          </cell>
          <cell r="P235">
            <v>0</v>
          </cell>
          <cell r="Q235">
            <v>3.83</v>
          </cell>
          <cell r="S235">
            <v>31180.03</v>
          </cell>
        </row>
        <row r="236">
          <cell r="G236" t="str">
            <v>n/a</v>
          </cell>
          <cell r="H236" t="str">
            <v>St Thomas' Nursery</v>
          </cell>
          <cell r="I236">
            <v>0</v>
          </cell>
          <cell r="J236">
            <v>6578</v>
          </cell>
          <cell r="K236">
            <v>5875</v>
          </cell>
          <cell r="L236">
            <v>4760</v>
          </cell>
          <cell r="M236">
            <v>17213</v>
          </cell>
          <cell r="N236">
            <v>0</v>
          </cell>
          <cell r="O236">
            <v>3.83</v>
          </cell>
          <cell r="P236">
            <v>0</v>
          </cell>
          <cell r="Q236">
            <v>3.83</v>
          </cell>
          <cell r="S236">
            <v>65925.790000000008</v>
          </cell>
        </row>
        <row r="237">
          <cell r="G237" t="str">
            <v>n/a</v>
          </cell>
          <cell r="H237" t="str">
            <v>Woodhouse Community Playgroup</v>
          </cell>
          <cell r="I237">
            <v>0</v>
          </cell>
          <cell r="J237">
            <v>2860</v>
          </cell>
          <cell r="K237">
            <v>1245</v>
          </cell>
          <cell r="L237">
            <v>2056.363636363636</v>
          </cell>
          <cell r="M237">
            <v>6161.363636363636</v>
          </cell>
          <cell r="N237">
            <v>0</v>
          </cell>
          <cell r="O237">
            <v>3.98</v>
          </cell>
          <cell r="P237">
            <v>0</v>
          </cell>
          <cell r="Q237">
            <v>3.98</v>
          </cell>
          <cell r="S237">
            <v>24522.227272727272</v>
          </cell>
        </row>
        <row r="238">
          <cell r="G238">
            <v>1000</v>
          </cell>
          <cell r="H238" t="str">
            <v>Broomhall</v>
          </cell>
          <cell r="I238">
            <v>0</v>
          </cell>
          <cell r="J238">
            <v>21773.5</v>
          </cell>
          <cell r="K238">
            <v>14613</v>
          </cell>
          <cell r="L238">
            <v>17314.545454545456</v>
          </cell>
          <cell r="M238">
            <v>53701.045454545456</v>
          </cell>
          <cell r="N238">
            <v>0</v>
          </cell>
          <cell r="O238">
            <v>3.98</v>
          </cell>
          <cell r="P238">
            <v>0</v>
          </cell>
          <cell r="Q238">
            <v>3.98</v>
          </cell>
          <cell r="S238">
            <v>213730.16090909092</v>
          </cell>
        </row>
        <row r="239">
          <cell r="G239">
            <v>1002</v>
          </cell>
          <cell r="H239" t="str">
            <v>Grace Owen</v>
          </cell>
          <cell r="I239">
            <v>0</v>
          </cell>
          <cell r="J239">
            <v>15264</v>
          </cell>
          <cell r="K239">
            <v>8211</v>
          </cell>
          <cell r="L239">
            <v>8928.181818181818</v>
          </cell>
          <cell r="M239">
            <v>32403.181818181816</v>
          </cell>
          <cell r="N239">
            <v>0</v>
          </cell>
          <cell r="O239">
            <v>4.04</v>
          </cell>
          <cell r="P239">
            <v>0</v>
          </cell>
          <cell r="Q239">
            <v>4.04</v>
          </cell>
          <cell r="S239">
            <v>130908.85454545454</v>
          </cell>
        </row>
        <row r="240">
          <cell r="G240">
            <v>2318</v>
          </cell>
          <cell r="H240" t="str">
            <v>Acres Hill Primary School</v>
          </cell>
          <cell r="I240">
            <v>0</v>
          </cell>
          <cell r="J240">
            <v>9906</v>
          </cell>
          <cell r="K240">
            <v>7935</v>
          </cell>
          <cell r="L240">
            <v>5668.1818181818189</v>
          </cell>
          <cell r="M240">
            <v>23509.18181818182</v>
          </cell>
          <cell r="N240">
            <v>0</v>
          </cell>
          <cell r="O240">
            <v>4.0199999999999996</v>
          </cell>
          <cell r="P240">
            <v>0</v>
          </cell>
          <cell r="Q240">
            <v>4.0199999999999996</v>
          </cell>
          <cell r="S240">
            <v>94506.910909090904</v>
          </cell>
        </row>
        <row r="241">
          <cell r="G241">
            <v>2342</v>
          </cell>
          <cell r="H241" t="str">
            <v>Angram Bank Primary School</v>
          </cell>
          <cell r="I241">
            <v>0</v>
          </cell>
          <cell r="J241">
            <v>13797</v>
          </cell>
          <cell r="K241">
            <v>10125</v>
          </cell>
          <cell r="L241">
            <v>8929.0909090909081</v>
          </cell>
          <cell r="M241">
            <v>32851.090909090912</v>
          </cell>
          <cell r="N241">
            <v>0</v>
          </cell>
          <cell r="O241">
            <v>3.94</v>
          </cell>
          <cell r="P241">
            <v>0</v>
          </cell>
          <cell r="Q241">
            <v>3.94</v>
          </cell>
          <cell r="S241">
            <v>129433.29818181819</v>
          </cell>
        </row>
        <row r="242">
          <cell r="G242">
            <v>2343</v>
          </cell>
          <cell r="H242" t="str">
            <v>Anns Grove Primary School</v>
          </cell>
          <cell r="I242">
            <v>0</v>
          </cell>
          <cell r="J242">
            <v>10110</v>
          </cell>
          <cell r="K242">
            <v>5895</v>
          </cell>
          <cell r="L242">
            <v>5686.363636363636</v>
          </cell>
          <cell r="M242">
            <v>21691.363636363636</v>
          </cell>
          <cell r="N242">
            <v>0</v>
          </cell>
          <cell r="O242">
            <v>4.05</v>
          </cell>
          <cell r="P242">
            <v>0</v>
          </cell>
          <cell r="Q242">
            <v>4.05</v>
          </cell>
          <cell r="S242">
            <v>87850.022727272721</v>
          </cell>
        </row>
        <row r="243">
          <cell r="G243">
            <v>3429</v>
          </cell>
          <cell r="H243" t="str">
            <v>Arbourthorne Community Primary</v>
          </cell>
          <cell r="I243">
            <v>0</v>
          </cell>
          <cell r="J243">
            <v>13260</v>
          </cell>
          <cell r="K243">
            <v>7665</v>
          </cell>
          <cell r="L243">
            <v>9980</v>
          </cell>
          <cell r="M243">
            <v>30905</v>
          </cell>
          <cell r="N243">
            <v>0</v>
          </cell>
          <cell r="O243">
            <v>4.12</v>
          </cell>
          <cell r="P243">
            <v>0</v>
          </cell>
          <cell r="Q243">
            <v>4.12</v>
          </cell>
          <cell r="S243">
            <v>127328.6</v>
          </cell>
        </row>
        <row r="244">
          <cell r="G244">
            <v>2281</v>
          </cell>
          <cell r="H244" t="str">
            <v>Ballifield Primary School</v>
          </cell>
          <cell r="I244">
            <v>0</v>
          </cell>
          <cell r="J244">
            <v>15015</v>
          </cell>
          <cell r="K244">
            <v>11181</v>
          </cell>
          <cell r="L244">
            <v>11345.454545454544</v>
          </cell>
          <cell r="M244">
            <v>37541.454545454544</v>
          </cell>
          <cell r="N244">
            <v>0</v>
          </cell>
          <cell r="O244">
            <v>3.96</v>
          </cell>
          <cell r="P244">
            <v>0</v>
          </cell>
          <cell r="Q244">
            <v>3.96</v>
          </cell>
          <cell r="S244">
            <v>148664.16</v>
          </cell>
        </row>
        <row r="245">
          <cell r="G245">
            <v>2322</v>
          </cell>
          <cell r="H245" t="str">
            <v>Bankwood Primary (FEL previously at YCC)</v>
          </cell>
          <cell r="I245">
            <v>0</v>
          </cell>
          <cell r="J245">
            <v>13035</v>
          </cell>
          <cell r="K245">
            <v>6870</v>
          </cell>
          <cell r="L245">
            <v>5938.636363636364</v>
          </cell>
          <cell r="M245">
            <v>25843.636363636364</v>
          </cell>
          <cell r="N245">
            <v>0</v>
          </cell>
          <cell r="O245">
            <v>4.12</v>
          </cell>
          <cell r="P245">
            <v>0</v>
          </cell>
          <cell r="Q245">
            <v>4.12</v>
          </cell>
          <cell r="S245">
            <v>106475.78181818183</v>
          </cell>
        </row>
        <row r="246">
          <cell r="G246">
            <v>2274</v>
          </cell>
          <cell r="H246" t="str">
            <v>Beck Primary School</v>
          </cell>
          <cell r="I246">
            <v>0</v>
          </cell>
          <cell r="J246">
            <v>20235</v>
          </cell>
          <cell r="K246">
            <v>18330</v>
          </cell>
          <cell r="L246">
            <v>15024.545454545456</v>
          </cell>
          <cell r="M246">
            <v>53589.545454545456</v>
          </cell>
          <cell r="N246">
            <v>0</v>
          </cell>
          <cell r="O246">
            <v>4.07</v>
          </cell>
          <cell r="P246">
            <v>0</v>
          </cell>
          <cell r="Q246">
            <v>4.07</v>
          </cell>
          <cell r="S246">
            <v>218109.45</v>
          </cell>
        </row>
        <row r="247">
          <cell r="G247">
            <v>2241</v>
          </cell>
          <cell r="H247" t="str">
            <v>Beighton Nursery Infant School</v>
          </cell>
          <cell r="I247">
            <v>0</v>
          </cell>
          <cell r="J247">
            <v>12051</v>
          </cell>
          <cell r="K247">
            <v>13888</v>
          </cell>
          <cell r="L247">
            <v>9000</v>
          </cell>
          <cell r="M247">
            <v>34939</v>
          </cell>
          <cell r="N247">
            <v>0</v>
          </cell>
          <cell r="O247">
            <v>3.83</v>
          </cell>
          <cell r="P247">
            <v>0</v>
          </cell>
          <cell r="Q247">
            <v>3.83</v>
          </cell>
          <cell r="S247">
            <v>133816.37</v>
          </cell>
        </row>
        <row r="248">
          <cell r="G248">
            <v>2353</v>
          </cell>
          <cell r="H248" t="str">
            <v>Birley Primary School</v>
          </cell>
          <cell r="I248">
            <v>0</v>
          </cell>
          <cell r="J248">
            <v>20166</v>
          </cell>
          <cell r="K248">
            <v>12098.5</v>
          </cell>
          <cell r="L248">
            <v>15512.307692307693</v>
          </cell>
          <cell r="M248">
            <v>47776.807692307695</v>
          </cell>
          <cell r="N248">
            <v>0</v>
          </cell>
          <cell r="O248">
            <v>3.87</v>
          </cell>
          <cell r="P248">
            <v>0</v>
          </cell>
          <cell r="Q248">
            <v>3.87</v>
          </cell>
          <cell r="S248">
            <v>184896.24576923079</v>
          </cell>
        </row>
        <row r="249">
          <cell r="G249">
            <v>2323</v>
          </cell>
          <cell r="H249" t="str">
            <v>Birley Spa Primary School</v>
          </cell>
          <cell r="I249">
            <v>0</v>
          </cell>
          <cell r="J249">
            <v>13380</v>
          </cell>
          <cell r="K249">
            <v>9664.5</v>
          </cell>
          <cell r="L249">
            <v>10797.272727272728</v>
          </cell>
          <cell r="M249">
            <v>33841.772727272728</v>
          </cell>
          <cell r="N249">
            <v>0</v>
          </cell>
          <cell r="O249">
            <v>3.89</v>
          </cell>
          <cell r="P249">
            <v>0</v>
          </cell>
          <cell r="Q249">
            <v>3.89</v>
          </cell>
          <cell r="S249">
            <v>131644.49590909091</v>
          </cell>
        </row>
        <row r="250">
          <cell r="G250">
            <v>2014</v>
          </cell>
          <cell r="H250" t="str">
            <v>Brightside Nursery and Infant School</v>
          </cell>
          <cell r="I250">
            <v>0</v>
          </cell>
          <cell r="J250">
            <v>14871</v>
          </cell>
          <cell r="K250">
            <v>11172</v>
          </cell>
          <cell r="L250">
            <v>10917.272727272728</v>
          </cell>
          <cell r="M250">
            <v>36960.272727272728</v>
          </cell>
          <cell r="N250">
            <v>0</v>
          </cell>
          <cell r="O250">
            <v>4.0599999999999996</v>
          </cell>
          <cell r="P250">
            <v>0</v>
          </cell>
          <cell r="Q250">
            <v>4.0599999999999996</v>
          </cell>
          <cell r="S250">
            <v>150058.70727272728</v>
          </cell>
        </row>
        <row r="251">
          <cell r="G251">
            <v>2325</v>
          </cell>
          <cell r="H251" t="str">
            <v>Brunswick Primary School</v>
          </cell>
          <cell r="I251">
            <v>0</v>
          </cell>
          <cell r="J251">
            <v>13603</v>
          </cell>
          <cell r="K251">
            <v>9720</v>
          </cell>
          <cell r="L251">
            <v>7718.1818181818189</v>
          </cell>
          <cell r="M251">
            <v>31041.18181818182</v>
          </cell>
          <cell r="N251">
            <v>0</v>
          </cell>
          <cell r="O251">
            <v>3.97</v>
          </cell>
          <cell r="P251">
            <v>0</v>
          </cell>
          <cell r="Q251">
            <v>3.97</v>
          </cell>
          <cell r="S251">
            <v>123233.49181818184</v>
          </cell>
        </row>
        <row r="252">
          <cell r="G252">
            <v>2095</v>
          </cell>
          <cell r="H252" t="str">
            <v>Byron Wood Primary School</v>
          </cell>
          <cell r="I252">
            <v>0</v>
          </cell>
          <cell r="J252">
            <v>12510</v>
          </cell>
          <cell r="K252">
            <v>5175</v>
          </cell>
          <cell r="L252">
            <v>9763.636363636364</v>
          </cell>
          <cell r="M252">
            <v>27448.636363636364</v>
          </cell>
          <cell r="N252">
            <v>0</v>
          </cell>
          <cell r="O252">
            <v>4.0999999999999996</v>
          </cell>
          <cell r="P252">
            <v>0</v>
          </cell>
          <cell r="Q252">
            <v>4.0999999999999996</v>
          </cell>
          <cell r="S252">
            <v>112539.40909090909</v>
          </cell>
        </row>
        <row r="253">
          <cell r="G253">
            <v>2344</v>
          </cell>
          <cell r="H253" t="str">
            <v>Carfield Primary School</v>
          </cell>
          <cell r="I253">
            <v>0</v>
          </cell>
          <cell r="J253">
            <v>14235</v>
          </cell>
          <cell r="K253">
            <v>8130</v>
          </cell>
          <cell r="L253">
            <v>9182.7272727272721</v>
          </cell>
          <cell r="M253">
            <v>31547.727272727272</v>
          </cell>
          <cell r="N253">
            <v>0</v>
          </cell>
          <cell r="O253">
            <v>3.96</v>
          </cell>
          <cell r="P253">
            <v>0</v>
          </cell>
          <cell r="Q253">
            <v>3.96</v>
          </cell>
          <cell r="S253">
            <v>124929</v>
          </cell>
        </row>
        <row r="254">
          <cell r="G254">
            <v>2365</v>
          </cell>
          <cell r="H254" t="str">
            <v>Firs Hill Community Primary School</v>
          </cell>
          <cell r="I254">
            <v>0</v>
          </cell>
          <cell r="J254">
            <v>14280</v>
          </cell>
          <cell r="K254">
            <v>9870</v>
          </cell>
          <cell r="L254">
            <v>11277.272727272728</v>
          </cell>
          <cell r="M254">
            <v>35427.272727272728</v>
          </cell>
          <cell r="N254">
            <v>0</v>
          </cell>
          <cell r="O254">
            <v>4</v>
          </cell>
          <cell r="P254">
            <v>0</v>
          </cell>
          <cell r="Q254">
            <v>4</v>
          </cell>
          <cell r="S254">
            <v>141709.09090909091</v>
          </cell>
        </row>
        <row r="255">
          <cell r="G255">
            <v>2036</v>
          </cell>
          <cell r="H255" t="str">
            <v>Gleadless Primary School</v>
          </cell>
          <cell r="I255">
            <v>0</v>
          </cell>
          <cell r="J255">
            <v>14355</v>
          </cell>
          <cell r="K255">
            <v>6450</v>
          </cell>
          <cell r="L255">
            <v>8918.181818181818</v>
          </cell>
          <cell r="M255">
            <v>29723.181818181816</v>
          </cell>
          <cell r="N255">
            <v>0</v>
          </cell>
          <cell r="O255">
            <v>3.87</v>
          </cell>
          <cell r="P255">
            <v>0</v>
          </cell>
          <cell r="Q255">
            <v>3.87</v>
          </cell>
          <cell r="S255">
            <v>115028.71363636364</v>
          </cell>
        </row>
        <row r="256">
          <cell r="G256">
            <v>2252</v>
          </cell>
          <cell r="H256" t="str">
            <v>Halfway Nursery Infant School</v>
          </cell>
          <cell r="I256">
            <v>0</v>
          </cell>
          <cell r="J256">
            <v>12963</v>
          </cell>
          <cell r="K256">
            <v>8820</v>
          </cell>
          <cell r="L256">
            <v>7783.636363636364</v>
          </cell>
          <cell r="M256">
            <v>29566.636363636364</v>
          </cell>
          <cell r="N256">
            <v>0</v>
          </cell>
          <cell r="O256">
            <v>3.9</v>
          </cell>
          <cell r="P256">
            <v>0</v>
          </cell>
          <cell r="Q256">
            <v>3.9</v>
          </cell>
          <cell r="S256">
            <v>115309.88181818182</v>
          </cell>
        </row>
        <row r="257">
          <cell r="G257">
            <v>2337</v>
          </cell>
          <cell r="H257" t="str">
            <v>Hucklow Primary (Nursery)</v>
          </cell>
          <cell r="I257">
            <v>0</v>
          </cell>
          <cell r="J257">
            <v>23610</v>
          </cell>
          <cell r="K257">
            <v>17220</v>
          </cell>
          <cell r="L257">
            <v>7606</v>
          </cell>
          <cell r="M257">
            <v>48436</v>
          </cell>
          <cell r="N257">
            <v>0</v>
          </cell>
          <cell r="O257">
            <v>4.1100000000000003</v>
          </cell>
          <cell r="P257">
            <v>0</v>
          </cell>
          <cell r="Q257">
            <v>4.1100000000000003</v>
          </cell>
          <cell r="S257">
            <v>199071.96000000002</v>
          </cell>
        </row>
        <row r="258">
          <cell r="G258">
            <v>2368</v>
          </cell>
          <cell r="H258" t="str">
            <v>Lower Meadow Primary</v>
          </cell>
          <cell r="I258">
            <v>0</v>
          </cell>
          <cell r="J258">
            <v>6375</v>
          </cell>
          <cell r="K258">
            <v>5109</v>
          </cell>
          <cell r="L258">
            <v>6054.545454545455</v>
          </cell>
          <cell r="M258">
            <v>17538.545454545456</v>
          </cell>
          <cell r="N258">
            <v>0</v>
          </cell>
          <cell r="O258">
            <v>4.08</v>
          </cell>
          <cell r="P258">
            <v>0</v>
          </cell>
          <cell r="Q258">
            <v>4.08</v>
          </cell>
          <cell r="S258">
            <v>71557.265454545457</v>
          </cell>
        </row>
        <row r="259">
          <cell r="G259">
            <v>0</v>
          </cell>
          <cell r="H259" t="str">
            <v>Manor Lodge Primary School</v>
          </cell>
          <cell r="I259">
            <v>0</v>
          </cell>
          <cell r="J259">
            <v>0</v>
          </cell>
          <cell r="K259">
            <v>2226</v>
          </cell>
          <cell r="L259">
            <v>1484</v>
          </cell>
          <cell r="M259">
            <v>3710</v>
          </cell>
          <cell r="N259">
            <v>0</v>
          </cell>
          <cell r="O259">
            <v>3.82</v>
          </cell>
          <cell r="P259">
            <v>0</v>
          </cell>
          <cell r="Q259">
            <v>3.82</v>
          </cell>
          <cell r="S259">
            <v>14172.199999999999</v>
          </cell>
        </row>
        <row r="260">
          <cell r="G260">
            <v>2081</v>
          </cell>
          <cell r="H260" t="str">
            <v>Meersbrook Bank Primary School</v>
          </cell>
          <cell r="I260">
            <v>0</v>
          </cell>
          <cell r="J260">
            <v>5187</v>
          </cell>
          <cell r="K260">
            <v>4962</v>
          </cell>
          <cell r="L260">
            <v>4597.2727272727279</v>
          </cell>
          <cell r="M260">
            <v>14746.272727272728</v>
          </cell>
          <cell r="N260">
            <v>0</v>
          </cell>
          <cell r="O260">
            <v>3.83</v>
          </cell>
          <cell r="P260">
            <v>0</v>
          </cell>
          <cell r="Q260">
            <v>3.83</v>
          </cell>
          <cell r="S260">
            <v>56478.224545454548</v>
          </cell>
        </row>
        <row r="261">
          <cell r="G261">
            <v>2272</v>
          </cell>
          <cell r="H261" t="str">
            <v>Netherthorpe Primary School (Mercia Trust)</v>
          </cell>
          <cell r="I261">
            <v>0</v>
          </cell>
          <cell r="J261">
            <v>9780</v>
          </cell>
          <cell r="K261">
            <v>5736</v>
          </cell>
          <cell r="L261">
            <v>7881.8181818181811</v>
          </cell>
          <cell r="M261">
            <v>23397.81818181818</v>
          </cell>
          <cell r="N261">
            <v>0</v>
          </cell>
          <cell r="O261">
            <v>4.1100000000000003</v>
          </cell>
          <cell r="P261">
            <v>0</v>
          </cell>
          <cell r="Q261">
            <v>4.1100000000000003</v>
          </cell>
          <cell r="S261">
            <v>96165.03272727273</v>
          </cell>
        </row>
        <row r="262">
          <cell r="G262">
            <v>2000</v>
          </cell>
          <cell r="H262" t="str">
            <v>Norfolk Community Primary School</v>
          </cell>
          <cell r="I262">
            <v>0</v>
          </cell>
          <cell r="J262">
            <v>13728</v>
          </cell>
          <cell r="K262">
            <v>11955</v>
          </cell>
          <cell r="L262">
            <v>8754.5454545454559</v>
          </cell>
          <cell r="M262">
            <v>34437.545454545456</v>
          </cell>
          <cell r="N262">
            <v>0</v>
          </cell>
          <cell r="O262">
            <v>4.09</v>
          </cell>
          <cell r="P262">
            <v>0</v>
          </cell>
          <cell r="Q262">
            <v>4.09</v>
          </cell>
          <cell r="S262">
            <v>140849.56090909091</v>
          </cell>
        </row>
        <row r="263">
          <cell r="G263">
            <v>2093</v>
          </cell>
          <cell r="H263" t="str">
            <v>Owler Brook Nursery and Infant School</v>
          </cell>
          <cell r="I263">
            <v>0</v>
          </cell>
          <cell r="J263">
            <v>19785</v>
          </cell>
          <cell r="K263">
            <v>12390</v>
          </cell>
          <cell r="L263">
            <v>14522.727272727272</v>
          </cell>
          <cell r="M263">
            <v>46697.727272727272</v>
          </cell>
          <cell r="N263">
            <v>0</v>
          </cell>
          <cell r="O263">
            <v>4.1100000000000003</v>
          </cell>
          <cell r="P263">
            <v>0</v>
          </cell>
          <cell r="Q263">
            <v>4.1100000000000003</v>
          </cell>
          <cell r="S263">
            <v>191927.65909090912</v>
          </cell>
        </row>
        <row r="264">
          <cell r="G264">
            <v>2332</v>
          </cell>
          <cell r="H264" t="str">
            <v>Phillimore Community Primary School</v>
          </cell>
          <cell r="I264">
            <v>0</v>
          </cell>
          <cell r="J264">
            <v>13905</v>
          </cell>
          <cell r="K264">
            <v>9000</v>
          </cell>
          <cell r="L264">
            <v>10090.909090909092</v>
          </cell>
          <cell r="M264">
            <v>32995.909090909088</v>
          </cell>
          <cell r="N264">
            <v>0</v>
          </cell>
          <cell r="O264">
            <v>4.1100000000000003</v>
          </cell>
          <cell r="P264">
            <v>0</v>
          </cell>
          <cell r="Q264">
            <v>4.1100000000000003</v>
          </cell>
          <cell r="S264">
            <v>135613.18636363637</v>
          </cell>
        </row>
        <row r="265">
          <cell r="G265">
            <v>3433</v>
          </cell>
          <cell r="H265" t="str">
            <v>Pipworth Community Primary School</v>
          </cell>
          <cell r="I265">
            <v>0</v>
          </cell>
          <cell r="J265">
            <v>7856</v>
          </cell>
          <cell r="K265">
            <v>8100</v>
          </cell>
          <cell r="L265">
            <v>7750.909090909091</v>
          </cell>
          <cell r="M265">
            <v>23706.909090909092</v>
          </cell>
          <cell r="N265">
            <v>0</v>
          </cell>
          <cell r="O265">
            <v>4.0999999999999996</v>
          </cell>
          <cell r="P265">
            <v>0</v>
          </cell>
          <cell r="Q265">
            <v>4.0999999999999996</v>
          </cell>
          <cell r="S265">
            <v>97198.327272727271</v>
          </cell>
        </row>
        <row r="266">
          <cell r="G266">
            <v>2347</v>
          </cell>
          <cell r="H266" t="str">
            <v>Prince Edward Primary School</v>
          </cell>
          <cell r="I266">
            <v>0</v>
          </cell>
          <cell r="J266">
            <v>10077</v>
          </cell>
          <cell r="K266">
            <v>8145</v>
          </cell>
          <cell r="L266">
            <v>7930.909090909091</v>
          </cell>
          <cell r="M266">
            <v>26152.909090909092</v>
          </cell>
          <cell r="N266">
            <v>0</v>
          </cell>
          <cell r="O266">
            <v>4.0999999999999996</v>
          </cell>
          <cell r="P266">
            <v>0</v>
          </cell>
          <cell r="Q266">
            <v>4.0999999999999996</v>
          </cell>
          <cell r="S266">
            <v>107226.92727272726</v>
          </cell>
        </row>
        <row r="267">
          <cell r="G267">
            <v>2366</v>
          </cell>
          <cell r="H267" t="str">
            <v>Pye Bank CE Primary School</v>
          </cell>
          <cell r="I267">
            <v>0</v>
          </cell>
          <cell r="J267">
            <v>10125</v>
          </cell>
          <cell r="K267">
            <v>9000</v>
          </cell>
          <cell r="L267">
            <v>7644.545454545455</v>
          </cell>
          <cell r="M267">
            <v>26769.545454545456</v>
          </cell>
          <cell r="N267">
            <v>0</v>
          </cell>
          <cell r="O267">
            <v>4.0999999999999996</v>
          </cell>
          <cell r="P267">
            <v>0</v>
          </cell>
          <cell r="Q267">
            <v>4.0999999999999996</v>
          </cell>
          <cell r="S267">
            <v>109755.13636363635</v>
          </cell>
        </row>
        <row r="268">
          <cell r="G268">
            <v>2363</v>
          </cell>
          <cell r="H268" t="str">
            <v>Rainbow Forge Primary School</v>
          </cell>
          <cell r="I268">
            <v>0</v>
          </cell>
          <cell r="J268">
            <v>8925</v>
          </cell>
          <cell r="K268">
            <v>5610</v>
          </cell>
          <cell r="L268">
            <v>5700</v>
          </cell>
          <cell r="M268">
            <v>20235</v>
          </cell>
          <cell r="N268">
            <v>0</v>
          </cell>
          <cell r="O268">
            <v>3.86</v>
          </cell>
          <cell r="P268">
            <v>0</v>
          </cell>
          <cell r="Q268">
            <v>3.86</v>
          </cell>
          <cell r="S268">
            <v>78107.099999999991</v>
          </cell>
        </row>
        <row r="269">
          <cell r="G269">
            <v>2334</v>
          </cell>
          <cell r="H269" t="str">
            <v>Reignhead Primary School</v>
          </cell>
          <cell r="I269">
            <v>0</v>
          </cell>
          <cell r="J269">
            <v>7731</v>
          </cell>
          <cell r="K269">
            <v>5505</v>
          </cell>
          <cell r="L269">
            <v>4431.818181818182</v>
          </cell>
          <cell r="M269">
            <v>17667.818181818184</v>
          </cell>
          <cell r="N269">
            <v>0</v>
          </cell>
          <cell r="O269">
            <v>3.82</v>
          </cell>
          <cell r="P269">
            <v>0</v>
          </cell>
          <cell r="Q269">
            <v>3.82</v>
          </cell>
          <cell r="S269">
            <v>67491.06545454546</v>
          </cell>
        </row>
        <row r="270">
          <cell r="G270">
            <v>2338</v>
          </cell>
          <cell r="H270" t="str">
            <v>Rivelin Primary School</v>
          </cell>
          <cell r="I270">
            <v>0</v>
          </cell>
          <cell r="J270">
            <v>9156</v>
          </cell>
          <cell r="K270">
            <v>6735</v>
          </cell>
          <cell r="L270">
            <v>7060.909090909091</v>
          </cell>
          <cell r="M270">
            <v>22951.909090909092</v>
          </cell>
          <cell r="N270">
            <v>0</v>
          </cell>
          <cell r="O270">
            <v>3.88</v>
          </cell>
          <cell r="P270">
            <v>0</v>
          </cell>
          <cell r="Q270">
            <v>3.88</v>
          </cell>
          <cell r="S270">
            <v>89053.407272727272</v>
          </cell>
        </row>
        <row r="271">
          <cell r="G271">
            <v>2306</v>
          </cell>
          <cell r="H271" t="str">
            <v>Royd Nursery Infant School</v>
          </cell>
          <cell r="I271">
            <v>0</v>
          </cell>
          <cell r="J271">
            <v>8538</v>
          </cell>
          <cell r="K271">
            <v>7185</v>
          </cell>
          <cell r="L271">
            <v>6327.2727272727279</v>
          </cell>
          <cell r="M271">
            <v>22050.272727272728</v>
          </cell>
          <cell r="N271">
            <v>0</v>
          </cell>
          <cell r="O271">
            <v>3.82</v>
          </cell>
          <cell r="P271">
            <v>0</v>
          </cell>
          <cell r="Q271">
            <v>3.82</v>
          </cell>
          <cell r="S271">
            <v>84232.041818181824</v>
          </cell>
        </row>
        <row r="272">
          <cell r="G272">
            <v>2369</v>
          </cell>
          <cell r="H272" t="str">
            <v>Sharrow Primary School</v>
          </cell>
          <cell r="I272">
            <v>0</v>
          </cell>
          <cell r="J272">
            <v>20748</v>
          </cell>
          <cell r="K272">
            <v>16105</v>
          </cell>
          <cell r="L272">
            <v>15430.90909090909</v>
          </cell>
          <cell r="M272">
            <v>52283.909090909088</v>
          </cell>
          <cell r="N272">
            <v>0</v>
          </cell>
          <cell r="O272">
            <v>4.09</v>
          </cell>
          <cell r="P272">
            <v>0</v>
          </cell>
          <cell r="Q272">
            <v>4.09</v>
          </cell>
          <cell r="S272">
            <v>213841.18818181817</v>
          </cell>
        </row>
        <row r="273">
          <cell r="G273">
            <v>2349</v>
          </cell>
          <cell r="H273" t="str">
            <v>Shooter's Grove Primary School</v>
          </cell>
          <cell r="I273">
            <v>0</v>
          </cell>
          <cell r="J273">
            <v>9279</v>
          </cell>
          <cell r="K273">
            <v>6863</v>
          </cell>
          <cell r="L273">
            <v>7262.7272727272721</v>
          </cell>
          <cell r="M273">
            <v>23404.727272727272</v>
          </cell>
          <cell r="N273">
            <v>0</v>
          </cell>
          <cell r="O273">
            <v>3.88</v>
          </cell>
          <cell r="P273">
            <v>0</v>
          </cell>
          <cell r="Q273">
            <v>3.88</v>
          </cell>
          <cell r="S273">
            <v>90810.341818181812</v>
          </cell>
        </row>
        <row r="274">
          <cell r="G274">
            <v>2360</v>
          </cell>
          <cell r="H274" t="str">
            <v>Shortbrook Primary (Ladybirds)</v>
          </cell>
          <cell r="I274">
            <v>0</v>
          </cell>
          <cell r="J274">
            <v>3879</v>
          </cell>
          <cell r="K274">
            <v>2925</v>
          </cell>
          <cell r="L274">
            <v>2236.363636363636</v>
          </cell>
          <cell r="M274">
            <v>9040.363636363636</v>
          </cell>
          <cell r="N274">
            <v>0</v>
          </cell>
          <cell r="O274">
            <v>4.03</v>
          </cell>
          <cell r="P274">
            <v>0</v>
          </cell>
          <cell r="Q274">
            <v>4.03</v>
          </cell>
          <cell r="S274">
            <v>36432.665454545458</v>
          </cell>
        </row>
        <row r="275">
          <cell r="G275">
            <v>2329</v>
          </cell>
          <cell r="H275" t="str">
            <v>Springfield Primary School</v>
          </cell>
          <cell r="I275">
            <v>0</v>
          </cell>
          <cell r="J275">
            <v>6930</v>
          </cell>
          <cell r="K275">
            <v>4530</v>
          </cell>
          <cell r="L275">
            <v>5105.454545454546</v>
          </cell>
          <cell r="M275">
            <v>16565.454545454544</v>
          </cell>
          <cell r="N275">
            <v>0</v>
          </cell>
          <cell r="O275">
            <v>4.12</v>
          </cell>
          <cell r="P275">
            <v>0</v>
          </cell>
          <cell r="Q275">
            <v>4.12</v>
          </cell>
          <cell r="S275">
            <v>68249.672727272729</v>
          </cell>
        </row>
        <row r="276">
          <cell r="G276">
            <v>5208</v>
          </cell>
          <cell r="H276" t="str">
            <v>St Theresa's Catholic Primary School</v>
          </cell>
          <cell r="I276">
            <v>0</v>
          </cell>
          <cell r="J276">
            <v>8610</v>
          </cell>
          <cell r="K276">
            <v>7947</v>
          </cell>
          <cell r="L276">
            <v>4892.7272727272721</v>
          </cell>
          <cell r="M276">
            <v>21449.727272727272</v>
          </cell>
          <cell r="N276">
            <v>0</v>
          </cell>
          <cell r="O276">
            <v>4.0999999999999996</v>
          </cell>
          <cell r="P276">
            <v>0</v>
          </cell>
          <cell r="Q276">
            <v>4.0999999999999996</v>
          </cell>
          <cell r="S276">
            <v>87943.881818181806</v>
          </cell>
        </row>
        <row r="277">
          <cell r="G277">
            <v>2302</v>
          </cell>
          <cell r="H277" t="str">
            <v>Stocksbridge Nursery Infant School</v>
          </cell>
          <cell r="I277">
            <v>0</v>
          </cell>
          <cell r="J277">
            <v>9789</v>
          </cell>
          <cell r="K277">
            <v>7554</v>
          </cell>
          <cell r="L277">
            <v>11318.181818181818</v>
          </cell>
          <cell r="M277">
            <v>28661.181818181816</v>
          </cell>
          <cell r="N277">
            <v>0</v>
          </cell>
          <cell r="O277">
            <v>3.88</v>
          </cell>
          <cell r="P277">
            <v>0</v>
          </cell>
          <cell r="Q277">
            <v>3.88</v>
          </cell>
          <cell r="S277">
            <v>111205.38545454544</v>
          </cell>
        </row>
        <row r="278">
          <cell r="G278">
            <v>2350</v>
          </cell>
          <cell r="H278" t="str">
            <v>Stradbroke Primary School</v>
          </cell>
          <cell r="I278">
            <v>0</v>
          </cell>
          <cell r="J278">
            <v>13113</v>
          </cell>
          <cell r="K278">
            <v>9486</v>
          </cell>
          <cell r="L278">
            <v>9332.7272727272721</v>
          </cell>
          <cell r="M278">
            <v>31931.727272727272</v>
          </cell>
          <cell r="N278">
            <v>0</v>
          </cell>
          <cell r="O278">
            <v>3.98</v>
          </cell>
          <cell r="P278">
            <v>0</v>
          </cell>
          <cell r="Q278">
            <v>3.98</v>
          </cell>
          <cell r="S278">
            <v>127088.27454545454</v>
          </cell>
        </row>
        <row r="279">
          <cell r="G279">
            <v>2230</v>
          </cell>
          <cell r="H279" t="str">
            <v>Tinsley Meadows Primary School</v>
          </cell>
          <cell r="I279">
            <v>0</v>
          </cell>
          <cell r="J279">
            <v>16395</v>
          </cell>
          <cell r="K279">
            <v>13605</v>
          </cell>
          <cell r="L279">
            <v>0</v>
          </cell>
          <cell r="M279">
            <v>30000</v>
          </cell>
          <cell r="N279">
            <v>0</v>
          </cell>
          <cell r="O279">
            <v>4.12</v>
          </cell>
          <cell r="P279">
            <v>0</v>
          </cell>
          <cell r="Q279">
            <v>4.12</v>
          </cell>
          <cell r="S279">
            <v>123600</v>
          </cell>
        </row>
        <row r="280">
          <cell r="G280">
            <v>2351</v>
          </cell>
          <cell r="H280" t="str">
            <v>Walkley Primary School</v>
          </cell>
          <cell r="I280">
            <v>0</v>
          </cell>
          <cell r="J280">
            <v>6138</v>
          </cell>
          <cell r="K280">
            <v>4582.5</v>
          </cell>
          <cell r="L280">
            <v>5594.545454545455</v>
          </cell>
          <cell r="M280">
            <v>16315.045454545456</v>
          </cell>
          <cell r="N280">
            <v>0</v>
          </cell>
          <cell r="O280">
            <v>4.03</v>
          </cell>
          <cell r="P280">
            <v>0</v>
          </cell>
          <cell r="Q280">
            <v>4.03</v>
          </cell>
          <cell r="S280">
            <v>65749.633181818193</v>
          </cell>
        </row>
        <row r="281">
          <cell r="G281">
            <v>3432</v>
          </cell>
          <cell r="H281" t="str">
            <v>Watercliffe Meadow Primary</v>
          </cell>
          <cell r="I281">
            <v>0</v>
          </cell>
          <cell r="J281">
            <v>17640</v>
          </cell>
          <cell r="K281">
            <v>11775</v>
          </cell>
          <cell r="L281">
            <v>15163.636363636362</v>
          </cell>
          <cell r="M281">
            <v>44578.63636363636</v>
          </cell>
          <cell r="N281">
            <v>0</v>
          </cell>
          <cell r="O281">
            <v>4.1100000000000003</v>
          </cell>
          <cell r="P281">
            <v>0</v>
          </cell>
          <cell r="Q281">
            <v>4.1100000000000003</v>
          </cell>
          <cell r="S281">
            <v>183218.19545454546</v>
          </cell>
        </row>
        <row r="282">
          <cell r="G282">
            <v>2319</v>
          </cell>
          <cell r="H282" t="str">
            <v>Waterthorpe Nursery Infant School</v>
          </cell>
          <cell r="I282">
            <v>0</v>
          </cell>
          <cell r="J282">
            <v>11512.5</v>
          </cell>
          <cell r="K282">
            <v>7557.5</v>
          </cell>
          <cell r="L282">
            <v>8980.4545454545441</v>
          </cell>
          <cell r="M282">
            <v>28050.454545454544</v>
          </cell>
          <cell r="N282">
            <v>0</v>
          </cell>
          <cell r="O282">
            <v>3.94</v>
          </cell>
          <cell r="P282">
            <v>0</v>
          </cell>
          <cell r="Q282">
            <v>3.94</v>
          </cell>
          <cell r="S282">
            <v>110518.79090909091</v>
          </cell>
        </row>
        <row r="283">
          <cell r="G283">
            <v>2352</v>
          </cell>
          <cell r="H283" t="str">
            <v>Westways Primary School</v>
          </cell>
          <cell r="I283">
            <v>0</v>
          </cell>
          <cell r="J283">
            <v>7610</v>
          </cell>
          <cell r="K283">
            <v>7317</v>
          </cell>
          <cell r="L283">
            <v>8566.363636363636</v>
          </cell>
          <cell r="M283">
            <v>23493.363636363636</v>
          </cell>
          <cell r="N283">
            <v>0</v>
          </cell>
          <cell r="O283">
            <v>3.88</v>
          </cell>
          <cell r="P283">
            <v>0</v>
          </cell>
          <cell r="Q283">
            <v>3.88</v>
          </cell>
          <cell r="S283">
            <v>91154.250909090901</v>
          </cell>
        </row>
        <row r="284">
          <cell r="G284">
            <v>2311</v>
          </cell>
          <cell r="H284" t="str">
            <v>Wharncliffe Side Primary School</v>
          </cell>
          <cell r="I284">
            <v>0</v>
          </cell>
          <cell r="J284">
            <v>8487</v>
          </cell>
          <cell r="K284">
            <v>7266</v>
          </cell>
          <cell r="L284">
            <v>4936.363636363636</v>
          </cell>
          <cell r="M284">
            <v>20689.363636363636</v>
          </cell>
          <cell r="N284">
            <v>0</v>
          </cell>
          <cell r="O284">
            <v>3.85</v>
          </cell>
          <cell r="P284">
            <v>0</v>
          </cell>
          <cell r="Q284">
            <v>3.85</v>
          </cell>
          <cell r="S284">
            <v>79654.05</v>
          </cell>
        </row>
        <row r="285">
          <cell r="G285">
            <v>2040</v>
          </cell>
          <cell r="H285" t="str">
            <v>Whiteways</v>
          </cell>
          <cell r="I285">
            <v>0</v>
          </cell>
          <cell r="J285">
            <v>9990</v>
          </cell>
          <cell r="K285">
            <v>6885</v>
          </cell>
          <cell r="L285">
            <v>7704.545454545455</v>
          </cell>
          <cell r="M285">
            <v>24579.545454545456</v>
          </cell>
          <cell r="N285">
            <v>0</v>
          </cell>
          <cell r="O285">
            <v>4.0999999999999996</v>
          </cell>
          <cell r="P285">
            <v>0</v>
          </cell>
          <cell r="Q285">
            <v>4.0999999999999996</v>
          </cell>
          <cell r="S285">
            <v>100776.13636363635</v>
          </cell>
        </row>
        <row r="286">
          <cell r="G286">
            <v>2139</v>
          </cell>
          <cell r="H286" t="str">
            <v>Woodhouse West Primary School</v>
          </cell>
          <cell r="I286">
            <v>0</v>
          </cell>
          <cell r="J286">
            <v>8841</v>
          </cell>
          <cell r="K286">
            <v>7230</v>
          </cell>
          <cell r="L286">
            <v>5610</v>
          </cell>
          <cell r="M286">
            <v>21681</v>
          </cell>
          <cell r="N286">
            <v>0</v>
          </cell>
          <cell r="O286">
            <v>3.97</v>
          </cell>
          <cell r="P286">
            <v>0</v>
          </cell>
          <cell r="Q286">
            <v>3.97</v>
          </cell>
          <cell r="S286">
            <v>86073.57</v>
          </cell>
        </row>
        <row r="287">
          <cell r="G287">
            <v>2324</v>
          </cell>
          <cell r="H287" t="str">
            <v>Woodseats Primary School</v>
          </cell>
          <cell r="I287">
            <v>0</v>
          </cell>
          <cell r="J287">
            <v>9711</v>
          </cell>
          <cell r="K287">
            <v>5541</v>
          </cell>
          <cell r="L287">
            <v>6703.636363636364</v>
          </cell>
          <cell r="M287">
            <v>21955.636363636364</v>
          </cell>
          <cell r="N287">
            <v>0</v>
          </cell>
          <cell r="O287">
            <v>3.9</v>
          </cell>
          <cell r="P287">
            <v>0</v>
          </cell>
          <cell r="Q287">
            <v>3.9</v>
          </cell>
          <cell r="S287">
            <v>85626.981818181812</v>
          </cell>
        </row>
        <row r="288">
          <cell r="G288">
            <v>2327</v>
          </cell>
          <cell r="H288" t="str">
            <v>Woodthorpe Community Primary School</v>
          </cell>
          <cell r="I288">
            <v>0</v>
          </cell>
          <cell r="J288">
            <v>10338</v>
          </cell>
          <cell r="K288">
            <v>6750</v>
          </cell>
          <cell r="L288">
            <v>5648.1818181818189</v>
          </cell>
          <cell r="M288">
            <v>22736.18181818182</v>
          </cell>
          <cell r="N288">
            <v>0</v>
          </cell>
          <cell r="O288">
            <v>4.1100000000000003</v>
          </cell>
          <cell r="P288">
            <v>0</v>
          </cell>
          <cell r="Q288">
            <v>4.1100000000000003</v>
          </cell>
          <cell r="S288">
            <v>93445.70727272729</v>
          </cell>
        </row>
        <row r="289">
          <cell r="G289">
            <v>2321</v>
          </cell>
          <cell r="H289" t="str">
            <v>Wybourn Nursery, Infant &amp; Junior School</v>
          </cell>
          <cell r="I289">
            <v>0</v>
          </cell>
          <cell r="J289">
            <v>20142</v>
          </cell>
          <cell r="K289">
            <v>16827</v>
          </cell>
          <cell r="L289">
            <v>11610</v>
          </cell>
          <cell r="M289">
            <v>48579</v>
          </cell>
          <cell r="N289">
            <v>0</v>
          </cell>
          <cell r="O289">
            <v>4.1100000000000003</v>
          </cell>
          <cell r="P289">
            <v>0</v>
          </cell>
          <cell r="Q289">
            <v>4.1100000000000003</v>
          </cell>
          <cell r="S289">
            <v>199659.69</v>
          </cell>
        </row>
        <row r="290">
          <cell r="G290">
            <v>0</v>
          </cell>
          <cell r="H290" t="str">
            <v>Oasis Academy Don Valley</v>
          </cell>
          <cell r="I290">
            <v>0</v>
          </cell>
          <cell r="J290">
            <v>0</v>
          </cell>
          <cell r="K290">
            <v>1740</v>
          </cell>
          <cell r="L290">
            <v>1160</v>
          </cell>
          <cell r="M290">
            <v>2900</v>
          </cell>
          <cell r="N290">
            <v>0</v>
          </cell>
          <cell r="O290">
            <v>3.82</v>
          </cell>
          <cell r="P290">
            <v>0</v>
          </cell>
          <cell r="Q290">
            <v>3.82</v>
          </cell>
          <cell r="S290">
            <v>11078</v>
          </cell>
        </row>
        <row r="291">
          <cell r="G291">
            <v>0</v>
          </cell>
          <cell r="H291" t="str">
            <v>Oasis Academy Firvale</v>
          </cell>
          <cell r="I291">
            <v>0</v>
          </cell>
          <cell r="J291">
            <v>6180</v>
          </cell>
          <cell r="K291">
            <v>3240</v>
          </cell>
          <cell r="L291">
            <v>4753.8461538461534</v>
          </cell>
          <cell r="M291">
            <v>14173.846153846152</v>
          </cell>
          <cell r="N291">
            <v>0</v>
          </cell>
          <cell r="O291">
            <v>3.82</v>
          </cell>
          <cell r="P291">
            <v>0.09</v>
          </cell>
          <cell r="Q291">
            <v>3.9099999999999997</v>
          </cell>
          <cell r="S291">
            <v>55419.738461538451</v>
          </cell>
        </row>
        <row r="292">
          <cell r="G292">
            <v>0</v>
          </cell>
          <cell r="H292" t="str">
            <v>Oasis Academy Watermead</v>
          </cell>
          <cell r="I292">
            <v>0</v>
          </cell>
          <cell r="J292">
            <v>4485</v>
          </cell>
          <cell r="K292">
            <v>5625</v>
          </cell>
          <cell r="L292">
            <v>3450</v>
          </cell>
          <cell r="M292">
            <v>13560</v>
          </cell>
          <cell r="N292">
            <v>0</v>
          </cell>
          <cell r="O292">
            <v>3.82</v>
          </cell>
          <cell r="P292">
            <v>0.09</v>
          </cell>
          <cell r="Q292">
            <v>3.9099999999999997</v>
          </cell>
          <cell r="S292">
            <v>53019.6</v>
          </cell>
        </row>
        <row r="293">
          <cell r="G293">
            <v>2010</v>
          </cell>
          <cell r="H293" t="str">
            <v>Fox Hill Primary School</v>
          </cell>
          <cell r="I293">
            <v>0</v>
          </cell>
          <cell r="J293">
            <v>15648</v>
          </cell>
          <cell r="K293">
            <v>13740</v>
          </cell>
          <cell r="L293">
            <v>12681.818181818182</v>
          </cell>
          <cell r="M293">
            <v>42069.818181818184</v>
          </cell>
          <cell r="N293">
            <v>0</v>
          </cell>
          <cell r="O293">
            <v>4.03</v>
          </cell>
          <cell r="P293">
            <v>0</v>
          </cell>
          <cell r="Q293">
            <v>4.03</v>
          </cell>
          <cell r="S293">
            <v>169541.36727272728</v>
          </cell>
        </row>
        <row r="294">
          <cell r="G294">
            <v>2305</v>
          </cell>
          <cell r="H294" t="str">
            <v>Greengate Lane Academy</v>
          </cell>
          <cell r="I294">
            <v>0</v>
          </cell>
          <cell r="J294">
            <v>7293</v>
          </cell>
          <cell r="K294">
            <v>5115</v>
          </cell>
          <cell r="L294">
            <v>7830</v>
          </cell>
          <cell r="M294">
            <v>20238</v>
          </cell>
          <cell r="N294">
            <v>0</v>
          </cell>
          <cell r="O294">
            <v>3.93</v>
          </cell>
          <cell r="P294">
            <v>0</v>
          </cell>
          <cell r="Q294">
            <v>3.93</v>
          </cell>
          <cell r="S294">
            <v>79535.34</v>
          </cell>
        </row>
        <row r="295">
          <cell r="G295">
            <v>2004</v>
          </cell>
          <cell r="H295" t="str">
            <v>Hartley Brook Academy</v>
          </cell>
          <cell r="I295">
            <v>0</v>
          </cell>
          <cell r="J295">
            <v>14040</v>
          </cell>
          <cell r="K295">
            <v>12465</v>
          </cell>
          <cell r="L295">
            <v>11345.454545454544</v>
          </cell>
          <cell r="M295">
            <v>37850.454545454544</v>
          </cell>
          <cell r="N295">
            <v>0</v>
          </cell>
          <cell r="O295">
            <v>4</v>
          </cell>
          <cell r="P295">
            <v>0</v>
          </cell>
          <cell r="Q295">
            <v>4</v>
          </cell>
          <cell r="S295">
            <v>151401.81818181818</v>
          </cell>
        </row>
        <row r="296">
          <cell r="G296">
            <v>2131</v>
          </cell>
          <cell r="H296" t="str">
            <v>High Hazels Nursery Infant School (Academy)</v>
          </cell>
          <cell r="I296">
            <v>0</v>
          </cell>
          <cell r="J296">
            <v>19845</v>
          </cell>
          <cell r="K296">
            <v>11940</v>
          </cell>
          <cell r="L296">
            <v>11754.642857142857</v>
          </cell>
          <cell r="M296">
            <v>43539.642857142855</v>
          </cell>
          <cell r="N296">
            <v>0</v>
          </cell>
          <cell r="O296">
            <v>4.1100000000000003</v>
          </cell>
          <cell r="P296">
            <v>0</v>
          </cell>
          <cell r="Q296">
            <v>4.1100000000000003</v>
          </cell>
          <cell r="S296">
            <v>178947.93214285714</v>
          </cell>
        </row>
        <row r="297">
          <cell r="G297">
            <v>4225</v>
          </cell>
          <cell r="H297" t="str">
            <v>Hinde House 3-16 Academy (Brigantia Learning Trust)</v>
          </cell>
          <cell r="I297">
            <v>0</v>
          </cell>
          <cell r="J297">
            <v>11145</v>
          </cell>
          <cell r="K297">
            <v>10494</v>
          </cell>
          <cell r="L297">
            <v>10333.928571428572</v>
          </cell>
          <cell r="M297">
            <v>31972.928571428572</v>
          </cell>
          <cell r="N297">
            <v>0</v>
          </cell>
          <cell r="O297">
            <v>4.08</v>
          </cell>
          <cell r="P297">
            <v>0</v>
          </cell>
          <cell r="Q297">
            <v>4.08</v>
          </cell>
          <cell r="S297">
            <v>130449.54857142858</v>
          </cell>
        </row>
        <row r="298">
          <cell r="G298">
            <v>2016</v>
          </cell>
          <cell r="H298" t="str">
            <v>E-ACT Pathways Academy (Longley Primary)</v>
          </cell>
          <cell r="I298">
            <v>0</v>
          </cell>
          <cell r="J298">
            <v>15180</v>
          </cell>
          <cell r="K298">
            <v>9592</v>
          </cell>
          <cell r="L298">
            <v>11031.818181818182</v>
          </cell>
          <cell r="M298">
            <v>35803.818181818184</v>
          </cell>
          <cell r="N298">
            <v>0</v>
          </cell>
          <cell r="O298">
            <v>4.0199999999999996</v>
          </cell>
          <cell r="P298">
            <v>0</v>
          </cell>
          <cell r="Q298">
            <v>4.0199999999999996</v>
          </cell>
          <cell r="S298">
            <v>143931.34909090909</v>
          </cell>
        </row>
        <row r="299">
          <cell r="G299">
            <v>2028</v>
          </cell>
          <cell r="H299" t="str">
            <v>Emmaus Catholic &amp; C of E Primary Academy</v>
          </cell>
          <cell r="I299">
            <v>0</v>
          </cell>
          <cell r="J299">
            <v>9660</v>
          </cell>
          <cell r="K299">
            <v>5625</v>
          </cell>
          <cell r="L299">
            <v>7281.8181818181811</v>
          </cell>
          <cell r="M299">
            <v>22566.81818181818</v>
          </cell>
          <cell r="N299">
            <v>0</v>
          </cell>
          <cell r="O299">
            <v>4.1100000000000003</v>
          </cell>
          <cell r="P299">
            <v>0</v>
          </cell>
          <cell r="Q299">
            <v>4.1100000000000003</v>
          </cell>
          <cell r="S299">
            <v>92749.622727272726</v>
          </cell>
        </row>
        <row r="300">
          <cell r="G300">
            <v>2029</v>
          </cell>
          <cell r="H300" t="str">
            <v>Lowedges Primary Academy (Aston Comm Trust)</v>
          </cell>
          <cell r="I300">
            <v>0</v>
          </cell>
          <cell r="J300">
            <v>8607</v>
          </cell>
          <cell r="K300">
            <v>6056</v>
          </cell>
          <cell r="L300">
            <v>6413.636363636364</v>
          </cell>
          <cell r="M300">
            <v>21076.636363636364</v>
          </cell>
          <cell r="N300">
            <v>0</v>
          </cell>
          <cell r="O300">
            <v>4.08</v>
          </cell>
          <cell r="P300">
            <v>0</v>
          </cell>
          <cell r="Q300">
            <v>4.08</v>
          </cell>
          <cell r="S300">
            <v>85992.676363636361</v>
          </cell>
        </row>
        <row r="301">
          <cell r="G301">
            <v>2012</v>
          </cell>
          <cell r="H301" t="str">
            <v>Mansel Primary School</v>
          </cell>
          <cell r="I301">
            <v>0</v>
          </cell>
          <cell r="J301">
            <v>12075</v>
          </cell>
          <cell r="K301">
            <v>7350</v>
          </cell>
          <cell r="L301">
            <v>7936.363636363636</v>
          </cell>
          <cell r="M301">
            <v>27361.363636363636</v>
          </cell>
          <cell r="N301">
            <v>0</v>
          </cell>
          <cell r="O301">
            <v>4.09</v>
          </cell>
          <cell r="P301">
            <v>0</v>
          </cell>
          <cell r="Q301">
            <v>4.09</v>
          </cell>
          <cell r="S301">
            <v>111907.97727272726</v>
          </cell>
        </row>
        <row r="302">
          <cell r="G302">
            <v>2013</v>
          </cell>
          <cell r="H302" t="str">
            <v>Meynell Primary School (Academy)</v>
          </cell>
          <cell r="I302">
            <v>0</v>
          </cell>
          <cell r="J302">
            <v>19179</v>
          </cell>
          <cell r="K302">
            <v>14685</v>
          </cell>
          <cell r="L302">
            <v>11359.09090909091</v>
          </cell>
          <cell r="M302">
            <v>45223.090909090912</v>
          </cell>
          <cell r="N302">
            <v>0</v>
          </cell>
          <cell r="O302">
            <v>4.0999999999999996</v>
          </cell>
          <cell r="P302">
            <v>0</v>
          </cell>
          <cell r="Q302">
            <v>4.0999999999999996</v>
          </cell>
          <cell r="S302">
            <v>185414.67272727273</v>
          </cell>
        </row>
        <row r="303">
          <cell r="G303">
            <v>2346</v>
          </cell>
          <cell r="H303" t="str">
            <v>Monteney Primary School</v>
          </cell>
          <cell r="I303">
            <v>0</v>
          </cell>
          <cell r="J303">
            <v>15210</v>
          </cell>
          <cell r="K303">
            <v>8205</v>
          </cell>
          <cell r="L303">
            <v>11149.09090909091</v>
          </cell>
          <cell r="M303">
            <v>34564.090909090912</v>
          </cell>
          <cell r="N303">
            <v>0</v>
          </cell>
          <cell r="O303">
            <v>3.98</v>
          </cell>
          <cell r="P303">
            <v>0</v>
          </cell>
          <cell r="Q303">
            <v>3.98</v>
          </cell>
          <cell r="S303">
            <v>137565.08181818182</v>
          </cell>
        </row>
        <row r="304">
          <cell r="G304">
            <v>2002</v>
          </cell>
          <cell r="H304" t="str">
            <v>Nether Edge NIJ</v>
          </cell>
          <cell r="I304">
            <v>0</v>
          </cell>
          <cell r="J304">
            <v>9351</v>
          </cell>
          <cell r="K304">
            <v>7560</v>
          </cell>
          <cell r="L304">
            <v>6463.636363636364</v>
          </cell>
          <cell r="M304">
            <v>23374.636363636364</v>
          </cell>
          <cell r="N304">
            <v>0</v>
          </cell>
          <cell r="O304">
            <v>3.9</v>
          </cell>
          <cell r="P304">
            <v>0</v>
          </cell>
          <cell r="Q304">
            <v>3.9</v>
          </cell>
          <cell r="S304">
            <v>91161.081818181818</v>
          </cell>
        </row>
        <row r="305">
          <cell r="G305">
            <v>2009</v>
          </cell>
          <cell r="H305" t="str">
            <v>Southey Green Primary School (Academy)</v>
          </cell>
          <cell r="I305">
            <v>0</v>
          </cell>
          <cell r="J305">
            <v>23091</v>
          </cell>
          <cell r="K305">
            <v>16425</v>
          </cell>
          <cell r="L305">
            <v>16704.545454545456</v>
          </cell>
          <cell r="M305">
            <v>56220.545454545456</v>
          </cell>
          <cell r="N305">
            <v>0</v>
          </cell>
          <cell r="O305">
            <v>4.1100000000000003</v>
          </cell>
          <cell r="P305">
            <v>0</v>
          </cell>
          <cell r="Q305">
            <v>4.1100000000000003</v>
          </cell>
          <cell r="S305">
            <v>231066.44181818183</v>
          </cell>
        </row>
        <row r="306">
          <cell r="G306">
            <v>3402</v>
          </cell>
          <cell r="H306" t="str">
            <v>St Catherine's Catholic Primary School</v>
          </cell>
          <cell r="I306">
            <v>0</v>
          </cell>
          <cell r="J306">
            <v>10140</v>
          </cell>
          <cell r="K306">
            <v>9210</v>
          </cell>
          <cell r="L306">
            <v>7772.7272727272721</v>
          </cell>
          <cell r="M306">
            <v>27122.727272727272</v>
          </cell>
          <cell r="N306">
            <v>0</v>
          </cell>
          <cell r="O306">
            <v>4.08</v>
          </cell>
          <cell r="P306">
            <v>0</v>
          </cell>
          <cell r="Q306">
            <v>4.08</v>
          </cell>
          <cell r="S306">
            <v>110660.72727272726</v>
          </cell>
        </row>
        <row r="307">
          <cell r="G307">
            <v>5203</v>
          </cell>
          <cell r="H307" t="str">
            <v>St Joseph's Catholic Primary School</v>
          </cell>
          <cell r="I307">
            <v>0</v>
          </cell>
          <cell r="J307">
            <v>7515</v>
          </cell>
          <cell r="K307">
            <v>4950</v>
          </cell>
          <cell r="L307">
            <v>6600</v>
          </cell>
          <cell r="M307">
            <v>19065</v>
          </cell>
          <cell r="N307">
            <v>0</v>
          </cell>
          <cell r="O307">
            <v>3.91</v>
          </cell>
          <cell r="P307">
            <v>0</v>
          </cell>
          <cell r="Q307">
            <v>3.91</v>
          </cell>
          <cell r="S307">
            <v>74544.150000000009</v>
          </cell>
        </row>
        <row r="308">
          <cell r="G308">
            <v>2020</v>
          </cell>
          <cell r="H308" t="str">
            <v>St Mary's CE Primary School (The DS Acad Trust)</v>
          </cell>
          <cell r="I308">
            <v>0</v>
          </cell>
          <cell r="J308">
            <v>3510</v>
          </cell>
          <cell r="K308">
            <v>2085</v>
          </cell>
          <cell r="L308">
            <v>2680.9090909090905</v>
          </cell>
          <cell r="M308">
            <v>8275.9090909090901</v>
          </cell>
          <cell r="N308">
            <v>0</v>
          </cell>
          <cell r="O308">
            <v>4.01</v>
          </cell>
          <cell r="P308">
            <v>0</v>
          </cell>
          <cell r="Q308">
            <v>4.01</v>
          </cell>
          <cell r="S308">
            <v>33186.395454545447</v>
          </cell>
        </row>
        <row r="309">
          <cell r="G309">
            <v>5207</v>
          </cell>
          <cell r="H309" t="str">
            <v>St Patrick's Catholic Primary School</v>
          </cell>
          <cell r="I309">
            <v>0</v>
          </cell>
          <cell r="J309">
            <v>9696</v>
          </cell>
          <cell r="K309">
            <v>7335</v>
          </cell>
          <cell r="L309">
            <v>6733.636363636364</v>
          </cell>
          <cell r="M309">
            <v>23764.636363636364</v>
          </cell>
          <cell r="N309">
            <v>0</v>
          </cell>
          <cell r="O309">
            <v>4.08</v>
          </cell>
          <cell r="P309">
            <v>0</v>
          </cell>
          <cell r="Q309">
            <v>4.08</v>
          </cell>
          <cell r="S309">
            <v>96959.716363636369</v>
          </cell>
        </row>
        <row r="310">
          <cell r="G310">
            <v>0</v>
          </cell>
          <cell r="H310" t="str">
            <v>St. Thomas of Canterbury Catholic Primary School</v>
          </cell>
          <cell r="I310">
            <v>0</v>
          </cell>
          <cell r="J310">
            <v>0</v>
          </cell>
          <cell r="K310">
            <v>5655</v>
          </cell>
          <cell r="L310">
            <v>3770</v>
          </cell>
          <cell r="M310">
            <v>9425</v>
          </cell>
          <cell r="N310">
            <v>0</v>
          </cell>
          <cell r="O310">
            <v>3.82</v>
          </cell>
          <cell r="P310">
            <v>0</v>
          </cell>
          <cell r="Q310">
            <v>3.82</v>
          </cell>
          <cell r="S310">
            <v>36003.5</v>
          </cell>
        </row>
        <row r="311">
          <cell r="G311">
            <v>2339</v>
          </cell>
          <cell r="H311" t="str">
            <v>Tapton School Academy c/o Hillsborough Primary School</v>
          </cell>
          <cell r="I311">
            <v>0</v>
          </cell>
          <cell r="J311">
            <v>11115</v>
          </cell>
          <cell r="K311">
            <v>10050</v>
          </cell>
          <cell r="L311">
            <v>5746.363636363636</v>
          </cell>
          <cell r="M311">
            <v>26911.363636363636</v>
          </cell>
          <cell r="N311">
            <v>0</v>
          </cell>
          <cell r="O311">
            <v>3.98</v>
          </cell>
          <cell r="P311">
            <v>0</v>
          </cell>
          <cell r="Q311">
            <v>3.98</v>
          </cell>
          <cell r="S311">
            <v>107107.22727272726</v>
          </cell>
        </row>
        <row r="312">
          <cell r="G312">
            <v>2367</v>
          </cell>
          <cell r="H312" t="str">
            <v>Valley Park Primary</v>
          </cell>
          <cell r="I312">
            <v>0</v>
          </cell>
          <cell r="J312">
            <v>14922</v>
          </cell>
          <cell r="K312">
            <v>12420</v>
          </cell>
          <cell r="L312">
            <v>10594.285714285716</v>
          </cell>
          <cell r="M312">
            <v>37936.285714285717</v>
          </cell>
          <cell r="N312">
            <v>0</v>
          </cell>
          <cell r="O312">
            <v>4.1100000000000003</v>
          </cell>
          <cell r="P312">
            <v>0</v>
          </cell>
          <cell r="Q312">
            <v>4.1100000000000003</v>
          </cell>
          <cell r="S312">
            <v>155918.1342857143</v>
          </cell>
        </row>
        <row r="313">
          <cell r="G313">
            <v>2027</v>
          </cell>
          <cell r="H313" t="str">
            <v>Wincobank Nursery Infant School</v>
          </cell>
          <cell r="I313">
            <v>0</v>
          </cell>
          <cell r="J313">
            <v>8565</v>
          </cell>
          <cell r="K313">
            <v>4792.5</v>
          </cell>
          <cell r="L313">
            <v>6710.909090909091</v>
          </cell>
          <cell r="M313">
            <v>20068.409090909092</v>
          </cell>
          <cell r="N313">
            <v>0</v>
          </cell>
          <cell r="O313">
            <v>3.94</v>
          </cell>
          <cell r="P313">
            <v>0</v>
          </cell>
          <cell r="Q313">
            <v>3.94</v>
          </cell>
          <cell r="S313">
            <v>79069.531818181815</v>
          </cell>
        </row>
        <row r="314"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S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S315">
            <v>0</v>
          </cell>
        </row>
        <row r="316">
          <cell r="G316">
            <v>0</v>
          </cell>
          <cell r="H316" t="str">
            <v>Total</v>
          </cell>
          <cell r="I316">
            <v>0</v>
          </cell>
          <cell r="J316">
            <v>1927034</v>
          </cell>
          <cell r="K316">
            <v>1417949.4</v>
          </cell>
          <cell r="L316">
            <v>1255637.3454878454</v>
          </cell>
          <cell r="M316">
            <v>4600438.0788211795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18213111.093943547</v>
          </cell>
        </row>
        <row r="317">
          <cell r="H317" t="str">
            <v>Anticipated hours as at budget setting process</v>
          </cell>
          <cell r="J317">
            <v>1847253.2547619047</v>
          </cell>
          <cell r="K317">
            <v>1438358.4854395601</v>
          </cell>
          <cell r="L317">
            <v>1228054.3228438224</v>
          </cell>
          <cell r="M317">
            <v>4513666.0630452875</v>
          </cell>
        </row>
        <row r="318">
          <cell r="G318" t="str">
            <v>PVI Totals</v>
          </cell>
          <cell r="H318">
            <v>0</v>
          </cell>
          <cell r="I318">
            <v>0</v>
          </cell>
          <cell r="J318">
            <v>1041842</v>
          </cell>
          <cell r="K318">
            <v>766157.9</v>
          </cell>
          <cell r="L318">
            <v>629758.33449883456</v>
          </cell>
          <cell r="M318">
            <v>2437575.5678321687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9526359.3074400593</v>
          </cell>
        </row>
        <row r="319">
          <cell r="G319" t="str">
            <v>Maintained Nursery Schools Totals PG8</v>
          </cell>
          <cell r="H319">
            <v>0</v>
          </cell>
          <cell r="I319">
            <v>0</v>
          </cell>
          <cell r="J319">
            <v>37037.5</v>
          </cell>
          <cell r="K319">
            <v>22824</v>
          </cell>
          <cell r="L319">
            <v>26242.727272727272</v>
          </cell>
          <cell r="M319">
            <v>86104.227272727265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344639.01545454544</v>
          </cell>
        </row>
        <row r="320">
          <cell r="G320" t="str">
            <v>Maintained Nursery Classes Totals PG9</v>
          </cell>
          <cell r="H320">
            <v>0</v>
          </cell>
          <cell r="I320">
            <v>0</v>
          </cell>
          <cell r="J320">
            <v>591702.5</v>
          </cell>
          <cell r="K320">
            <v>432613</v>
          </cell>
          <cell r="L320">
            <v>407377.76223776233</v>
          </cell>
          <cell r="M320">
            <v>1431693.2622377621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5739481.1403146861</v>
          </cell>
        </row>
        <row r="321">
          <cell r="G321" t="str">
            <v>Academies PG11</v>
          </cell>
          <cell r="H321">
            <v>0</v>
          </cell>
          <cell r="I321">
            <v>0</v>
          </cell>
          <cell r="J321">
            <v>256452</v>
          </cell>
          <cell r="K321">
            <v>196354.5</v>
          </cell>
          <cell r="L321">
            <v>192258.52147852146</v>
          </cell>
          <cell r="M321">
            <v>645065.02147852152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2602631.6307342653</v>
          </cell>
        </row>
        <row r="322">
          <cell r="G322" t="str">
            <v>Combined Total</v>
          </cell>
          <cell r="H322">
            <v>0</v>
          </cell>
          <cell r="I322">
            <v>0</v>
          </cell>
          <cell r="J322">
            <v>1927034</v>
          </cell>
          <cell r="K322">
            <v>1417949.4</v>
          </cell>
          <cell r="L322">
            <v>1255637.3454878456</v>
          </cell>
          <cell r="M322">
            <v>4600438.0788211795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S322">
            <v>18213111.093943555</v>
          </cell>
        </row>
        <row r="324">
          <cell r="G324">
            <v>0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S324">
            <v>-7.4505805969238281E-9</v>
          </cell>
        </row>
        <row r="325">
          <cell r="G325" t="str">
            <v>To 5 decimal places</v>
          </cell>
          <cell r="H325" t="str">
            <v>Average Rate £</v>
          </cell>
        </row>
        <row r="326">
          <cell r="G326">
            <v>3.8656503891863783</v>
          </cell>
          <cell r="H326">
            <v>3.87</v>
          </cell>
          <cell r="Q326" t="str">
            <v>PVI's</v>
          </cell>
          <cell r="S326">
            <v>12128990.938174324</v>
          </cell>
        </row>
        <row r="327">
          <cell r="G327">
            <v>3.9072799934825935</v>
          </cell>
          <cell r="H327">
            <v>3.91</v>
          </cell>
          <cell r="S327">
            <v>0</v>
          </cell>
        </row>
        <row r="328">
          <cell r="G328">
            <v>4.0057331469809387</v>
          </cell>
          <cell r="H328">
            <v>4.01</v>
          </cell>
          <cell r="Q328" t="str">
            <v>Maintained</v>
          </cell>
          <cell r="S328">
            <v>6084120.1557692317</v>
          </cell>
        </row>
        <row r="329">
          <cell r="G329">
            <v>3.9985813513906017</v>
          </cell>
          <cell r="H329">
            <v>4</v>
          </cell>
        </row>
        <row r="330">
          <cell r="G330">
            <v>4.0360403147813368</v>
          </cell>
          <cell r="H330">
            <v>4.04</v>
          </cell>
          <cell r="Q330" t="str">
            <v>Total</v>
          </cell>
          <cell r="S330">
            <v>18213111.093943555</v>
          </cell>
        </row>
        <row r="331">
          <cell r="G331">
            <v>0</v>
          </cell>
          <cell r="H331">
            <v>0</v>
          </cell>
        </row>
        <row r="332">
          <cell r="G332">
            <v>3.9363235658167697</v>
          </cell>
          <cell r="H332">
            <v>3.94</v>
          </cell>
        </row>
        <row r="333">
          <cell r="G333">
            <v>0</v>
          </cell>
          <cell r="H333">
            <v>0</v>
          </cell>
        </row>
        <row r="334">
          <cell r="G334">
            <v>0</v>
          </cell>
          <cell r="H334">
            <v>0</v>
          </cell>
        </row>
        <row r="335">
          <cell r="G335">
            <v>0</v>
          </cell>
          <cell r="H335">
            <v>0</v>
          </cell>
        </row>
        <row r="348">
          <cell r="G348">
            <v>3.8475252073771791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mpact"/>
      <sheetName val="Budget"/>
      <sheetName val="DataSource"/>
      <sheetName val="Schools List"/>
      <sheetName val="Pupils"/>
      <sheetName val="AWPUs"/>
      <sheetName val="IR 1617"/>
      <sheetName val="New Del"/>
      <sheetName val="Add Deleg"/>
      <sheetName val="Add Del A4"/>
      <sheetName val="Attain"/>
      <sheetName val="IDACI "/>
      <sheetName val="EAL"/>
      <sheetName val="Mobility"/>
      <sheetName val="Split Site"/>
      <sheetName val="MFG-Gains A4"/>
      <sheetName val="AWPU Fund"/>
      <sheetName val="MFG"/>
      <sheetName val="with MFG"/>
      <sheetName val="No MFG"/>
      <sheetName val="pro-forma check"/>
      <sheetName val="Multiplier Summary"/>
      <sheetName val="A4 Compare HH"/>
      <sheetName val="Schls Forum"/>
      <sheetName val="A4 Compare"/>
      <sheetName val="Schls Forum £pup"/>
      <sheetName val="Ranked £"/>
      <sheetName val="Ranked £pup"/>
      <sheetName val="Schls Forum £pup PPG"/>
      <sheetName val="Schls Forum - Acad Split"/>
      <sheetName val="Notional SEN"/>
      <sheetName val="Summary"/>
      <sheetName val="FSM"/>
      <sheetName val="Explanations"/>
      <sheetName val="Sumbud16"/>
    </sheetNames>
    <sheetDataSet>
      <sheetData sheetId="0"/>
      <sheetData sheetId="1"/>
      <sheetData sheetId="2"/>
      <sheetData sheetId="3"/>
      <sheetData sheetId="4">
        <row r="5">
          <cell r="B5">
            <v>3732001</v>
          </cell>
        </row>
      </sheetData>
      <sheetData sheetId="5">
        <row r="1">
          <cell r="D1">
            <v>0</v>
          </cell>
          <cell r="E1">
            <v>0</v>
          </cell>
          <cell r="F1">
            <v>0</v>
          </cell>
          <cell r="G1">
            <v>0</v>
          </cell>
          <cell r="H1" t="str">
            <v>October Census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O1" t="str">
            <v>Yes</v>
          </cell>
          <cell r="P1">
            <v>0</v>
          </cell>
        </row>
        <row r="2"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</row>
        <row r="3">
          <cell r="D3">
            <v>1</v>
          </cell>
          <cell r="E3">
            <v>2</v>
          </cell>
          <cell r="F3">
            <v>3</v>
          </cell>
          <cell r="G3">
            <v>4</v>
          </cell>
          <cell r="H3">
            <v>5</v>
          </cell>
          <cell r="I3">
            <v>6</v>
          </cell>
          <cell r="J3">
            <v>7</v>
          </cell>
          <cell r="K3">
            <v>8</v>
          </cell>
          <cell r="L3">
            <v>9</v>
          </cell>
          <cell r="M3">
            <v>10</v>
          </cell>
          <cell r="N3">
            <v>11</v>
          </cell>
          <cell r="O3">
            <v>12</v>
          </cell>
          <cell r="P3">
            <v>13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 t="str">
            <v>2015-16</v>
          </cell>
          <cell r="J4">
            <v>0</v>
          </cell>
          <cell r="K4">
            <v>0</v>
          </cell>
          <cell r="L4">
            <v>0</v>
          </cell>
          <cell r="M4" t="str">
            <v>2016-17</v>
          </cell>
          <cell r="N4">
            <v>0</v>
          </cell>
          <cell r="O4">
            <v>0</v>
          </cell>
          <cell r="P4">
            <v>0</v>
          </cell>
        </row>
        <row r="5">
          <cell r="D5" t="str">
            <v>DfE</v>
          </cell>
          <cell r="E5" t="str">
            <v>School_Name</v>
          </cell>
          <cell r="F5" t="str">
            <v>Phase</v>
          </cell>
          <cell r="G5" t="str">
            <v xml:space="preserve">Academy Type </v>
          </cell>
          <cell r="H5" t="str">
            <v>Integrated Resource</v>
          </cell>
          <cell r="I5" t="str">
            <v>NOR</v>
          </cell>
          <cell r="J5" t="str">
            <v>IR</v>
          </cell>
          <cell r="K5" t="str">
            <v>Reception Uplift</v>
          </cell>
          <cell r="L5" t="str">
            <v>Total</v>
          </cell>
          <cell r="M5" t="str">
            <v>NOR</v>
          </cell>
          <cell r="N5" t="str">
            <v>IR</v>
          </cell>
          <cell r="O5" t="str">
            <v>Reception Uplift</v>
          </cell>
          <cell r="P5" t="str">
            <v>Total</v>
          </cell>
        </row>
        <row r="6">
          <cell r="D6">
            <v>2001</v>
          </cell>
          <cell r="E6" t="str">
            <v>Abbey Lane Primary School</v>
          </cell>
          <cell r="F6" t="str">
            <v>Primary</v>
          </cell>
          <cell r="G6">
            <v>0</v>
          </cell>
          <cell r="H6" t="str">
            <v/>
          </cell>
          <cell r="I6">
            <v>512</v>
          </cell>
          <cell r="J6">
            <v>0</v>
          </cell>
          <cell r="K6">
            <v>2</v>
          </cell>
          <cell r="L6">
            <v>514</v>
          </cell>
          <cell r="M6">
            <v>546</v>
          </cell>
          <cell r="N6">
            <v>0</v>
          </cell>
          <cell r="O6">
            <v>1</v>
          </cell>
          <cell r="P6">
            <v>547</v>
          </cell>
        </row>
        <row r="7">
          <cell r="D7">
            <v>2318</v>
          </cell>
          <cell r="E7" t="str">
            <v>Acres Hill</v>
          </cell>
          <cell r="F7" t="str">
            <v>Primary</v>
          </cell>
          <cell r="G7">
            <v>0</v>
          </cell>
          <cell r="H7" t="str">
            <v/>
          </cell>
          <cell r="I7">
            <v>314</v>
          </cell>
          <cell r="J7">
            <v>0</v>
          </cell>
          <cell r="K7">
            <v>3</v>
          </cell>
          <cell r="L7">
            <v>317</v>
          </cell>
          <cell r="M7">
            <v>304</v>
          </cell>
          <cell r="N7">
            <v>0</v>
          </cell>
          <cell r="O7">
            <v>3</v>
          </cell>
          <cell r="P7">
            <v>307</v>
          </cell>
        </row>
        <row r="8">
          <cell r="D8">
            <v>2342</v>
          </cell>
          <cell r="E8" t="str">
            <v>Angram Bank Primary School</v>
          </cell>
          <cell r="F8" t="str">
            <v>Primary</v>
          </cell>
          <cell r="G8">
            <v>0</v>
          </cell>
          <cell r="H8" t="str">
            <v/>
          </cell>
          <cell r="I8">
            <v>239</v>
          </cell>
          <cell r="J8">
            <v>0</v>
          </cell>
          <cell r="K8">
            <v>0</v>
          </cell>
          <cell r="L8">
            <v>239</v>
          </cell>
          <cell r="M8">
            <v>240</v>
          </cell>
          <cell r="N8">
            <v>0</v>
          </cell>
          <cell r="O8">
            <v>0</v>
          </cell>
          <cell r="P8">
            <v>240</v>
          </cell>
        </row>
        <row r="9">
          <cell r="D9">
            <v>2343</v>
          </cell>
          <cell r="E9" t="str">
            <v>Anns Grove Primary School</v>
          </cell>
          <cell r="F9" t="str">
            <v>Primary</v>
          </cell>
          <cell r="G9">
            <v>0</v>
          </cell>
          <cell r="H9" t="str">
            <v/>
          </cell>
          <cell r="I9">
            <v>291</v>
          </cell>
          <cell r="J9">
            <v>0</v>
          </cell>
          <cell r="K9">
            <v>1</v>
          </cell>
          <cell r="L9">
            <v>292</v>
          </cell>
          <cell r="M9">
            <v>297</v>
          </cell>
          <cell r="N9">
            <v>0</v>
          </cell>
          <cell r="O9">
            <v>0</v>
          </cell>
          <cell r="P9">
            <v>297</v>
          </cell>
        </row>
        <row r="10">
          <cell r="D10">
            <v>3429</v>
          </cell>
          <cell r="E10" t="str">
            <v>Arbourthorne Community Primary</v>
          </cell>
          <cell r="F10" t="str">
            <v>Primary</v>
          </cell>
          <cell r="G10">
            <v>0</v>
          </cell>
          <cell r="H10" t="str">
            <v>Y</v>
          </cell>
          <cell r="I10">
            <v>405</v>
          </cell>
          <cell r="J10">
            <v>-7</v>
          </cell>
          <cell r="K10">
            <v>0</v>
          </cell>
          <cell r="L10">
            <v>398</v>
          </cell>
          <cell r="M10">
            <v>408</v>
          </cell>
          <cell r="N10">
            <v>-5</v>
          </cell>
          <cell r="O10">
            <v>0</v>
          </cell>
          <cell r="P10">
            <v>403</v>
          </cell>
        </row>
        <row r="11">
          <cell r="D11">
            <v>2340</v>
          </cell>
          <cell r="E11" t="str">
            <v>Athelstan Primary School</v>
          </cell>
          <cell r="F11" t="str">
            <v>Primary</v>
          </cell>
          <cell r="G11">
            <v>0</v>
          </cell>
          <cell r="H11" t="str">
            <v/>
          </cell>
          <cell r="I11">
            <v>527</v>
          </cell>
          <cell r="J11">
            <v>0</v>
          </cell>
          <cell r="K11">
            <v>0</v>
          </cell>
          <cell r="L11">
            <v>527</v>
          </cell>
          <cell r="M11">
            <v>547</v>
          </cell>
          <cell r="N11">
            <v>0</v>
          </cell>
          <cell r="O11">
            <v>0</v>
          </cell>
          <cell r="P11">
            <v>547</v>
          </cell>
        </row>
        <row r="12">
          <cell r="D12">
            <v>2281</v>
          </cell>
          <cell r="E12" t="str">
            <v>Ballifield Primary</v>
          </cell>
          <cell r="F12" t="str">
            <v>Primary</v>
          </cell>
          <cell r="G12">
            <v>0</v>
          </cell>
          <cell r="H12" t="str">
            <v/>
          </cell>
          <cell r="I12">
            <v>418</v>
          </cell>
          <cell r="J12">
            <v>0</v>
          </cell>
          <cell r="K12">
            <v>2</v>
          </cell>
          <cell r="L12">
            <v>420</v>
          </cell>
          <cell r="M12">
            <v>422</v>
          </cell>
          <cell r="N12">
            <v>0</v>
          </cell>
          <cell r="O12">
            <v>0</v>
          </cell>
          <cell r="P12">
            <v>422</v>
          </cell>
        </row>
        <row r="13">
          <cell r="D13">
            <v>2322</v>
          </cell>
          <cell r="E13" t="str">
            <v>Bankwood Primary School</v>
          </cell>
          <cell r="F13" t="str">
            <v>Primary</v>
          </cell>
          <cell r="G13">
            <v>0</v>
          </cell>
          <cell r="H13" t="str">
            <v/>
          </cell>
          <cell r="I13">
            <v>256</v>
          </cell>
          <cell r="J13">
            <v>0</v>
          </cell>
          <cell r="K13">
            <v>0</v>
          </cell>
          <cell r="L13">
            <v>256</v>
          </cell>
          <cell r="M13">
            <v>271</v>
          </cell>
          <cell r="N13">
            <v>0</v>
          </cell>
          <cell r="O13">
            <v>3</v>
          </cell>
          <cell r="P13">
            <v>274</v>
          </cell>
        </row>
        <row r="14">
          <cell r="D14">
            <v>2274</v>
          </cell>
          <cell r="E14" t="str">
            <v>Beck Primary School</v>
          </cell>
          <cell r="F14" t="str">
            <v>Primary</v>
          </cell>
          <cell r="G14">
            <v>0</v>
          </cell>
          <cell r="H14" t="str">
            <v/>
          </cell>
          <cell r="I14">
            <v>612</v>
          </cell>
          <cell r="J14">
            <v>0</v>
          </cell>
          <cell r="K14">
            <v>4</v>
          </cell>
          <cell r="L14">
            <v>616</v>
          </cell>
          <cell r="M14">
            <v>621</v>
          </cell>
          <cell r="N14">
            <v>0</v>
          </cell>
          <cell r="O14">
            <v>2</v>
          </cell>
          <cell r="P14">
            <v>623</v>
          </cell>
        </row>
        <row r="15">
          <cell r="D15">
            <v>2241</v>
          </cell>
          <cell r="E15" t="str">
            <v>Beighton Nursery and Infants</v>
          </cell>
          <cell r="F15" t="str">
            <v>Primary</v>
          </cell>
          <cell r="G15">
            <v>0</v>
          </cell>
          <cell r="H15" t="str">
            <v/>
          </cell>
          <cell r="I15">
            <v>268</v>
          </cell>
          <cell r="J15">
            <v>0</v>
          </cell>
          <cell r="K15">
            <v>0</v>
          </cell>
          <cell r="L15">
            <v>268</v>
          </cell>
          <cell r="M15">
            <v>260</v>
          </cell>
          <cell r="N15">
            <v>0</v>
          </cell>
          <cell r="O15">
            <v>0</v>
          </cell>
          <cell r="P15">
            <v>260</v>
          </cell>
        </row>
        <row r="16">
          <cell r="D16">
            <v>2353</v>
          </cell>
          <cell r="E16" t="str">
            <v>Birley Primary School</v>
          </cell>
          <cell r="F16" t="str">
            <v>Primary</v>
          </cell>
          <cell r="G16">
            <v>0</v>
          </cell>
          <cell r="H16" t="str">
            <v/>
          </cell>
          <cell r="I16">
            <v>595</v>
          </cell>
          <cell r="J16">
            <v>0</v>
          </cell>
          <cell r="K16">
            <v>0</v>
          </cell>
          <cell r="L16">
            <v>595</v>
          </cell>
          <cell r="M16">
            <v>586</v>
          </cell>
          <cell r="N16">
            <v>0</v>
          </cell>
          <cell r="O16">
            <v>0</v>
          </cell>
          <cell r="P16">
            <v>586</v>
          </cell>
        </row>
        <row r="17">
          <cell r="D17">
            <v>2323</v>
          </cell>
          <cell r="E17" t="str">
            <v>Birley Spa Community Primary</v>
          </cell>
          <cell r="F17" t="str">
            <v>Primary</v>
          </cell>
          <cell r="G17">
            <v>0</v>
          </cell>
          <cell r="H17" t="str">
            <v>Y</v>
          </cell>
          <cell r="I17">
            <v>426</v>
          </cell>
          <cell r="J17">
            <v>-14</v>
          </cell>
          <cell r="K17">
            <v>1</v>
          </cell>
          <cell r="L17">
            <v>413</v>
          </cell>
          <cell r="M17">
            <v>420</v>
          </cell>
          <cell r="N17">
            <v>-12</v>
          </cell>
          <cell r="O17">
            <v>0</v>
          </cell>
          <cell r="P17">
            <v>408</v>
          </cell>
        </row>
        <row r="18">
          <cell r="D18">
            <v>2328</v>
          </cell>
          <cell r="E18" t="str">
            <v>Bradfield Dungworth</v>
          </cell>
          <cell r="F18" t="str">
            <v>Primary</v>
          </cell>
          <cell r="G18">
            <v>0</v>
          </cell>
          <cell r="H18" t="str">
            <v/>
          </cell>
          <cell r="I18">
            <v>105</v>
          </cell>
          <cell r="J18">
            <v>0</v>
          </cell>
          <cell r="K18">
            <v>0</v>
          </cell>
          <cell r="L18">
            <v>105</v>
          </cell>
          <cell r="M18">
            <v>111</v>
          </cell>
          <cell r="N18">
            <v>0</v>
          </cell>
          <cell r="O18">
            <v>0</v>
          </cell>
          <cell r="P18">
            <v>111</v>
          </cell>
        </row>
        <row r="19">
          <cell r="D19">
            <v>2233</v>
          </cell>
          <cell r="E19" t="str">
            <v>Bradway Primary</v>
          </cell>
          <cell r="F19" t="str">
            <v>Primary</v>
          </cell>
          <cell r="G19">
            <v>0</v>
          </cell>
          <cell r="H19" t="str">
            <v/>
          </cell>
          <cell r="I19">
            <v>425</v>
          </cell>
          <cell r="J19">
            <v>0</v>
          </cell>
          <cell r="K19">
            <v>0</v>
          </cell>
          <cell r="L19">
            <v>425</v>
          </cell>
          <cell r="M19">
            <v>418</v>
          </cell>
          <cell r="N19">
            <v>0</v>
          </cell>
          <cell r="O19">
            <v>0</v>
          </cell>
          <cell r="P19">
            <v>418</v>
          </cell>
        </row>
        <row r="20">
          <cell r="D20">
            <v>2014</v>
          </cell>
          <cell r="E20" t="str">
            <v>Brightside Nursery Inf School</v>
          </cell>
          <cell r="F20" t="str">
            <v>Primary</v>
          </cell>
          <cell r="G20">
            <v>0</v>
          </cell>
          <cell r="H20" t="str">
            <v/>
          </cell>
          <cell r="I20">
            <v>180</v>
          </cell>
          <cell r="J20">
            <v>0</v>
          </cell>
          <cell r="K20">
            <v>1</v>
          </cell>
          <cell r="L20">
            <v>181</v>
          </cell>
          <cell r="M20">
            <v>180</v>
          </cell>
          <cell r="N20">
            <v>0</v>
          </cell>
          <cell r="O20">
            <v>1</v>
          </cell>
          <cell r="P20">
            <v>181</v>
          </cell>
        </row>
        <row r="21">
          <cell r="D21">
            <v>2246</v>
          </cell>
          <cell r="E21" t="str">
            <v>Brook House Junior School</v>
          </cell>
          <cell r="F21" t="str">
            <v>Primary</v>
          </cell>
          <cell r="G21">
            <v>0</v>
          </cell>
          <cell r="H21" t="str">
            <v/>
          </cell>
          <cell r="I21">
            <v>334</v>
          </cell>
          <cell r="J21">
            <v>0</v>
          </cell>
          <cell r="K21">
            <v>0</v>
          </cell>
          <cell r="L21">
            <v>334</v>
          </cell>
          <cell r="M21">
            <v>332</v>
          </cell>
          <cell r="N21">
            <v>0</v>
          </cell>
          <cell r="O21">
            <v>0</v>
          </cell>
          <cell r="P21">
            <v>332</v>
          </cell>
        </row>
        <row r="22">
          <cell r="D22">
            <v>5204</v>
          </cell>
          <cell r="E22" t="str">
            <v>Broomhill Infant School</v>
          </cell>
          <cell r="F22" t="str">
            <v>Primary</v>
          </cell>
          <cell r="G22">
            <v>0</v>
          </cell>
          <cell r="H22" t="str">
            <v/>
          </cell>
          <cell r="I22">
            <v>120</v>
          </cell>
          <cell r="J22">
            <v>0</v>
          </cell>
          <cell r="K22">
            <v>4</v>
          </cell>
          <cell r="L22">
            <v>124</v>
          </cell>
          <cell r="M22">
            <v>112</v>
          </cell>
          <cell r="N22">
            <v>0</v>
          </cell>
          <cell r="O22">
            <v>0</v>
          </cell>
          <cell r="P22">
            <v>112</v>
          </cell>
        </row>
        <row r="23">
          <cell r="D23">
            <v>2325</v>
          </cell>
          <cell r="E23" t="str">
            <v>Brunswick Community Primary</v>
          </cell>
          <cell r="F23" t="str">
            <v>Primary</v>
          </cell>
          <cell r="G23">
            <v>0</v>
          </cell>
          <cell r="H23" t="str">
            <v/>
          </cell>
          <cell r="I23">
            <v>405</v>
          </cell>
          <cell r="J23">
            <v>0</v>
          </cell>
          <cell r="K23">
            <v>0</v>
          </cell>
          <cell r="L23">
            <v>405</v>
          </cell>
          <cell r="M23">
            <v>402</v>
          </cell>
          <cell r="N23">
            <v>0</v>
          </cell>
          <cell r="O23">
            <v>1</v>
          </cell>
          <cell r="P23">
            <v>403</v>
          </cell>
        </row>
        <row r="24">
          <cell r="D24">
            <v>2095</v>
          </cell>
          <cell r="E24" t="str">
            <v>Byron Wood</v>
          </cell>
          <cell r="F24" t="str">
            <v>Primary</v>
          </cell>
          <cell r="G24">
            <v>0</v>
          </cell>
          <cell r="H24" t="str">
            <v/>
          </cell>
          <cell r="I24">
            <v>434</v>
          </cell>
          <cell r="J24">
            <v>0</v>
          </cell>
          <cell r="K24">
            <v>0</v>
          </cell>
          <cell r="L24">
            <v>434</v>
          </cell>
          <cell r="M24">
            <v>433</v>
          </cell>
          <cell r="N24">
            <v>0</v>
          </cell>
          <cell r="O24">
            <v>1</v>
          </cell>
          <cell r="P24">
            <v>434</v>
          </cell>
        </row>
        <row r="25">
          <cell r="D25">
            <v>2344</v>
          </cell>
          <cell r="E25" t="str">
            <v>Carfield Primary School</v>
          </cell>
          <cell r="F25" t="str">
            <v>Primary</v>
          </cell>
          <cell r="G25">
            <v>0</v>
          </cell>
          <cell r="H25" t="str">
            <v/>
          </cell>
          <cell r="I25">
            <v>512</v>
          </cell>
          <cell r="J25">
            <v>0</v>
          </cell>
          <cell r="K25">
            <v>0</v>
          </cell>
          <cell r="L25">
            <v>512</v>
          </cell>
          <cell r="M25">
            <v>542</v>
          </cell>
          <cell r="N25">
            <v>0</v>
          </cell>
          <cell r="O25">
            <v>2</v>
          </cell>
          <cell r="P25">
            <v>544</v>
          </cell>
        </row>
        <row r="26">
          <cell r="D26">
            <v>2023</v>
          </cell>
          <cell r="E26" t="str">
            <v>Carter Knowle Junior</v>
          </cell>
          <cell r="F26" t="str">
            <v>Primary</v>
          </cell>
          <cell r="G26">
            <v>0</v>
          </cell>
          <cell r="H26" t="str">
            <v/>
          </cell>
          <cell r="I26">
            <v>243</v>
          </cell>
          <cell r="J26">
            <v>0</v>
          </cell>
          <cell r="K26">
            <v>0</v>
          </cell>
          <cell r="L26">
            <v>243</v>
          </cell>
          <cell r="M26">
            <v>233</v>
          </cell>
          <cell r="N26">
            <v>0</v>
          </cell>
          <cell r="O26">
            <v>0</v>
          </cell>
          <cell r="P26">
            <v>233</v>
          </cell>
        </row>
        <row r="27">
          <cell r="D27">
            <v>2354</v>
          </cell>
          <cell r="E27" t="str">
            <v>Charnock Hall Primary School</v>
          </cell>
          <cell r="F27" t="str">
            <v>Primary</v>
          </cell>
          <cell r="G27">
            <v>0</v>
          </cell>
          <cell r="H27" t="str">
            <v/>
          </cell>
          <cell r="I27">
            <v>404</v>
          </cell>
          <cell r="J27">
            <v>0</v>
          </cell>
          <cell r="K27">
            <v>0</v>
          </cell>
          <cell r="L27">
            <v>404</v>
          </cell>
          <cell r="M27">
            <v>398</v>
          </cell>
          <cell r="N27">
            <v>0</v>
          </cell>
          <cell r="O27">
            <v>0</v>
          </cell>
          <cell r="P27">
            <v>398</v>
          </cell>
        </row>
        <row r="28">
          <cell r="D28">
            <v>5200</v>
          </cell>
          <cell r="E28" t="str">
            <v>Clifford C of E Infant School</v>
          </cell>
          <cell r="F28" t="str">
            <v>Primary</v>
          </cell>
          <cell r="G28">
            <v>0</v>
          </cell>
          <cell r="H28" t="str">
            <v/>
          </cell>
          <cell r="I28">
            <v>91</v>
          </cell>
          <cell r="J28">
            <v>0</v>
          </cell>
          <cell r="K28">
            <v>0</v>
          </cell>
          <cell r="L28">
            <v>91</v>
          </cell>
          <cell r="M28">
            <v>92</v>
          </cell>
          <cell r="N28">
            <v>0</v>
          </cell>
          <cell r="O28">
            <v>1</v>
          </cell>
          <cell r="P28">
            <v>93</v>
          </cell>
        </row>
        <row r="29">
          <cell r="D29">
            <v>2312</v>
          </cell>
          <cell r="E29" t="str">
            <v>Coit Primary</v>
          </cell>
          <cell r="F29" t="str">
            <v>Primary</v>
          </cell>
          <cell r="G29">
            <v>0</v>
          </cell>
          <cell r="H29" t="str">
            <v/>
          </cell>
          <cell r="I29">
            <v>209</v>
          </cell>
          <cell r="J29">
            <v>0</v>
          </cell>
          <cell r="K29">
            <v>0</v>
          </cell>
          <cell r="L29">
            <v>209</v>
          </cell>
          <cell r="M29">
            <v>209</v>
          </cell>
          <cell r="N29">
            <v>0</v>
          </cell>
          <cell r="O29">
            <v>0</v>
          </cell>
          <cell r="P29">
            <v>209</v>
          </cell>
        </row>
        <row r="30">
          <cell r="D30">
            <v>2026</v>
          </cell>
          <cell r="E30" t="str">
            <v>Concord Junior School</v>
          </cell>
          <cell r="F30" t="str">
            <v>Primary</v>
          </cell>
          <cell r="G30" t="str">
            <v>Recoupment Academy</v>
          </cell>
          <cell r="H30" t="str">
            <v/>
          </cell>
          <cell r="I30">
            <v>211</v>
          </cell>
          <cell r="J30">
            <v>0</v>
          </cell>
          <cell r="K30">
            <v>0</v>
          </cell>
          <cell r="L30">
            <v>211</v>
          </cell>
          <cell r="M30">
            <v>218</v>
          </cell>
          <cell r="N30">
            <v>0</v>
          </cell>
          <cell r="O30">
            <v>0</v>
          </cell>
          <cell r="P30">
            <v>218</v>
          </cell>
        </row>
        <row r="31">
          <cell r="D31">
            <v>3422</v>
          </cell>
          <cell r="E31" t="str">
            <v>Deepcar St John's C E Jnr Sch</v>
          </cell>
          <cell r="F31" t="str">
            <v>Primary</v>
          </cell>
          <cell r="G31">
            <v>0</v>
          </cell>
          <cell r="H31" t="str">
            <v/>
          </cell>
          <cell r="I31">
            <v>193</v>
          </cell>
          <cell r="J31">
            <v>0</v>
          </cell>
          <cell r="K31">
            <v>0</v>
          </cell>
          <cell r="L31">
            <v>193</v>
          </cell>
          <cell r="M31">
            <v>203</v>
          </cell>
          <cell r="N31">
            <v>0</v>
          </cell>
          <cell r="O31">
            <v>0</v>
          </cell>
          <cell r="P31">
            <v>203</v>
          </cell>
        </row>
        <row r="32">
          <cell r="D32">
            <v>2283</v>
          </cell>
          <cell r="E32" t="str">
            <v>Dobcroft Infant School</v>
          </cell>
          <cell r="F32" t="str">
            <v>Primary</v>
          </cell>
          <cell r="G32">
            <v>0</v>
          </cell>
          <cell r="H32" t="str">
            <v/>
          </cell>
          <cell r="I32">
            <v>272</v>
          </cell>
          <cell r="J32">
            <v>0</v>
          </cell>
          <cell r="K32">
            <v>1</v>
          </cell>
          <cell r="L32">
            <v>273</v>
          </cell>
          <cell r="M32">
            <v>300</v>
          </cell>
          <cell r="N32">
            <v>0</v>
          </cell>
          <cell r="O32">
            <v>0</v>
          </cell>
          <cell r="P32">
            <v>300</v>
          </cell>
        </row>
        <row r="33">
          <cell r="D33">
            <v>2239</v>
          </cell>
          <cell r="E33" t="str">
            <v>Dobcroft Junior School</v>
          </cell>
          <cell r="F33" t="str">
            <v>Primary</v>
          </cell>
          <cell r="G33">
            <v>0</v>
          </cell>
          <cell r="H33" t="str">
            <v/>
          </cell>
          <cell r="I33">
            <v>370</v>
          </cell>
          <cell r="J33">
            <v>0</v>
          </cell>
          <cell r="K33">
            <v>0</v>
          </cell>
          <cell r="L33">
            <v>370</v>
          </cell>
          <cell r="M33">
            <v>363</v>
          </cell>
          <cell r="N33">
            <v>0</v>
          </cell>
          <cell r="O33">
            <v>0</v>
          </cell>
          <cell r="P33">
            <v>363</v>
          </cell>
        </row>
        <row r="34">
          <cell r="D34">
            <v>2364</v>
          </cell>
          <cell r="E34" t="str">
            <v>Dore Primary School</v>
          </cell>
          <cell r="F34" t="str">
            <v>Primary</v>
          </cell>
          <cell r="G34">
            <v>0</v>
          </cell>
          <cell r="H34" t="str">
            <v/>
          </cell>
          <cell r="I34">
            <v>457</v>
          </cell>
          <cell r="J34">
            <v>0</v>
          </cell>
          <cell r="K34">
            <v>1</v>
          </cell>
          <cell r="L34">
            <v>458</v>
          </cell>
          <cell r="M34">
            <v>455</v>
          </cell>
          <cell r="N34">
            <v>0</v>
          </cell>
          <cell r="O34">
            <v>1</v>
          </cell>
          <cell r="P34">
            <v>456</v>
          </cell>
        </row>
        <row r="35">
          <cell r="D35">
            <v>3008</v>
          </cell>
          <cell r="E35" t="str">
            <v>Ecclesall CE Junior School</v>
          </cell>
          <cell r="F35" t="str">
            <v>Primary</v>
          </cell>
          <cell r="G35">
            <v>0</v>
          </cell>
          <cell r="H35" t="str">
            <v/>
          </cell>
          <cell r="I35">
            <v>361</v>
          </cell>
          <cell r="J35">
            <v>0</v>
          </cell>
          <cell r="K35">
            <v>0</v>
          </cell>
          <cell r="L35">
            <v>361</v>
          </cell>
          <cell r="M35">
            <v>358</v>
          </cell>
          <cell r="N35">
            <v>0</v>
          </cell>
          <cell r="O35">
            <v>0</v>
          </cell>
          <cell r="P35">
            <v>358</v>
          </cell>
        </row>
        <row r="36">
          <cell r="D36">
            <v>2206</v>
          </cell>
          <cell r="E36" t="str">
            <v>Ecclesall Infant School</v>
          </cell>
          <cell r="F36" t="str">
            <v>Primary</v>
          </cell>
          <cell r="G36">
            <v>0</v>
          </cell>
          <cell r="H36" t="str">
            <v/>
          </cell>
          <cell r="I36">
            <v>181</v>
          </cell>
          <cell r="J36">
            <v>0</v>
          </cell>
          <cell r="K36">
            <v>0</v>
          </cell>
          <cell r="L36">
            <v>181</v>
          </cell>
          <cell r="M36">
            <v>180</v>
          </cell>
          <cell r="N36">
            <v>0</v>
          </cell>
          <cell r="O36">
            <v>0</v>
          </cell>
          <cell r="P36">
            <v>180</v>
          </cell>
        </row>
        <row r="37">
          <cell r="D37">
            <v>2080</v>
          </cell>
          <cell r="E37" t="str">
            <v>Ecclesfield Primary School</v>
          </cell>
          <cell r="F37" t="str">
            <v>Primary</v>
          </cell>
          <cell r="G37">
            <v>0</v>
          </cell>
          <cell r="H37" t="str">
            <v/>
          </cell>
          <cell r="I37">
            <v>406</v>
          </cell>
          <cell r="J37">
            <v>0</v>
          </cell>
          <cell r="K37">
            <v>2</v>
          </cell>
          <cell r="L37">
            <v>408</v>
          </cell>
          <cell r="M37">
            <v>409</v>
          </cell>
          <cell r="N37">
            <v>0</v>
          </cell>
          <cell r="O37">
            <v>2</v>
          </cell>
          <cell r="P37">
            <v>411</v>
          </cell>
        </row>
        <row r="38">
          <cell r="D38">
            <v>2024</v>
          </cell>
          <cell r="E38" t="str">
            <v>Emmanuel Junior School (Anglican Methodist Aided)</v>
          </cell>
          <cell r="F38" t="str">
            <v>Primary</v>
          </cell>
          <cell r="G38" t="str">
            <v>Recoupment Academy</v>
          </cell>
          <cell r="H38" t="str">
            <v/>
          </cell>
          <cell r="I38">
            <v>178</v>
          </cell>
          <cell r="J38">
            <v>0</v>
          </cell>
          <cell r="K38">
            <v>0</v>
          </cell>
          <cell r="L38">
            <v>178</v>
          </cell>
          <cell r="M38">
            <v>185</v>
          </cell>
          <cell r="N38">
            <v>0</v>
          </cell>
          <cell r="O38">
            <v>0</v>
          </cell>
          <cell r="P38">
            <v>185</v>
          </cell>
        </row>
        <row r="39">
          <cell r="D39">
            <v>2028</v>
          </cell>
          <cell r="E39" t="str">
            <v>Emmaus Catholic and Church of England Primary School</v>
          </cell>
          <cell r="F39" t="str">
            <v>Primary</v>
          </cell>
          <cell r="G39" t="str">
            <v>Recoupment Academy</v>
          </cell>
          <cell r="H39" t="str">
            <v/>
          </cell>
          <cell r="I39">
            <v>289</v>
          </cell>
          <cell r="J39">
            <v>0</v>
          </cell>
          <cell r="K39">
            <v>0</v>
          </cell>
          <cell r="L39">
            <v>289</v>
          </cell>
          <cell r="M39">
            <v>301</v>
          </cell>
          <cell r="N39">
            <v>0</v>
          </cell>
          <cell r="O39">
            <v>0</v>
          </cell>
          <cell r="P39">
            <v>301</v>
          </cell>
        </row>
        <row r="40">
          <cell r="D40">
            <v>2365</v>
          </cell>
          <cell r="E40" t="str">
            <v>Firs Hill Community Primary</v>
          </cell>
          <cell r="F40" t="str">
            <v>Primary</v>
          </cell>
          <cell r="G40">
            <v>0</v>
          </cell>
          <cell r="H40" t="str">
            <v/>
          </cell>
          <cell r="I40">
            <v>452</v>
          </cell>
          <cell r="J40">
            <v>0</v>
          </cell>
          <cell r="K40">
            <v>3</v>
          </cell>
          <cell r="L40">
            <v>455</v>
          </cell>
          <cell r="M40">
            <v>447</v>
          </cell>
          <cell r="N40">
            <v>0</v>
          </cell>
          <cell r="O40">
            <v>3</v>
          </cell>
          <cell r="P40">
            <v>450</v>
          </cell>
        </row>
        <row r="41">
          <cell r="D41">
            <v>2010</v>
          </cell>
          <cell r="E41" t="str">
            <v>Fox Hill Primary School</v>
          </cell>
          <cell r="F41" t="str">
            <v>Primary</v>
          </cell>
          <cell r="G41" t="str">
            <v>Recoupment Academy</v>
          </cell>
          <cell r="H41" t="str">
            <v>Y</v>
          </cell>
          <cell r="I41">
            <v>255</v>
          </cell>
          <cell r="J41">
            <v>-12</v>
          </cell>
          <cell r="K41">
            <v>9</v>
          </cell>
          <cell r="L41">
            <v>252</v>
          </cell>
          <cell r="M41">
            <v>278</v>
          </cell>
          <cell r="N41">
            <v>-16</v>
          </cell>
          <cell r="O41">
            <v>23</v>
          </cell>
          <cell r="P41">
            <v>285</v>
          </cell>
        </row>
        <row r="42">
          <cell r="D42">
            <v>2036</v>
          </cell>
          <cell r="E42" t="str">
            <v>Gleadless Primary School</v>
          </cell>
          <cell r="F42" t="str">
            <v>Primary</v>
          </cell>
          <cell r="G42">
            <v>0</v>
          </cell>
          <cell r="H42" t="str">
            <v/>
          </cell>
          <cell r="I42">
            <v>399</v>
          </cell>
          <cell r="J42">
            <v>0</v>
          </cell>
          <cell r="K42">
            <v>1</v>
          </cell>
          <cell r="L42">
            <v>400</v>
          </cell>
          <cell r="M42">
            <v>400</v>
          </cell>
          <cell r="N42">
            <v>0</v>
          </cell>
          <cell r="O42">
            <v>0</v>
          </cell>
          <cell r="P42">
            <v>400</v>
          </cell>
        </row>
        <row r="43">
          <cell r="D43">
            <v>2305</v>
          </cell>
          <cell r="E43" t="str">
            <v>Greengate Lane Academy</v>
          </cell>
          <cell r="F43" t="str">
            <v>Primary</v>
          </cell>
          <cell r="G43" t="str">
            <v>Recoupment Academy</v>
          </cell>
          <cell r="H43" t="str">
            <v/>
          </cell>
          <cell r="I43">
            <v>193</v>
          </cell>
          <cell r="J43">
            <v>0</v>
          </cell>
          <cell r="K43">
            <v>0</v>
          </cell>
          <cell r="L43">
            <v>193</v>
          </cell>
          <cell r="M43">
            <v>179</v>
          </cell>
          <cell r="N43">
            <v>0</v>
          </cell>
          <cell r="O43">
            <v>0</v>
          </cell>
          <cell r="P43">
            <v>179</v>
          </cell>
        </row>
        <row r="44">
          <cell r="D44">
            <v>2341</v>
          </cell>
          <cell r="E44" t="str">
            <v>Greenhill Primary School</v>
          </cell>
          <cell r="F44" t="str">
            <v>Primary</v>
          </cell>
          <cell r="G44">
            <v>0</v>
          </cell>
          <cell r="H44" t="str">
            <v/>
          </cell>
          <cell r="I44">
            <v>526</v>
          </cell>
          <cell r="J44">
            <v>0</v>
          </cell>
          <cell r="K44">
            <v>0</v>
          </cell>
          <cell r="L44">
            <v>526</v>
          </cell>
          <cell r="M44">
            <v>528</v>
          </cell>
          <cell r="N44">
            <v>0</v>
          </cell>
          <cell r="O44">
            <v>1</v>
          </cell>
          <cell r="P44">
            <v>529</v>
          </cell>
        </row>
        <row r="45">
          <cell r="D45">
            <v>2296</v>
          </cell>
          <cell r="E45" t="str">
            <v>Grenoside Primary School</v>
          </cell>
          <cell r="F45" t="str">
            <v>Primary</v>
          </cell>
          <cell r="G45">
            <v>0</v>
          </cell>
          <cell r="H45" t="str">
            <v/>
          </cell>
          <cell r="I45">
            <v>344</v>
          </cell>
          <cell r="J45">
            <v>0</v>
          </cell>
          <cell r="K45">
            <v>1</v>
          </cell>
          <cell r="L45">
            <v>345</v>
          </cell>
          <cell r="M45">
            <v>344</v>
          </cell>
          <cell r="N45">
            <v>0</v>
          </cell>
          <cell r="O45">
            <v>2</v>
          </cell>
          <cell r="P45">
            <v>346</v>
          </cell>
        </row>
        <row r="46">
          <cell r="D46">
            <v>2356</v>
          </cell>
          <cell r="E46" t="str">
            <v>GREYSTONES PRIMARY SCHOOL</v>
          </cell>
          <cell r="F46" t="str">
            <v>Primary</v>
          </cell>
          <cell r="G46">
            <v>0</v>
          </cell>
          <cell r="H46" t="str">
            <v/>
          </cell>
          <cell r="I46">
            <v>538</v>
          </cell>
          <cell r="J46">
            <v>0</v>
          </cell>
          <cell r="K46">
            <v>1</v>
          </cell>
          <cell r="L46">
            <v>539</v>
          </cell>
          <cell r="M46">
            <v>570</v>
          </cell>
          <cell r="N46">
            <v>0</v>
          </cell>
          <cell r="O46">
            <v>1</v>
          </cell>
          <cell r="P46">
            <v>571</v>
          </cell>
        </row>
        <row r="47">
          <cell r="D47">
            <v>2279</v>
          </cell>
          <cell r="E47" t="str">
            <v>Halfway Junior School</v>
          </cell>
          <cell r="F47" t="str">
            <v>Primary</v>
          </cell>
          <cell r="G47">
            <v>0</v>
          </cell>
          <cell r="H47" t="str">
            <v/>
          </cell>
          <cell r="I47">
            <v>170</v>
          </cell>
          <cell r="J47">
            <v>0</v>
          </cell>
          <cell r="K47">
            <v>0</v>
          </cell>
          <cell r="L47">
            <v>170</v>
          </cell>
          <cell r="M47">
            <v>169</v>
          </cell>
          <cell r="N47">
            <v>0</v>
          </cell>
          <cell r="O47">
            <v>0</v>
          </cell>
          <cell r="P47">
            <v>169</v>
          </cell>
        </row>
        <row r="48">
          <cell r="D48">
            <v>2252</v>
          </cell>
          <cell r="E48" t="str">
            <v>Halfway Nursery Infant School</v>
          </cell>
          <cell r="F48" t="str">
            <v>Primary</v>
          </cell>
          <cell r="G48">
            <v>0</v>
          </cell>
          <cell r="H48" t="str">
            <v/>
          </cell>
          <cell r="I48">
            <v>148</v>
          </cell>
          <cell r="J48">
            <v>0</v>
          </cell>
          <cell r="K48">
            <v>2</v>
          </cell>
          <cell r="L48">
            <v>150</v>
          </cell>
          <cell r="M48">
            <v>152</v>
          </cell>
          <cell r="N48">
            <v>0</v>
          </cell>
          <cell r="O48">
            <v>0</v>
          </cell>
          <cell r="P48">
            <v>152</v>
          </cell>
        </row>
        <row r="49">
          <cell r="D49">
            <v>2357</v>
          </cell>
          <cell r="E49" t="str">
            <v>Hallam Primary School</v>
          </cell>
          <cell r="F49" t="str">
            <v>Primary</v>
          </cell>
          <cell r="G49" t="str">
            <v>Recoupment Academy</v>
          </cell>
          <cell r="H49" t="str">
            <v/>
          </cell>
          <cell r="I49">
            <v>521</v>
          </cell>
          <cell r="J49">
            <v>0</v>
          </cell>
          <cell r="K49">
            <v>1</v>
          </cell>
          <cell r="L49">
            <v>522</v>
          </cell>
          <cell r="M49">
            <v>539</v>
          </cell>
          <cell r="N49">
            <v>0</v>
          </cell>
          <cell r="O49">
            <v>2</v>
          </cell>
          <cell r="P49">
            <v>541</v>
          </cell>
        </row>
        <row r="50">
          <cell r="D50">
            <v>2004</v>
          </cell>
          <cell r="E50" t="str">
            <v>Hartley Brook Academy</v>
          </cell>
          <cell r="F50" t="str">
            <v>Primary</v>
          </cell>
          <cell r="G50" t="str">
            <v>Recoupment Academy</v>
          </cell>
          <cell r="H50" t="str">
            <v>Y</v>
          </cell>
          <cell r="I50">
            <v>573</v>
          </cell>
          <cell r="J50">
            <v>-4</v>
          </cell>
          <cell r="K50">
            <v>2</v>
          </cell>
          <cell r="L50">
            <v>571</v>
          </cell>
          <cell r="M50">
            <v>575</v>
          </cell>
          <cell r="N50">
            <v>-4</v>
          </cell>
          <cell r="O50">
            <v>1.5</v>
          </cell>
          <cell r="P50">
            <v>572.5</v>
          </cell>
        </row>
        <row r="51">
          <cell r="D51">
            <v>2047</v>
          </cell>
          <cell r="E51" t="str">
            <v>Hatfield Primary</v>
          </cell>
          <cell r="F51" t="str">
            <v>Primary</v>
          </cell>
          <cell r="G51" t="str">
            <v>Recoupment Academy</v>
          </cell>
          <cell r="H51" t="str">
            <v/>
          </cell>
          <cell r="I51">
            <v>413</v>
          </cell>
          <cell r="J51">
            <v>0</v>
          </cell>
          <cell r="K51">
            <v>4</v>
          </cell>
          <cell r="L51">
            <v>417</v>
          </cell>
          <cell r="M51">
            <v>410</v>
          </cell>
          <cell r="N51">
            <v>0</v>
          </cell>
          <cell r="O51">
            <v>0</v>
          </cell>
          <cell r="P51">
            <v>410</v>
          </cell>
        </row>
        <row r="52">
          <cell r="D52">
            <v>2297</v>
          </cell>
          <cell r="E52" t="str">
            <v>High Green Primary School</v>
          </cell>
          <cell r="F52" t="str">
            <v>Primary</v>
          </cell>
          <cell r="G52">
            <v>0</v>
          </cell>
          <cell r="H52" t="str">
            <v/>
          </cell>
          <cell r="I52">
            <v>210</v>
          </cell>
          <cell r="J52">
            <v>0</v>
          </cell>
          <cell r="K52">
            <v>1</v>
          </cell>
          <cell r="L52">
            <v>211</v>
          </cell>
          <cell r="M52">
            <v>214</v>
          </cell>
          <cell r="N52">
            <v>0</v>
          </cell>
          <cell r="O52">
            <v>0</v>
          </cell>
          <cell r="P52">
            <v>214</v>
          </cell>
        </row>
        <row r="53">
          <cell r="D53">
            <v>2042</v>
          </cell>
          <cell r="E53" t="str">
            <v>High Hazels (Greenlands) Junior School</v>
          </cell>
          <cell r="F53" t="str">
            <v>Primary</v>
          </cell>
          <cell r="G53" t="str">
            <v>Recoupment Academy</v>
          </cell>
          <cell r="H53" t="str">
            <v/>
          </cell>
          <cell r="I53">
            <v>360</v>
          </cell>
          <cell r="J53">
            <v>0</v>
          </cell>
          <cell r="K53">
            <v>0</v>
          </cell>
          <cell r="L53">
            <v>360</v>
          </cell>
          <cell r="M53">
            <v>351</v>
          </cell>
          <cell r="N53">
            <v>0</v>
          </cell>
          <cell r="O53">
            <v>0</v>
          </cell>
          <cell r="P53">
            <v>351</v>
          </cell>
        </row>
        <row r="54">
          <cell r="D54">
            <v>2039</v>
          </cell>
          <cell r="E54" t="str">
            <v>High Hazels (Greenlands) Nursery Infants</v>
          </cell>
          <cell r="F54" t="str">
            <v>Primary</v>
          </cell>
          <cell r="G54" t="str">
            <v>Recoupment Academy</v>
          </cell>
          <cell r="H54" t="str">
            <v/>
          </cell>
          <cell r="I54">
            <v>264</v>
          </cell>
          <cell r="J54">
            <v>0</v>
          </cell>
          <cell r="K54">
            <v>0</v>
          </cell>
          <cell r="L54">
            <v>264</v>
          </cell>
          <cell r="M54">
            <v>265</v>
          </cell>
          <cell r="N54">
            <v>0</v>
          </cell>
          <cell r="O54">
            <v>2</v>
          </cell>
          <cell r="P54">
            <v>267</v>
          </cell>
        </row>
        <row r="55">
          <cell r="D55">
            <v>2339</v>
          </cell>
          <cell r="E55" t="str">
            <v>Hillsborough Primary School</v>
          </cell>
          <cell r="F55" t="str">
            <v>Primary</v>
          </cell>
          <cell r="G55" t="str">
            <v>Recoupment Academy</v>
          </cell>
          <cell r="H55" t="str">
            <v/>
          </cell>
          <cell r="I55">
            <v>349</v>
          </cell>
          <cell r="J55">
            <v>0</v>
          </cell>
          <cell r="K55">
            <v>2</v>
          </cell>
          <cell r="L55">
            <v>351</v>
          </cell>
          <cell r="M55">
            <v>365</v>
          </cell>
          <cell r="N55">
            <v>0</v>
          </cell>
          <cell r="O55">
            <v>5</v>
          </cell>
          <cell r="P55">
            <v>370</v>
          </cell>
        </row>
        <row r="56">
          <cell r="D56">
            <v>2213</v>
          </cell>
          <cell r="E56" t="str">
            <v>Holt House Infant School &amp; Children's Centre</v>
          </cell>
          <cell r="F56" t="str">
            <v>Primary</v>
          </cell>
          <cell r="G56">
            <v>0</v>
          </cell>
          <cell r="H56" t="str">
            <v/>
          </cell>
          <cell r="I56">
            <v>181</v>
          </cell>
          <cell r="J56">
            <v>0</v>
          </cell>
          <cell r="K56">
            <v>0</v>
          </cell>
          <cell r="L56">
            <v>181</v>
          </cell>
          <cell r="M56">
            <v>176</v>
          </cell>
          <cell r="N56">
            <v>0</v>
          </cell>
          <cell r="O56">
            <v>0</v>
          </cell>
          <cell r="P56">
            <v>176</v>
          </cell>
        </row>
        <row r="57">
          <cell r="D57">
            <v>2337</v>
          </cell>
          <cell r="E57" t="str">
            <v>Hucklow Primary School</v>
          </cell>
          <cell r="F57" t="str">
            <v>Primary</v>
          </cell>
          <cell r="G57">
            <v>0</v>
          </cell>
          <cell r="H57" t="str">
            <v/>
          </cell>
          <cell r="I57">
            <v>429</v>
          </cell>
          <cell r="J57">
            <v>0</v>
          </cell>
          <cell r="K57">
            <v>0</v>
          </cell>
          <cell r="L57">
            <v>429</v>
          </cell>
          <cell r="M57">
            <v>420</v>
          </cell>
          <cell r="N57">
            <v>0</v>
          </cell>
          <cell r="O57">
            <v>0</v>
          </cell>
          <cell r="P57">
            <v>420</v>
          </cell>
        </row>
        <row r="58">
          <cell r="D58">
            <v>2060</v>
          </cell>
          <cell r="E58" t="str">
            <v>Hunter's Bar Infant School</v>
          </cell>
          <cell r="F58" t="str">
            <v>Primary</v>
          </cell>
          <cell r="G58">
            <v>0</v>
          </cell>
          <cell r="H58" t="str">
            <v/>
          </cell>
          <cell r="I58">
            <v>266</v>
          </cell>
          <cell r="J58">
            <v>0</v>
          </cell>
          <cell r="K58">
            <v>0</v>
          </cell>
          <cell r="L58">
            <v>266</v>
          </cell>
          <cell r="M58">
            <v>263</v>
          </cell>
          <cell r="N58">
            <v>0</v>
          </cell>
          <cell r="O58">
            <v>3</v>
          </cell>
          <cell r="P58">
            <v>266</v>
          </cell>
        </row>
        <row r="59">
          <cell r="D59">
            <v>2058</v>
          </cell>
          <cell r="E59" t="str">
            <v>Hunters Bar Junior</v>
          </cell>
          <cell r="F59" t="str">
            <v>Primary</v>
          </cell>
          <cell r="G59">
            <v>0</v>
          </cell>
          <cell r="H59" t="str">
            <v/>
          </cell>
          <cell r="I59">
            <v>367</v>
          </cell>
          <cell r="J59">
            <v>0</v>
          </cell>
          <cell r="K59">
            <v>0</v>
          </cell>
          <cell r="L59">
            <v>367</v>
          </cell>
          <cell r="M59">
            <v>366</v>
          </cell>
          <cell r="N59">
            <v>0</v>
          </cell>
          <cell r="O59">
            <v>0</v>
          </cell>
          <cell r="P59">
            <v>366</v>
          </cell>
        </row>
        <row r="60">
          <cell r="D60">
            <v>2063</v>
          </cell>
          <cell r="E60" t="str">
            <v>Intake Primary School</v>
          </cell>
          <cell r="F60" t="str">
            <v>Primary</v>
          </cell>
          <cell r="G60">
            <v>0</v>
          </cell>
          <cell r="H60" t="str">
            <v/>
          </cell>
          <cell r="I60">
            <v>406</v>
          </cell>
          <cell r="J60">
            <v>0</v>
          </cell>
          <cell r="K60">
            <v>0</v>
          </cell>
          <cell r="L60">
            <v>406</v>
          </cell>
          <cell r="M60">
            <v>409</v>
          </cell>
          <cell r="N60">
            <v>0</v>
          </cell>
          <cell r="O60">
            <v>3</v>
          </cell>
          <cell r="P60">
            <v>412</v>
          </cell>
        </row>
        <row r="61">
          <cell r="D61">
            <v>2261</v>
          </cell>
          <cell r="E61" t="str">
            <v>Limpsfield Junior School</v>
          </cell>
          <cell r="F61" t="str">
            <v>Primary</v>
          </cell>
          <cell r="G61">
            <v>0</v>
          </cell>
          <cell r="H61" t="str">
            <v/>
          </cell>
          <cell r="I61">
            <v>229</v>
          </cell>
          <cell r="J61">
            <v>0</v>
          </cell>
          <cell r="K61">
            <v>0</v>
          </cell>
          <cell r="L61">
            <v>229</v>
          </cell>
          <cell r="M61">
            <v>228</v>
          </cell>
          <cell r="N61">
            <v>0</v>
          </cell>
          <cell r="O61">
            <v>0</v>
          </cell>
          <cell r="P61">
            <v>228</v>
          </cell>
        </row>
        <row r="62">
          <cell r="D62">
            <v>2315</v>
          </cell>
          <cell r="E62" t="str">
            <v>Lound Infant School</v>
          </cell>
          <cell r="F62" t="str">
            <v>Primary</v>
          </cell>
          <cell r="G62" t="str">
            <v>Recoupment Academy</v>
          </cell>
          <cell r="H62" t="str">
            <v/>
          </cell>
          <cell r="I62">
            <v>177</v>
          </cell>
          <cell r="J62">
            <v>0</v>
          </cell>
          <cell r="K62">
            <v>0</v>
          </cell>
          <cell r="L62">
            <v>177</v>
          </cell>
          <cell r="M62">
            <v>174</v>
          </cell>
          <cell r="N62">
            <v>0</v>
          </cell>
          <cell r="O62">
            <v>4</v>
          </cell>
          <cell r="P62">
            <v>178</v>
          </cell>
        </row>
        <row r="63">
          <cell r="D63">
            <v>2298</v>
          </cell>
          <cell r="E63" t="str">
            <v>Lound Junior School</v>
          </cell>
          <cell r="F63" t="str">
            <v>Primary</v>
          </cell>
          <cell r="G63" t="str">
            <v>Recoupment Academy</v>
          </cell>
          <cell r="H63" t="str">
            <v/>
          </cell>
          <cell r="I63">
            <v>244</v>
          </cell>
          <cell r="J63">
            <v>0</v>
          </cell>
          <cell r="K63">
            <v>0</v>
          </cell>
          <cell r="L63">
            <v>244</v>
          </cell>
          <cell r="M63">
            <v>244</v>
          </cell>
          <cell r="N63">
            <v>0</v>
          </cell>
          <cell r="O63">
            <v>0</v>
          </cell>
          <cell r="P63">
            <v>244</v>
          </cell>
        </row>
        <row r="64">
          <cell r="D64">
            <v>2029</v>
          </cell>
          <cell r="E64" t="str">
            <v>Lowedges Junior Academy</v>
          </cell>
          <cell r="F64" t="str">
            <v>Primary</v>
          </cell>
          <cell r="G64" t="str">
            <v>Recoupment Academy</v>
          </cell>
          <cell r="H64" t="str">
            <v/>
          </cell>
          <cell r="I64">
            <v>276</v>
          </cell>
          <cell r="J64">
            <v>0</v>
          </cell>
          <cell r="K64">
            <v>3</v>
          </cell>
          <cell r="L64">
            <v>279</v>
          </cell>
          <cell r="M64">
            <v>279</v>
          </cell>
          <cell r="N64">
            <v>0</v>
          </cell>
          <cell r="O64">
            <v>0</v>
          </cell>
          <cell r="P64">
            <v>279</v>
          </cell>
        </row>
        <row r="65">
          <cell r="D65">
            <v>2368</v>
          </cell>
          <cell r="E65" t="str">
            <v>Lower Meadow Community Primary School</v>
          </cell>
          <cell r="F65" t="str">
            <v>Primary</v>
          </cell>
          <cell r="G65">
            <v>0</v>
          </cell>
          <cell r="H65" t="str">
            <v/>
          </cell>
          <cell r="I65">
            <v>271</v>
          </cell>
          <cell r="J65">
            <v>0</v>
          </cell>
          <cell r="K65">
            <v>0</v>
          </cell>
          <cell r="L65">
            <v>271</v>
          </cell>
          <cell r="M65">
            <v>253</v>
          </cell>
          <cell r="N65">
            <v>0</v>
          </cell>
          <cell r="O65">
            <v>0</v>
          </cell>
          <cell r="P65">
            <v>253</v>
          </cell>
        </row>
        <row r="66">
          <cell r="D66">
            <v>2070</v>
          </cell>
          <cell r="E66" t="str">
            <v>Lowfield Primary</v>
          </cell>
          <cell r="F66" t="str">
            <v>Primary</v>
          </cell>
          <cell r="G66">
            <v>0</v>
          </cell>
          <cell r="H66" t="str">
            <v/>
          </cell>
          <cell r="I66">
            <v>348</v>
          </cell>
          <cell r="J66">
            <v>0</v>
          </cell>
          <cell r="K66">
            <v>3</v>
          </cell>
          <cell r="L66">
            <v>351</v>
          </cell>
          <cell r="M66">
            <v>353</v>
          </cell>
          <cell r="N66">
            <v>0</v>
          </cell>
          <cell r="O66">
            <v>1</v>
          </cell>
          <cell r="P66">
            <v>354</v>
          </cell>
        </row>
        <row r="67">
          <cell r="D67">
            <v>2292</v>
          </cell>
          <cell r="E67" t="str">
            <v>Loxley Primary School</v>
          </cell>
          <cell r="F67" t="str">
            <v>Primary</v>
          </cell>
          <cell r="G67">
            <v>0</v>
          </cell>
          <cell r="H67" t="str">
            <v/>
          </cell>
          <cell r="I67">
            <v>210</v>
          </cell>
          <cell r="J67">
            <v>0</v>
          </cell>
          <cell r="K67">
            <v>0</v>
          </cell>
          <cell r="L67">
            <v>210</v>
          </cell>
          <cell r="M67">
            <v>211</v>
          </cell>
          <cell r="N67">
            <v>0</v>
          </cell>
          <cell r="O67">
            <v>0</v>
          </cell>
          <cell r="P67">
            <v>211</v>
          </cell>
        </row>
        <row r="68">
          <cell r="D68">
            <v>2072</v>
          </cell>
          <cell r="E68" t="str">
            <v>Lydgate Infant School</v>
          </cell>
          <cell r="F68" t="str">
            <v>Primary</v>
          </cell>
          <cell r="G68">
            <v>0</v>
          </cell>
          <cell r="H68" t="str">
            <v/>
          </cell>
          <cell r="I68">
            <v>360</v>
          </cell>
          <cell r="J68">
            <v>0</v>
          </cell>
          <cell r="K68">
            <v>1</v>
          </cell>
          <cell r="L68">
            <v>361</v>
          </cell>
          <cell r="M68">
            <v>356</v>
          </cell>
          <cell r="N68">
            <v>0</v>
          </cell>
          <cell r="O68">
            <v>0</v>
          </cell>
          <cell r="P68">
            <v>356</v>
          </cell>
        </row>
        <row r="69">
          <cell r="D69">
            <v>2071</v>
          </cell>
          <cell r="E69" t="str">
            <v>Lydgate Junior School</v>
          </cell>
          <cell r="F69" t="str">
            <v>Primary</v>
          </cell>
          <cell r="G69">
            <v>0</v>
          </cell>
          <cell r="H69" t="str">
            <v/>
          </cell>
          <cell r="I69">
            <v>473</v>
          </cell>
          <cell r="J69">
            <v>0</v>
          </cell>
          <cell r="K69">
            <v>0</v>
          </cell>
          <cell r="L69">
            <v>473</v>
          </cell>
          <cell r="M69">
            <v>480</v>
          </cell>
          <cell r="N69">
            <v>0</v>
          </cell>
          <cell r="O69">
            <v>0</v>
          </cell>
          <cell r="P69">
            <v>480</v>
          </cell>
        </row>
        <row r="70">
          <cell r="D70">
            <v>2358</v>
          </cell>
          <cell r="E70" t="str">
            <v>Malin Bridge School</v>
          </cell>
          <cell r="F70" t="str">
            <v>Primary</v>
          </cell>
          <cell r="G70">
            <v>0</v>
          </cell>
          <cell r="H70" t="str">
            <v/>
          </cell>
          <cell r="I70">
            <v>520</v>
          </cell>
          <cell r="J70">
            <v>0</v>
          </cell>
          <cell r="K70">
            <v>2</v>
          </cell>
          <cell r="L70">
            <v>522</v>
          </cell>
          <cell r="M70">
            <v>524</v>
          </cell>
          <cell r="N70">
            <v>0</v>
          </cell>
          <cell r="O70">
            <v>2</v>
          </cell>
          <cell r="P70">
            <v>526</v>
          </cell>
        </row>
        <row r="71">
          <cell r="D71">
            <v>2359</v>
          </cell>
          <cell r="E71" t="str">
            <v>Manor Lodge Community Primary</v>
          </cell>
          <cell r="F71" t="str">
            <v>Primary</v>
          </cell>
          <cell r="G71">
            <v>0</v>
          </cell>
          <cell r="H71" t="str">
            <v/>
          </cell>
          <cell r="I71">
            <v>241</v>
          </cell>
          <cell r="J71">
            <v>0</v>
          </cell>
          <cell r="K71">
            <v>0</v>
          </cell>
          <cell r="L71">
            <v>241</v>
          </cell>
          <cell r="M71">
            <v>254</v>
          </cell>
          <cell r="N71">
            <v>0</v>
          </cell>
          <cell r="O71">
            <v>1</v>
          </cell>
          <cell r="P71">
            <v>255</v>
          </cell>
        </row>
        <row r="72">
          <cell r="D72">
            <v>2012</v>
          </cell>
          <cell r="E72" t="str">
            <v>Mansel Primary School</v>
          </cell>
          <cell r="F72" t="str">
            <v>Primary</v>
          </cell>
          <cell r="G72" t="str">
            <v>Recoupment Academy</v>
          </cell>
          <cell r="H72" t="str">
            <v/>
          </cell>
          <cell r="I72">
            <v>363</v>
          </cell>
          <cell r="J72">
            <v>0</v>
          </cell>
          <cell r="K72">
            <v>1</v>
          </cell>
          <cell r="L72">
            <v>364</v>
          </cell>
          <cell r="M72">
            <v>375</v>
          </cell>
          <cell r="N72">
            <v>0</v>
          </cell>
          <cell r="O72">
            <v>1</v>
          </cell>
          <cell r="P72">
            <v>376</v>
          </cell>
        </row>
        <row r="73">
          <cell r="D73">
            <v>2079</v>
          </cell>
          <cell r="E73" t="str">
            <v>Marlcliffe Primary School</v>
          </cell>
          <cell r="F73" t="str">
            <v>Primary</v>
          </cell>
          <cell r="G73">
            <v>0</v>
          </cell>
          <cell r="H73" t="str">
            <v/>
          </cell>
          <cell r="I73">
            <v>510</v>
          </cell>
          <cell r="J73">
            <v>0</v>
          </cell>
          <cell r="K73">
            <v>1</v>
          </cell>
          <cell r="L73">
            <v>511</v>
          </cell>
          <cell r="M73">
            <v>514</v>
          </cell>
          <cell r="N73">
            <v>0</v>
          </cell>
          <cell r="O73">
            <v>0</v>
          </cell>
          <cell r="P73">
            <v>514</v>
          </cell>
        </row>
        <row r="74">
          <cell r="D74">
            <v>2081</v>
          </cell>
          <cell r="E74" t="str">
            <v>Meersbrook Bank Primary School</v>
          </cell>
          <cell r="F74" t="str">
            <v>Primary</v>
          </cell>
          <cell r="G74">
            <v>0</v>
          </cell>
          <cell r="H74" t="str">
            <v/>
          </cell>
          <cell r="I74">
            <v>206</v>
          </cell>
          <cell r="J74">
            <v>0</v>
          </cell>
          <cell r="K74">
            <v>0</v>
          </cell>
          <cell r="L74">
            <v>206</v>
          </cell>
          <cell r="M74">
            <v>208</v>
          </cell>
          <cell r="N74">
            <v>0</v>
          </cell>
          <cell r="O74">
            <v>0</v>
          </cell>
          <cell r="P74">
            <v>208</v>
          </cell>
        </row>
        <row r="75">
          <cell r="D75">
            <v>2013</v>
          </cell>
          <cell r="E75" t="str">
            <v>Meynell Primary School</v>
          </cell>
          <cell r="F75" t="str">
            <v>Primary</v>
          </cell>
          <cell r="G75" t="str">
            <v>Recoupment Academy</v>
          </cell>
          <cell r="H75" t="str">
            <v/>
          </cell>
          <cell r="I75">
            <v>416</v>
          </cell>
          <cell r="J75">
            <v>0</v>
          </cell>
          <cell r="K75">
            <v>3</v>
          </cell>
          <cell r="L75">
            <v>419</v>
          </cell>
          <cell r="M75">
            <v>410</v>
          </cell>
          <cell r="N75">
            <v>0</v>
          </cell>
          <cell r="O75">
            <v>0</v>
          </cell>
          <cell r="P75">
            <v>410</v>
          </cell>
        </row>
        <row r="76">
          <cell r="D76">
            <v>2346</v>
          </cell>
          <cell r="E76" t="str">
            <v>Monteney Primary School</v>
          </cell>
          <cell r="F76" t="str">
            <v>Primary</v>
          </cell>
          <cell r="G76" t="str">
            <v>Recoupment Academy</v>
          </cell>
          <cell r="H76" t="str">
            <v/>
          </cell>
          <cell r="I76">
            <v>401</v>
          </cell>
          <cell r="J76">
            <v>0</v>
          </cell>
          <cell r="K76">
            <v>3</v>
          </cell>
          <cell r="L76">
            <v>404</v>
          </cell>
          <cell r="M76">
            <v>403</v>
          </cell>
          <cell r="N76">
            <v>0</v>
          </cell>
          <cell r="O76">
            <v>1</v>
          </cell>
          <cell r="P76">
            <v>404</v>
          </cell>
        </row>
        <row r="77">
          <cell r="D77">
            <v>2257</v>
          </cell>
          <cell r="E77" t="str">
            <v>Mosborough Primary School</v>
          </cell>
          <cell r="F77" t="str">
            <v>Primary</v>
          </cell>
          <cell r="G77">
            <v>0</v>
          </cell>
          <cell r="H77" t="str">
            <v/>
          </cell>
          <cell r="I77">
            <v>383</v>
          </cell>
          <cell r="J77">
            <v>0</v>
          </cell>
          <cell r="K77">
            <v>0</v>
          </cell>
          <cell r="L77">
            <v>383</v>
          </cell>
          <cell r="M77">
            <v>390</v>
          </cell>
          <cell r="N77">
            <v>0</v>
          </cell>
          <cell r="O77">
            <v>0</v>
          </cell>
          <cell r="P77">
            <v>390</v>
          </cell>
        </row>
        <row r="78">
          <cell r="D78">
            <v>2092</v>
          </cell>
          <cell r="E78" t="str">
            <v>Mundella Primary School</v>
          </cell>
          <cell r="F78" t="str">
            <v>Primary</v>
          </cell>
          <cell r="G78">
            <v>0</v>
          </cell>
          <cell r="H78" t="str">
            <v/>
          </cell>
          <cell r="I78">
            <v>346</v>
          </cell>
          <cell r="J78">
            <v>0</v>
          </cell>
          <cell r="K78">
            <v>0</v>
          </cell>
          <cell r="L78">
            <v>346</v>
          </cell>
          <cell r="M78">
            <v>366</v>
          </cell>
          <cell r="N78">
            <v>0</v>
          </cell>
          <cell r="O78">
            <v>1</v>
          </cell>
          <cell r="P78">
            <v>367</v>
          </cell>
        </row>
        <row r="79">
          <cell r="D79">
            <v>2221</v>
          </cell>
          <cell r="E79" t="str">
            <v>Nether Green Infant School</v>
          </cell>
          <cell r="F79" t="str">
            <v>Primary</v>
          </cell>
          <cell r="G79">
            <v>0</v>
          </cell>
          <cell r="H79" t="str">
            <v/>
          </cell>
          <cell r="I79">
            <v>219</v>
          </cell>
          <cell r="J79">
            <v>0</v>
          </cell>
          <cell r="K79">
            <v>3</v>
          </cell>
          <cell r="L79">
            <v>222</v>
          </cell>
          <cell r="M79">
            <v>224</v>
          </cell>
          <cell r="N79">
            <v>0</v>
          </cell>
          <cell r="O79">
            <v>1</v>
          </cell>
          <cell r="P79">
            <v>225</v>
          </cell>
        </row>
        <row r="80">
          <cell r="D80">
            <v>2087</v>
          </cell>
          <cell r="E80" t="str">
            <v>Nether Green Junior School</v>
          </cell>
          <cell r="F80" t="str">
            <v>Primary</v>
          </cell>
          <cell r="G80">
            <v>0</v>
          </cell>
          <cell r="H80" t="str">
            <v>Y</v>
          </cell>
          <cell r="I80">
            <v>369</v>
          </cell>
          <cell r="J80">
            <v>-10</v>
          </cell>
          <cell r="K80">
            <v>0</v>
          </cell>
          <cell r="L80">
            <v>359</v>
          </cell>
          <cell r="M80">
            <v>376</v>
          </cell>
          <cell r="N80">
            <v>-8</v>
          </cell>
          <cell r="O80">
            <v>0</v>
          </cell>
          <cell r="P80">
            <v>368</v>
          </cell>
        </row>
        <row r="81">
          <cell r="D81">
            <v>2272</v>
          </cell>
          <cell r="E81" t="str">
            <v>Netherthorpe Primary School</v>
          </cell>
          <cell r="F81" t="str">
            <v>Primary</v>
          </cell>
          <cell r="G81">
            <v>0</v>
          </cell>
          <cell r="H81" t="str">
            <v/>
          </cell>
          <cell r="I81">
            <v>211</v>
          </cell>
          <cell r="J81">
            <v>0</v>
          </cell>
          <cell r="K81">
            <v>0</v>
          </cell>
          <cell r="L81">
            <v>211</v>
          </cell>
          <cell r="M81">
            <v>208</v>
          </cell>
          <cell r="N81">
            <v>0</v>
          </cell>
          <cell r="O81">
            <v>0</v>
          </cell>
          <cell r="P81">
            <v>208</v>
          </cell>
        </row>
        <row r="82">
          <cell r="D82">
            <v>2309</v>
          </cell>
          <cell r="E82" t="str">
            <v>Nook Lane Junior School</v>
          </cell>
          <cell r="F82" t="str">
            <v>Primary</v>
          </cell>
          <cell r="G82">
            <v>0</v>
          </cell>
          <cell r="H82" t="str">
            <v>Y</v>
          </cell>
          <cell r="I82">
            <v>250</v>
          </cell>
          <cell r="J82">
            <v>-6</v>
          </cell>
          <cell r="K82">
            <v>0</v>
          </cell>
          <cell r="L82">
            <v>244</v>
          </cell>
          <cell r="M82">
            <v>244</v>
          </cell>
          <cell r="N82">
            <v>-5</v>
          </cell>
          <cell r="O82">
            <v>0</v>
          </cell>
          <cell r="P82">
            <v>239</v>
          </cell>
        </row>
        <row r="83">
          <cell r="D83">
            <v>2000</v>
          </cell>
          <cell r="E83" t="str">
            <v>Norfolk Primary School</v>
          </cell>
          <cell r="F83" t="str">
            <v>Primary</v>
          </cell>
          <cell r="G83">
            <v>0</v>
          </cell>
          <cell r="H83" t="str">
            <v/>
          </cell>
          <cell r="I83">
            <v>389</v>
          </cell>
          <cell r="J83">
            <v>0</v>
          </cell>
          <cell r="K83">
            <v>0</v>
          </cell>
          <cell r="L83">
            <v>389</v>
          </cell>
          <cell r="M83">
            <v>400</v>
          </cell>
          <cell r="N83">
            <v>0</v>
          </cell>
          <cell r="O83">
            <v>0</v>
          </cell>
          <cell r="P83">
            <v>400</v>
          </cell>
        </row>
        <row r="84">
          <cell r="D84">
            <v>3010</v>
          </cell>
          <cell r="E84" t="str">
            <v>Norton Free C of E School</v>
          </cell>
          <cell r="F84" t="str">
            <v>Primary</v>
          </cell>
          <cell r="G84">
            <v>0</v>
          </cell>
          <cell r="H84" t="str">
            <v/>
          </cell>
          <cell r="I84">
            <v>211</v>
          </cell>
          <cell r="J84">
            <v>0</v>
          </cell>
          <cell r="K84">
            <v>0</v>
          </cell>
          <cell r="L84">
            <v>211</v>
          </cell>
          <cell r="M84">
            <v>213</v>
          </cell>
          <cell r="N84">
            <v>0</v>
          </cell>
          <cell r="O84">
            <v>0</v>
          </cell>
          <cell r="P84">
            <v>213</v>
          </cell>
        </row>
        <row r="85">
          <cell r="D85">
            <v>4005</v>
          </cell>
          <cell r="E85" t="str">
            <v>Oasis Academy Don Valley</v>
          </cell>
          <cell r="F85" t="str">
            <v>Primary</v>
          </cell>
          <cell r="G85" t="str">
            <v>Recoupment Academy</v>
          </cell>
          <cell r="H85" t="str">
            <v/>
          </cell>
          <cell r="I85">
            <v>105</v>
          </cell>
          <cell r="J85">
            <v>0</v>
          </cell>
          <cell r="K85">
            <v>0</v>
          </cell>
          <cell r="L85">
            <v>105</v>
          </cell>
          <cell r="M85">
            <v>115</v>
          </cell>
          <cell r="N85">
            <v>0</v>
          </cell>
          <cell r="O85">
            <v>0</v>
          </cell>
          <cell r="P85">
            <v>115</v>
          </cell>
        </row>
        <row r="86">
          <cell r="D86">
            <v>2018</v>
          </cell>
          <cell r="E86" t="str">
            <v>Oasis Academy Fir Vale</v>
          </cell>
          <cell r="F86" t="str">
            <v>Primary</v>
          </cell>
          <cell r="G86" t="str">
            <v>Recoupment Academy</v>
          </cell>
          <cell r="H86" t="str">
            <v/>
          </cell>
          <cell r="I86">
            <v>345.83333333333331</v>
          </cell>
          <cell r="J86">
            <v>0</v>
          </cell>
          <cell r="K86">
            <v>0</v>
          </cell>
          <cell r="L86">
            <v>345.83333333333331</v>
          </cell>
          <cell r="M86">
            <v>261.91666666666669</v>
          </cell>
          <cell r="N86">
            <v>0</v>
          </cell>
          <cell r="O86">
            <v>7</v>
          </cell>
          <cell r="P86">
            <v>268.91666666666669</v>
          </cell>
        </row>
        <row r="87">
          <cell r="D87">
            <v>2019</v>
          </cell>
          <cell r="E87" t="str">
            <v>Oasis Academy Watermead</v>
          </cell>
          <cell r="F87" t="str">
            <v>Primary</v>
          </cell>
          <cell r="G87" t="str">
            <v>Recoupment Academy</v>
          </cell>
          <cell r="H87" t="str">
            <v/>
          </cell>
          <cell r="I87">
            <v>150</v>
          </cell>
          <cell r="J87">
            <v>0</v>
          </cell>
          <cell r="K87">
            <v>0</v>
          </cell>
          <cell r="L87">
            <v>150</v>
          </cell>
          <cell r="M87">
            <v>172</v>
          </cell>
          <cell r="N87">
            <v>0</v>
          </cell>
          <cell r="O87">
            <v>9</v>
          </cell>
          <cell r="P87">
            <v>181</v>
          </cell>
        </row>
        <row r="88">
          <cell r="D88">
            <v>2313</v>
          </cell>
          <cell r="E88" t="str">
            <v>OUGHTIBRIDGE PRIMARY SCHOOL</v>
          </cell>
          <cell r="F88" t="str">
            <v>Primary</v>
          </cell>
          <cell r="G88">
            <v>0</v>
          </cell>
          <cell r="H88" t="str">
            <v/>
          </cell>
          <cell r="I88">
            <v>365</v>
          </cell>
          <cell r="J88">
            <v>0</v>
          </cell>
          <cell r="K88">
            <v>1</v>
          </cell>
          <cell r="L88">
            <v>366</v>
          </cell>
          <cell r="M88">
            <v>384</v>
          </cell>
          <cell r="N88">
            <v>0</v>
          </cell>
          <cell r="O88">
            <v>0</v>
          </cell>
          <cell r="P88">
            <v>384</v>
          </cell>
        </row>
        <row r="89">
          <cell r="D89">
            <v>2093</v>
          </cell>
          <cell r="E89" t="str">
            <v>Owler Brook</v>
          </cell>
          <cell r="F89" t="str">
            <v>Primary</v>
          </cell>
          <cell r="G89">
            <v>0</v>
          </cell>
          <cell r="H89" t="str">
            <v/>
          </cell>
          <cell r="I89">
            <v>490</v>
          </cell>
          <cell r="J89">
            <v>0</v>
          </cell>
          <cell r="K89">
            <v>0</v>
          </cell>
          <cell r="L89">
            <v>490</v>
          </cell>
          <cell r="M89">
            <v>453</v>
          </cell>
          <cell r="N89">
            <v>0</v>
          </cell>
          <cell r="O89">
            <v>0</v>
          </cell>
          <cell r="P89">
            <v>453</v>
          </cell>
        </row>
        <row r="90">
          <cell r="D90">
            <v>3428</v>
          </cell>
          <cell r="E90" t="str">
            <v>Parson Cross Primary School</v>
          </cell>
          <cell r="F90" t="str">
            <v>Primary</v>
          </cell>
          <cell r="G90">
            <v>0</v>
          </cell>
          <cell r="H90" t="str">
            <v/>
          </cell>
          <cell r="I90">
            <v>210</v>
          </cell>
          <cell r="J90">
            <v>0</v>
          </cell>
          <cell r="K90">
            <v>0</v>
          </cell>
          <cell r="L90">
            <v>210</v>
          </cell>
          <cell r="M90">
            <v>206</v>
          </cell>
          <cell r="N90">
            <v>0</v>
          </cell>
          <cell r="O90">
            <v>0</v>
          </cell>
          <cell r="P90">
            <v>206</v>
          </cell>
        </row>
        <row r="91">
          <cell r="D91">
            <v>2016</v>
          </cell>
          <cell r="E91" t="str">
            <v>Pathways Academy E-ACT</v>
          </cell>
          <cell r="F91" t="str">
            <v>Primary</v>
          </cell>
          <cell r="G91" t="str">
            <v>Recoupment Academy</v>
          </cell>
          <cell r="H91" t="str">
            <v/>
          </cell>
          <cell r="I91">
            <v>495</v>
          </cell>
          <cell r="J91">
            <v>0</v>
          </cell>
          <cell r="K91">
            <v>5</v>
          </cell>
          <cell r="L91">
            <v>500</v>
          </cell>
          <cell r="M91">
            <v>487</v>
          </cell>
          <cell r="N91">
            <v>0</v>
          </cell>
          <cell r="O91">
            <v>0</v>
          </cell>
          <cell r="P91">
            <v>487</v>
          </cell>
        </row>
        <row r="92">
          <cell r="D92">
            <v>2332</v>
          </cell>
          <cell r="E92" t="str">
            <v>Phillimore Comm Primary School</v>
          </cell>
          <cell r="F92" t="str">
            <v>Primary</v>
          </cell>
          <cell r="G92">
            <v>0</v>
          </cell>
          <cell r="H92" t="str">
            <v/>
          </cell>
          <cell r="I92">
            <v>394</v>
          </cell>
          <cell r="J92">
            <v>0</v>
          </cell>
          <cell r="K92">
            <v>2</v>
          </cell>
          <cell r="L92">
            <v>396</v>
          </cell>
          <cell r="M92">
            <v>390</v>
          </cell>
          <cell r="N92">
            <v>0</v>
          </cell>
          <cell r="O92">
            <v>8</v>
          </cell>
          <cell r="P92">
            <v>398</v>
          </cell>
        </row>
        <row r="93">
          <cell r="D93">
            <v>3433</v>
          </cell>
          <cell r="E93" t="str">
            <v>Pipworth Primary School</v>
          </cell>
          <cell r="F93" t="str">
            <v>Primary</v>
          </cell>
          <cell r="G93">
            <v>0</v>
          </cell>
          <cell r="H93" t="str">
            <v/>
          </cell>
          <cell r="I93">
            <v>448</v>
          </cell>
          <cell r="J93">
            <v>0</v>
          </cell>
          <cell r="K93">
            <v>0</v>
          </cell>
          <cell r="L93">
            <v>448</v>
          </cell>
          <cell r="M93">
            <v>435</v>
          </cell>
          <cell r="N93">
            <v>0</v>
          </cell>
          <cell r="O93">
            <v>1</v>
          </cell>
          <cell r="P93">
            <v>436</v>
          </cell>
        </row>
        <row r="94">
          <cell r="D94">
            <v>3427</v>
          </cell>
          <cell r="E94" t="str">
            <v>Porter Croft C of E Primary Academy</v>
          </cell>
          <cell r="F94" t="str">
            <v>Primary</v>
          </cell>
          <cell r="G94" t="str">
            <v>Recoupment Academy</v>
          </cell>
          <cell r="H94" t="str">
            <v/>
          </cell>
          <cell r="I94">
            <v>206</v>
          </cell>
          <cell r="J94">
            <v>0</v>
          </cell>
          <cell r="K94">
            <v>1</v>
          </cell>
          <cell r="L94">
            <v>207</v>
          </cell>
          <cell r="M94">
            <v>208</v>
          </cell>
          <cell r="N94">
            <v>0</v>
          </cell>
          <cell r="O94">
            <v>0</v>
          </cell>
          <cell r="P94">
            <v>208</v>
          </cell>
        </row>
        <row r="95">
          <cell r="D95">
            <v>2347</v>
          </cell>
          <cell r="E95" t="str">
            <v>Prince Edward Primary School</v>
          </cell>
          <cell r="F95" t="str">
            <v>Primary</v>
          </cell>
          <cell r="G95">
            <v>0</v>
          </cell>
          <cell r="H95" t="str">
            <v/>
          </cell>
          <cell r="I95">
            <v>338</v>
          </cell>
          <cell r="J95">
            <v>0</v>
          </cell>
          <cell r="K95">
            <v>1</v>
          </cell>
          <cell r="L95">
            <v>339</v>
          </cell>
          <cell r="M95">
            <v>343</v>
          </cell>
          <cell r="N95">
            <v>0</v>
          </cell>
          <cell r="O95">
            <v>0</v>
          </cell>
          <cell r="P95">
            <v>343</v>
          </cell>
        </row>
        <row r="96">
          <cell r="D96">
            <v>2366</v>
          </cell>
          <cell r="E96" t="str">
            <v>Pye Bank CofE Primary School</v>
          </cell>
          <cell r="F96" t="str">
            <v>Primary</v>
          </cell>
          <cell r="G96">
            <v>0</v>
          </cell>
          <cell r="H96" t="str">
            <v/>
          </cell>
          <cell r="I96">
            <v>383</v>
          </cell>
          <cell r="J96">
            <v>0</v>
          </cell>
          <cell r="K96">
            <v>0</v>
          </cell>
          <cell r="L96">
            <v>383</v>
          </cell>
          <cell r="M96">
            <v>414</v>
          </cell>
          <cell r="N96">
            <v>0</v>
          </cell>
          <cell r="O96">
            <v>2</v>
          </cell>
          <cell r="P96">
            <v>416</v>
          </cell>
        </row>
        <row r="97">
          <cell r="D97">
            <v>2363</v>
          </cell>
          <cell r="E97" t="str">
            <v>Rainbow Forge</v>
          </cell>
          <cell r="F97" t="str">
            <v>Primary</v>
          </cell>
          <cell r="G97">
            <v>0</v>
          </cell>
          <cell r="H97" t="str">
            <v/>
          </cell>
          <cell r="I97">
            <v>238</v>
          </cell>
          <cell r="J97">
            <v>0</v>
          </cell>
          <cell r="K97">
            <v>0</v>
          </cell>
          <cell r="L97">
            <v>238</v>
          </cell>
          <cell r="M97">
            <v>243</v>
          </cell>
          <cell r="N97">
            <v>0</v>
          </cell>
          <cell r="O97">
            <v>0</v>
          </cell>
          <cell r="P97">
            <v>243</v>
          </cell>
        </row>
        <row r="98">
          <cell r="D98">
            <v>2334</v>
          </cell>
          <cell r="E98" t="str">
            <v>Reignhead Primary School</v>
          </cell>
          <cell r="F98" t="str">
            <v>Primary</v>
          </cell>
          <cell r="G98">
            <v>0</v>
          </cell>
          <cell r="H98" t="str">
            <v/>
          </cell>
          <cell r="I98">
            <v>254</v>
          </cell>
          <cell r="J98">
            <v>0</v>
          </cell>
          <cell r="K98">
            <v>0</v>
          </cell>
          <cell r="L98">
            <v>254</v>
          </cell>
          <cell r="M98">
            <v>245</v>
          </cell>
          <cell r="N98">
            <v>0</v>
          </cell>
          <cell r="O98">
            <v>1</v>
          </cell>
          <cell r="P98">
            <v>246</v>
          </cell>
        </row>
        <row r="99">
          <cell r="D99">
            <v>2338</v>
          </cell>
          <cell r="E99" t="str">
            <v>Rivelin Primary</v>
          </cell>
          <cell r="F99" t="str">
            <v>Primary</v>
          </cell>
          <cell r="G99">
            <v>0</v>
          </cell>
          <cell r="H99" t="str">
            <v/>
          </cell>
          <cell r="I99">
            <v>386</v>
          </cell>
          <cell r="J99">
            <v>0</v>
          </cell>
          <cell r="K99">
            <v>0</v>
          </cell>
          <cell r="L99">
            <v>386</v>
          </cell>
          <cell r="M99">
            <v>376</v>
          </cell>
          <cell r="N99">
            <v>0</v>
          </cell>
          <cell r="O99">
            <v>0</v>
          </cell>
          <cell r="P99">
            <v>376</v>
          </cell>
        </row>
        <row r="100">
          <cell r="D100">
            <v>2306</v>
          </cell>
          <cell r="E100" t="str">
            <v>Royd Nursery Infant School</v>
          </cell>
          <cell r="F100" t="str">
            <v>Primary</v>
          </cell>
          <cell r="G100">
            <v>0</v>
          </cell>
          <cell r="H100" t="str">
            <v/>
          </cell>
          <cell r="I100">
            <v>145</v>
          </cell>
          <cell r="J100">
            <v>0</v>
          </cell>
          <cell r="K100">
            <v>0</v>
          </cell>
          <cell r="L100">
            <v>145</v>
          </cell>
          <cell r="M100">
            <v>129</v>
          </cell>
          <cell r="N100">
            <v>0</v>
          </cell>
          <cell r="O100">
            <v>0</v>
          </cell>
          <cell r="P100">
            <v>129</v>
          </cell>
        </row>
        <row r="101">
          <cell r="D101">
            <v>3401</v>
          </cell>
          <cell r="E101" t="str">
            <v>Sacred Heart School  A Catholic Voluntary Academy</v>
          </cell>
          <cell r="F101" t="str">
            <v>Primary</v>
          </cell>
          <cell r="G101" t="str">
            <v>Recoupment Academy</v>
          </cell>
          <cell r="H101" t="str">
            <v/>
          </cell>
          <cell r="I101">
            <v>210</v>
          </cell>
          <cell r="J101">
            <v>0</v>
          </cell>
          <cell r="K101">
            <v>0</v>
          </cell>
          <cell r="L101">
            <v>210</v>
          </cell>
          <cell r="M101">
            <v>212</v>
          </cell>
          <cell r="N101">
            <v>0</v>
          </cell>
          <cell r="O101">
            <v>0</v>
          </cell>
          <cell r="P101">
            <v>212</v>
          </cell>
        </row>
        <row r="102">
          <cell r="D102">
            <v>2369</v>
          </cell>
          <cell r="E102" t="str">
            <v>Sharrow School</v>
          </cell>
          <cell r="F102" t="str">
            <v>Primary</v>
          </cell>
          <cell r="G102">
            <v>0</v>
          </cell>
          <cell r="H102" t="str">
            <v/>
          </cell>
          <cell r="I102">
            <v>395</v>
          </cell>
          <cell r="J102">
            <v>0</v>
          </cell>
          <cell r="K102">
            <v>0</v>
          </cell>
          <cell r="L102">
            <v>395</v>
          </cell>
          <cell r="M102">
            <v>396</v>
          </cell>
          <cell r="N102">
            <v>0</v>
          </cell>
          <cell r="O102">
            <v>1</v>
          </cell>
          <cell r="P102">
            <v>397</v>
          </cell>
        </row>
        <row r="103">
          <cell r="D103">
            <v>2349</v>
          </cell>
          <cell r="E103" t="str">
            <v>Shooters Grove</v>
          </cell>
          <cell r="F103" t="str">
            <v>Primary</v>
          </cell>
          <cell r="G103">
            <v>0</v>
          </cell>
          <cell r="H103" t="str">
            <v/>
          </cell>
          <cell r="I103">
            <v>318</v>
          </cell>
          <cell r="J103">
            <v>0</v>
          </cell>
          <cell r="K103">
            <v>0</v>
          </cell>
          <cell r="L103">
            <v>318</v>
          </cell>
          <cell r="M103">
            <v>329</v>
          </cell>
          <cell r="N103">
            <v>0</v>
          </cell>
          <cell r="O103">
            <v>3</v>
          </cell>
          <cell r="P103">
            <v>332</v>
          </cell>
        </row>
        <row r="104">
          <cell r="D104">
            <v>2360</v>
          </cell>
          <cell r="E104" t="str">
            <v>Shortbrook Primary</v>
          </cell>
          <cell r="F104" t="str">
            <v>Primary</v>
          </cell>
          <cell r="G104">
            <v>0</v>
          </cell>
          <cell r="H104" t="str">
            <v/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99</v>
          </cell>
          <cell r="N104">
            <v>0</v>
          </cell>
          <cell r="O104">
            <v>0</v>
          </cell>
          <cell r="P104">
            <v>99</v>
          </cell>
        </row>
        <row r="105">
          <cell r="D105">
            <v>2009</v>
          </cell>
          <cell r="E105" t="str">
            <v>Southey Green Primary School &amp; Nurseries</v>
          </cell>
          <cell r="F105" t="str">
            <v>Primary</v>
          </cell>
          <cell r="G105" t="str">
            <v>Recoupment Academy</v>
          </cell>
          <cell r="H105" t="str">
            <v/>
          </cell>
          <cell r="I105">
            <v>614</v>
          </cell>
          <cell r="J105">
            <v>0</v>
          </cell>
          <cell r="K105">
            <v>2</v>
          </cell>
          <cell r="L105">
            <v>616</v>
          </cell>
          <cell r="M105">
            <v>609</v>
          </cell>
          <cell r="N105">
            <v>0</v>
          </cell>
          <cell r="O105">
            <v>0</v>
          </cell>
          <cell r="P105">
            <v>609</v>
          </cell>
        </row>
        <row r="106">
          <cell r="D106">
            <v>2329</v>
          </cell>
          <cell r="E106" t="str">
            <v>Springfield Primary School</v>
          </cell>
          <cell r="F106" t="str">
            <v>Primary</v>
          </cell>
          <cell r="G106">
            <v>0</v>
          </cell>
          <cell r="H106" t="str">
            <v/>
          </cell>
          <cell r="I106">
            <v>196</v>
          </cell>
          <cell r="J106">
            <v>0</v>
          </cell>
          <cell r="K106">
            <v>0</v>
          </cell>
          <cell r="L106">
            <v>196</v>
          </cell>
          <cell r="M106">
            <v>186</v>
          </cell>
          <cell r="N106">
            <v>0</v>
          </cell>
          <cell r="O106">
            <v>0</v>
          </cell>
          <cell r="P106">
            <v>186</v>
          </cell>
        </row>
        <row r="107">
          <cell r="D107">
            <v>5202</v>
          </cell>
          <cell r="E107" t="str">
            <v>St Anns Catholic Primary</v>
          </cell>
          <cell r="F107" t="str">
            <v>Primary</v>
          </cell>
          <cell r="G107" t="str">
            <v>Recoupment Academy</v>
          </cell>
          <cell r="H107" t="str">
            <v/>
          </cell>
          <cell r="I107">
            <v>98</v>
          </cell>
          <cell r="J107">
            <v>0</v>
          </cell>
          <cell r="K107">
            <v>0</v>
          </cell>
          <cell r="L107">
            <v>98</v>
          </cell>
          <cell r="M107">
            <v>91</v>
          </cell>
          <cell r="N107">
            <v>0</v>
          </cell>
          <cell r="O107">
            <v>0</v>
          </cell>
          <cell r="P107">
            <v>91</v>
          </cell>
        </row>
        <row r="108">
          <cell r="D108">
            <v>3402</v>
          </cell>
          <cell r="E108" t="str">
            <v>St Catherine's RC NI&amp;J School</v>
          </cell>
          <cell r="F108" t="str">
            <v>Primary</v>
          </cell>
          <cell r="G108" t="str">
            <v>Recoupment Academy</v>
          </cell>
          <cell r="H108" t="str">
            <v/>
          </cell>
          <cell r="I108">
            <v>429</v>
          </cell>
          <cell r="J108">
            <v>0</v>
          </cell>
          <cell r="K108">
            <v>0</v>
          </cell>
          <cell r="L108">
            <v>429</v>
          </cell>
          <cell r="M108">
            <v>419</v>
          </cell>
          <cell r="N108">
            <v>0</v>
          </cell>
          <cell r="O108">
            <v>0</v>
          </cell>
          <cell r="P108">
            <v>419</v>
          </cell>
        </row>
        <row r="109">
          <cell r="D109">
            <v>2017</v>
          </cell>
          <cell r="E109" t="str">
            <v>St John Fisher Primary - A Catholic Voluntary Academy</v>
          </cell>
          <cell r="F109" t="str">
            <v>Primary</v>
          </cell>
          <cell r="G109" t="str">
            <v>Recoupment Academy</v>
          </cell>
          <cell r="H109" t="str">
            <v/>
          </cell>
          <cell r="I109">
            <v>193</v>
          </cell>
          <cell r="J109">
            <v>0</v>
          </cell>
          <cell r="K109">
            <v>0</v>
          </cell>
          <cell r="L109">
            <v>193</v>
          </cell>
          <cell r="M109">
            <v>207</v>
          </cell>
          <cell r="N109">
            <v>0</v>
          </cell>
          <cell r="O109">
            <v>2</v>
          </cell>
          <cell r="P109">
            <v>209</v>
          </cell>
        </row>
        <row r="110">
          <cell r="D110">
            <v>5203</v>
          </cell>
          <cell r="E110" t="str">
            <v>St Joseph's Primary School CVA</v>
          </cell>
          <cell r="F110" t="str">
            <v>Primary</v>
          </cell>
          <cell r="G110" t="str">
            <v>Recoupment Academy</v>
          </cell>
          <cell r="H110" t="str">
            <v/>
          </cell>
          <cell r="I110">
            <v>205</v>
          </cell>
          <cell r="J110">
            <v>0</v>
          </cell>
          <cell r="K110">
            <v>1</v>
          </cell>
          <cell r="L110">
            <v>206</v>
          </cell>
          <cell r="M110">
            <v>205</v>
          </cell>
          <cell r="N110">
            <v>0</v>
          </cell>
          <cell r="O110">
            <v>0</v>
          </cell>
          <cell r="P110">
            <v>205</v>
          </cell>
        </row>
        <row r="111">
          <cell r="D111">
            <v>3406</v>
          </cell>
          <cell r="E111" t="str">
            <v>St Marie's School  A Catholic Voluntary Academy</v>
          </cell>
          <cell r="F111" t="str">
            <v>Primary</v>
          </cell>
          <cell r="G111" t="str">
            <v>Recoupment Academy</v>
          </cell>
          <cell r="H111" t="str">
            <v/>
          </cell>
          <cell r="I111">
            <v>263</v>
          </cell>
          <cell r="J111">
            <v>0</v>
          </cell>
          <cell r="K111">
            <v>0</v>
          </cell>
          <cell r="L111">
            <v>263</v>
          </cell>
          <cell r="M111">
            <v>278</v>
          </cell>
          <cell r="N111">
            <v>0</v>
          </cell>
          <cell r="O111">
            <v>1</v>
          </cell>
          <cell r="P111">
            <v>279</v>
          </cell>
        </row>
        <row r="112">
          <cell r="D112">
            <v>3423</v>
          </cell>
          <cell r="E112" t="str">
            <v>St Mary's Catholic Primary</v>
          </cell>
          <cell r="F112" t="str">
            <v>Primary</v>
          </cell>
          <cell r="G112" t="str">
            <v>Recoupment Academy</v>
          </cell>
          <cell r="H112" t="str">
            <v/>
          </cell>
          <cell r="I112">
            <v>207</v>
          </cell>
          <cell r="J112">
            <v>0</v>
          </cell>
          <cell r="K112">
            <v>0</v>
          </cell>
          <cell r="L112">
            <v>207</v>
          </cell>
          <cell r="M112">
            <v>209</v>
          </cell>
          <cell r="N112">
            <v>0</v>
          </cell>
          <cell r="O112">
            <v>0</v>
          </cell>
          <cell r="P112">
            <v>209</v>
          </cell>
        </row>
        <row r="113">
          <cell r="D113">
            <v>5207</v>
          </cell>
          <cell r="E113" t="str">
            <v>St Patrick's Catholic Voluntary Academy</v>
          </cell>
          <cell r="F113" t="str">
            <v>Primary</v>
          </cell>
          <cell r="G113" t="str">
            <v>Recoupment Academy</v>
          </cell>
          <cell r="H113" t="str">
            <v/>
          </cell>
          <cell r="I113">
            <v>272</v>
          </cell>
          <cell r="J113">
            <v>0</v>
          </cell>
          <cell r="K113">
            <v>1</v>
          </cell>
          <cell r="L113">
            <v>273</v>
          </cell>
          <cell r="M113">
            <v>270</v>
          </cell>
          <cell r="N113">
            <v>0</v>
          </cell>
          <cell r="O113">
            <v>1</v>
          </cell>
          <cell r="P113">
            <v>271</v>
          </cell>
        </row>
        <row r="114">
          <cell r="D114">
            <v>5208</v>
          </cell>
          <cell r="E114" t="str">
            <v>St Theresa's Primary School</v>
          </cell>
          <cell r="F114" t="str">
            <v>Primary</v>
          </cell>
          <cell r="G114">
            <v>0</v>
          </cell>
          <cell r="H114" t="str">
            <v/>
          </cell>
          <cell r="I114">
            <v>207</v>
          </cell>
          <cell r="J114">
            <v>0</v>
          </cell>
          <cell r="K114">
            <v>0</v>
          </cell>
          <cell r="L114">
            <v>207</v>
          </cell>
          <cell r="M114">
            <v>208</v>
          </cell>
          <cell r="N114">
            <v>0</v>
          </cell>
          <cell r="O114">
            <v>0</v>
          </cell>
          <cell r="P114">
            <v>208</v>
          </cell>
        </row>
        <row r="115">
          <cell r="D115">
            <v>3424</v>
          </cell>
          <cell r="E115" t="str">
            <v>St Thomas More Catholic School</v>
          </cell>
          <cell r="F115" t="str">
            <v>Primary</v>
          </cell>
          <cell r="G115">
            <v>0</v>
          </cell>
          <cell r="H115" t="str">
            <v/>
          </cell>
          <cell r="I115">
            <v>202</v>
          </cell>
          <cell r="J115">
            <v>0</v>
          </cell>
          <cell r="K115">
            <v>1</v>
          </cell>
          <cell r="L115">
            <v>203</v>
          </cell>
          <cell r="M115">
            <v>208</v>
          </cell>
          <cell r="N115">
            <v>0</v>
          </cell>
          <cell r="O115">
            <v>1</v>
          </cell>
          <cell r="P115">
            <v>209</v>
          </cell>
        </row>
        <row r="116">
          <cell r="D116">
            <v>3414</v>
          </cell>
          <cell r="E116" t="str">
            <v>St Thomas of Canterbury School A Catholic Voluntary Academy</v>
          </cell>
          <cell r="F116" t="str">
            <v>Primary</v>
          </cell>
          <cell r="G116" t="str">
            <v>Recoupment Academy</v>
          </cell>
          <cell r="H116" t="str">
            <v>Y</v>
          </cell>
          <cell r="I116">
            <v>211</v>
          </cell>
          <cell r="J116">
            <v>-6</v>
          </cell>
          <cell r="K116">
            <v>1</v>
          </cell>
          <cell r="L116">
            <v>206</v>
          </cell>
          <cell r="M116">
            <v>214</v>
          </cell>
          <cell r="N116">
            <v>-5</v>
          </cell>
          <cell r="O116">
            <v>1</v>
          </cell>
          <cell r="P116">
            <v>210</v>
          </cell>
        </row>
        <row r="117">
          <cell r="D117">
            <v>2020</v>
          </cell>
          <cell r="E117" t="str">
            <v>St. Mary's CE Academy Walkley</v>
          </cell>
          <cell r="F117" t="str">
            <v>Primary</v>
          </cell>
          <cell r="G117" t="str">
            <v>Recoupment Academy</v>
          </cell>
          <cell r="H117" t="str">
            <v/>
          </cell>
          <cell r="I117">
            <v>142</v>
          </cell>
          <cell r="J117">
            <v>0</v>
          </cell>
          <cell r="K117">
            <v>0</v>
          </cell>
          <cell r="L117">
            <v>142</v>
          </cell>
          <cell r="M117">
            <v>156</v>
          </cell>
          <cell r="N117">
            <v>0</v>
          </cell>
          <cell r="O117">
            <v>5</v>
          </cell>
          <cell r="P117">
            <v>161</v>
          </cell>
        </row>
        <row r="118">
          <cell r="D118">
            <v>3412</v>
          </cell>
          <cell r="E118" t="str">
            <v>St.Wilfrid's Primary School  a Catholic V.A.</v>
          </cell>
          <cell r="F118" t="str">
            <v>Primary</v>
          </cell>
          <cell r="G118" t="str">
            <v>Recoupment Academy</v>
          </cell>
          <cell r="H118" t="str">
            <v/>
          </cell>
          <cell r="I118">
            <v>297</v>
          </cell>
          <cell r="J118">
            <v>0</v>
          </cell>
          <cell r="K118">
            <v>0</v>
          </cell>
          <cell r="L118">
            <v>297</v>
          </cell>
          <cell r="M118">
            <v>300</v>
          </cell>
          <cell r="N118">
            <v>0</v>
          </cell>
          <cell r="O118">
            <v>0</v>
          </cell>
          <cell r="P118">
            <v>300</v>
          </cell>
        </row>
        <row r="119">
          <cell r="D119">
            <v>2294</v>
          </cell>
          <cell r="E119" t="str">
            <v>Stannington Infant School</v>
          </cell>
          <cell r="F119" t="str">
            <v>Primary</v>
          </cell>
          <cell r="G119">
            <v>0</v>
          </cell>
          <cell r="H119" t="str">
            <v/>
          </cell>
          <cell r="I119">
            <v>178</v>
          </cell>
          <cell r="J119">
            <v>0</v>
          </cell>
          <cell r="K119">
            <v>0</v>
          </cell>
          <cell r="L119">
            <v>178</v>
          </cell>
          <cell r="M119">
            <v>180</v>
          </cell>
          <cell r="N119">
            <v>0</v>
          </cell>
          <cell r="O119">
            <v>0</v>
          </cell>
          <cell r="P119">
            <v>180</v>
          </cell>
        </row>
        <row r="120">
          <cell r="D120">
            <v>2303</v>
          </cell>
          <cell r="E120" t="str">
            <v>Stocksbridge Junior School</v>
          </cell>
          <cell r="F120" t="str">
            <v>Primary</v>
          </cell>
          <cell r="G120">
            <v>0</v>
          </cell>
          <cell r="H120" t="str">
            <v/>
          </cell>
          <cell r="I120">
            <v>347</v>
          </cell>
          <cell r="J120">
            <v>0</v>
          </cell>
          <cell r="K120">
            <v>0</v>
          </cell>
          <cell r="L120">
            <v>347</v>
          </cell>
          <cell r="M120">
            <v>356</v>
          </cell>
          <cell r="N120">
            <v>0</v>
          </cell>
          <cell r="O120">
            <v>0</v>
          </cell>
          <cell r="P120">
            <v>356</v>
          </cell>
        </row>
        <row r="121">
          <cell r="D121">
            <v>2302</v>
          </cell>
          <cell r="E121" t="str">
            <v>Stocksbridge Nursery/Infant</v>
          </cell>
          <cell r="F121" t="str">
            <v>Primary</v>
          </cell>
          <cell r="G121">
            <v>0</v>
          </cell>
          <cell r="H121" t="str">
            <v/>
          </cell>
          <cell r="I121">
            <v>239</v>
          </cell>
          <cell r="J121">
            <v>0</v>
          </cell>
          <cell r="K121">
            <v>3</v>
          </cell>
          <cell r="L121">
            <v>242</v>
          </cell>
          <cell r="M121">
            <v>218</v>
          </cell>
          <cell r="N121">
            <v>0</v>
          </cell>
          <cell r="O121">
            <v>1</v>
          </cell>
          <cell r="P121">
            <v>219</v>
          </cell>
        </row>
        <row r="122">
          <cell r="D122">
            <v>2350</v>
          </cell>
          <cell r="E122" t="str">
            <v>Stradbroke Primary School</v>
          </cell>
          <cell r="F122" t="str">
            <v>Primary</v>
          </cell>
          <cell r="G122">
            <v>0</v>
          </cell>
          <cell r="H122" t="str">
            <v>Y</v>
          </cell>
          <cell r="I122">
            <v>416</v>
          </cell>
          <cell r="J122">
            <v>-16</v>
          </cell>
          <cell r="K122">
            <v>4</v>
          </cell>
          <cell r="L122">
            <v>404</v>
          </cell>
          <cell r="M122">
            <v>418</v>
          </cell>
          <cell r="N122">
            <v>-13</v>
          </cell>
          <cell r="O122">
            <v>1</v>
          </cell>
          <cell r="P122">
            <v>406</v>
          </cell>
        </row>
        <row r="123">
          <cell r="D123">
            <v>2002</v>
          </cell>
          <cell r="E123" t="str">
            <v>The Nether Edge Primary School</v>
          </cell>
          <cell r="F123" t="str">
            <v>Primary</v>
          </cell>
          <cell r="G123" t="str">
            <v>Recoupment Academy</v>
          </cell>
          <cell r="H123" t="str">
            <v/>
          </cell>
          <cell r="I123">
            <v>288</v>
          </cell>
          <cell r="J123">
            <v>0</v>
          </cell>
          <cell r="K123">
            <v>0</v>
          </cell>
          <cell r="L123">
            <v>288</v>
          </cell>
          <cell r="M123">
            <v>328</v>
          </cell>
          <cell r="N123">
            <v>0</v>
          </cell>
          <cell r="O123">
            <v>3</v>
          </cell>
          <cell r="P123">
            <v>331</v>
          </cell>
        </row>
        <row r="124">
          <cell r="D124">
            <v>2230</v>
          </cell>
          <cell r="E124" t="str">
            <v>Tinsley Meadows Primary School</v>
          </cell>
          <cell r="F124" t="str">
            <v>Primary</v>
          </cell>
          <cell r="G124">
            <v>0</v>
          </cell>
          <cell r="H124" t="str">
            <v/>
          </cell>
          <cell r="I124">
            <v>495</v>
          </cell>
          <cell r="J124">
            <v>0</v>
          </cell>
          <cell r="K124">
            <v>0</v>
          </cell>
          <cell r="L124">
            <v>495</v>
          </cell>
          <cell r="M124">
            <v>497</v>
          </cell>
          <cell r="N124">
            <v>0</v>
          </cell>
          <cell r="O124">
            <v>0</v>
          </cell>
          <cell r="P124">
            <v>497</v>
          </cell>
        </row>
        <row r="125">
          <cell r="D125">
            <v>5206</v>
          </cell>
          <cell r="E125" t="str">
            <v>Totley All Saints CE School</v>
          </cell>
          <cell r="F125" t="str">
            <v>Primary</v>
          </cell>
          <cell r="G125">
            <v>0</v>
          </cell>
          <cell r="H125" t="str">
            <v/>
          </cell>
          <cell r="I125">
            <v>209</v>
          </cell>
          <cell r="J125">
            <v>0</v>
          </cell>
          <cell r="K125">
            <v>3</v>
          </cell>
          <cell r="L125">
            <v>212</v>
          </cell>
          <cell r="M125">
            <v>209</v>
          </cell>
          <cell r="N125">
            <v>0</v>
          </cell>
          <cell r="O125">
            <v>0</v>
          </cell>
          <cell r="P125">
            <v>209</v>
          </cell>
        </row>
        <row r="126">
          <cell r="D126">
            <v>2203</v>
          </cell>
          <cell r="E126" t="str">
            <v>Totley Primary</v>
          </cell>
          <cell r="F126" t="str">
            <v>Primary</v>
          </cell>
          <cell r="G126" t="str">
            <v>Recoupment Academy</v>
          </cell>
          <cell r="H126" t="str">
            <v/>
          </cell>
          <cell r="I126">
            <v>212</v>
          </cell>
          <cell r="J126">
            <v>0</v>
          </cell>
          <cell r="K126">
            <v>0</v>
          </cell>
          <cell r="L126">
            <v>212</v>
          </cell>
          <cell r="M126">
            <v>212</v>
          </cell>
          <cell r="N126">
            <v>0</v>
          </cell>
          <cell r="O126">
            <v>0</v>
          </cell>
          <cell r="P126">
            <v>212</v>
          </cell>
        </row>
        <row r="127">
          <cell r="D127">
            <v>2034</v>
          </cell>
          <cell r="E127" t="str">
            <v>Valley Park</v>
          </cell>
          <cell r="F127" t="str">
            <v>Primary</v>
          </cell>
          <cell r="G127" t="str">
            <v>Recoupment Academy</v>
          </cell>
          <cell r="H127" t="str">
            <v/>
          </cell>
          <cell r="I127">
            <v>360</v>
          </cell>
          <cell r="J127">
            <v>0</v>
          </cell>
          <cell r="K127">
            <v>4</v>
          </cell>
          <cell r="L127">
            <v>364</v>
          </cell>
          <cell r="M127">
            <v>358</v>
          </cell>
          <cell r="N127">
            <v>0</v>
          </cell>
          <cell r="O127">
            <v>0</v>
          </cell>
          <cell r="P127">
            <v>358</v>
          </cell>
        </row>
        <row r="128">
          <cell r="D128">
            <v>2351</v>
          </cell>
          <cell r="E128" t="str">
            <v>Walkley Primary School</v>
          </cell>
          <cell r="F128" t="str">
            <v>Primary</v>
          </cell>
          <cell r="G128">
            <v>0</v>
          </cell>
          <cell r="H128" t="str">
            <v/>
          </cell>
          <cell r="I128">
            <v>253</v>
          </cell>
          <cell r="J128">
            <v>0</v>
          </cell>
          <cell r="K128">
            <v>2</v>
          </cell>
          <cell r="L128">
            <v>255</v>
          </cell>
          <cell r="M128">
            <v>263</v>
          </cell>
          <cell r="N128">
            <v>0</v>
          </cell>
          <cell r="O128">
            <v>3</v>
          </cell>
          <cell r="P128">
            <v>266</v>
          </cell>
        </row>
        <row r="129">
          <cell r="D129">
            <v>3432</v>
          </cell>
          <cell r="E129" t="str">
            <v>Watercliffe Meadow School</v>
          </cell>
          <cell r="F129" t="str">
            <v>Primary</v>
          </cell>
          <cell r="G129">
            <v>0</v>
          </cell>
          <cell r="H129" t="str">
            <v/>
          </cell>
          <cell r="I129">
            <v>444</v>
          </cell>
          <cell r="J129">
            <v>0</v>
          </cell>
          <cell r="K129">
            <v>3</v>
          </cell>
          <cell r="L129">
            <v>447</v>
          </cell>
          <cell r="M129">
            <v>444</v>
          </cell>
          <cell r="N129">
            <v>0</v>
          </cell>
          <cell r="O129">
            <v>0</v>
          </cell>
          <cell r="P129">
            <v>444</v>
          </cell>
        </row>
        <row r="130">
          <cell r="D130">
            <v>2319</v>
          </cell>
          <cell r="E130" t="str">
            <v>WATERTHORPE NURSERY  INFANT SCHOOL</v>
          </cell>
          <cell r="F130" t="str">
            <v>Primary</v>
          </cell>
          <cell r="G130">
            <v>0</v>
          </cell>
          <cell r="H130" t="str">
            <v/>
          </cell>
          <cell r="I130">
            <v>156</v>
          </cell>
          <cell r="J130">
            <v>0</v>
          </cell>
          <cell r="K130">
            <v>0</v>
          </cell>
          <cell r="L130">
            <v>156</v>
          </cell>
          <cell r="M130">
            <v>156</v>
          </cell>
          <cell r="N130">
            <v>0</v>
          </cell>
          <cell r="O130">
            <v>1</v>
          </cell>
          <cell r="P130">
            <v>157</v>
          </cell>
        </row>
        <row r="131">
          <cell r="D131">
            <v>2352</v>
          </cell>
          <cell r="E131" t="str">
            <v>Westways Primary School</v>
          </cell>
          <cell r="F131" t="str">
            <v>Primary</v>
          </cell>
          <cell r="G131">
            <v>0</v>
          </cell>
          <cell r="H131" t="str">
            <v/>
          </cell>
          <cell r="I131">
            <v>528</v>
          </cell>
          <cell r="J131">
            <v>0</v>
          </cell>
          <cell r="K131">
            <v>1</v>
          </cell>
          <cell r="L131">
            <v>529</v>
          </cell>
          <cell r="M131">
            <v>553</v>
          </cell>
          <cell r="N131">
            <v>0</v>
          </cell>
          <cell r="O131">
            <v>0</v>
          </cell>
          <cell r="P131">
            <v>553</v>
          </cell>
        </row>
        <row r="132">
          <cell r="D132">
            <v>2311</v>
          </cell>
          <cell r="E132" t="str">
            <v>Wharncliffe Side Primary</v>
          </cell>
          <cell r="F132" t="str">
            <v>Primary</v>
          </cell>
          <cell r="G132">
            <v>0</v>
          </cell>
          <cell r="H132" t="str">
            <v>Y</v>
          </cell>
          <cell r="I132">
            <v>153</v>
          </cell>
          <cell r="J132">
            <v>-8</v>
          </cell>
          <cell r="K132">
            <v>3</v>
          </cell>
          <cell r="L132">
            <v>148</v>
          </cell>
          <cell r="M132">
            <v>146</v>
          </cell>
          <cell r="N132">
            <v>-7</v>
          </cell>
          <cell r="O132">
            <v>0</v>
          </cell>
          <cell r="P132">
            <v>139</v>
          </cell>
        </row>
        <row r="133">
          <cell r="D133">
            <v>2040</v>
          </cell>
          <cell r="E133" t="str">
            <v>Whiteways Primary School</v>
          </cell>
          <cell r="F133" t="str">
            <v>Primary</v>
          </cell>
          <cell r="G133">
            <v>0</v>
          </cell>
          <cell r="H133" t="str">
            <v/>
          </cell>
          <cell r="I133">
            <v>385</v>
          </cell>
          <cell r="J133">
            <v>0</v>
          </cell>
          <cell r="K133">
            <v>5</v>
          </cell>
          <cell r="L133">
            <v>390</v>
          </cell>
          <cell r="M133">
            <v>445</v>
          </cell>
          <cell r="N133">
            <v>0</v>
          </cell>
          <cell r="O133">
            <v>0</v>
          </cell>
          <cell r="P133">
            <v>445</v>
          </cell>
        </row>
        <row r="134">
          <cell r="D134">
            <v>2027</v>
          </cell>
          <cell r="E134" t="str">
            <v>Wincobank Nursery and Infant School</v>
          </cell>
          <cell r="F134" t="str">
            <v>Primary</v>
          </cell>
          <cell r="G134" t="str">
            <v>Recoupment Academy</v>
          </cell>
          <cell r="H134" t="str">
            <v/>
          </cell>
          <cell r="I134">
            <v>168</v>
          </cell>
          <cell r="J134">
            <v>0</v>
          </cell>
          <cell r="K134">
            <v>0</v>
          </cell>
          <cell r="L134">
            <v>168</v>
          </cell>
          <cell r="M134">
            <v>181</v>
          </cell>
          <cell r="N134">
            <v>0</v>
          </cell>
          <cell r="O134">
            <v>3</v>
          </cell>
          <cell r="P134">
            <v>184</v>
          </cell>
        </row>
        <row r="135">
          <cell r="D135">
            <v>2361</v>
          </cell>
          <cell r="E135" t="str">
            <v>Windmill Hill Primary School</v>
          </cell>
          <cell r="F135" t="str">
            <v>Primary</v>
          </cell>
          <cell r="G135">
            <v>0</v>
          </cell>
          <cell r="H135" t="str">
            <v/>
          </cell>
          <cell r="I135">
            <v>332</v>
          </cell>
          <cell r="J135">
            <v>0</v>
          </cell>
          <cell r="K135">
            <v>4</v>
          </cell>
          <cell r="L135">
            <v>336</v>
          </cell>
          <cell r="M135">
            <v>340</v>
          </cell>
          <cell r="N135">
            <v>0</v>
          </cell>
          <cell r="O135">
            <v>0</v>
          </cell>
          <cell r="P135">
            <v>340</v>
          </cell>
        </row>
        <row r="136">
          <cell r="D136">
            <v>2043</v>
          </cell>
          <cell r="E136" t="str">
            <v>Wisewood Primary School</v>
          </cell>
          <cell r="F136" t="str">
            <v>Primary</v>
          </cell>
          <cell r="G136" t="str">
            <v>Recoupment Academy</v>
          </cell>
          <cell r="H136" t="str">
            <v/>
          </cell>
          <cell r="I136">
            <v>167</v>
          </cell>
          <cell r="J136">
            <v>0</v>
          </cell>
          <cell r="K136">
            <v>2</v>
          </cell>
          <cell r="L136">
            <v>169</v>
          </cell>
          <cell r="M136">
            <v>180</v>
          </cell>
          <cell r="N136">
            <v>0</v>
          </cell>
          <cell r="O136">
            <v>3</v>
          </cell>
          <cell r="P136">
            <v>183</v>
          </cell>
        </row>
        <row r="137">
          <cell r="D137">
            <v>2139</v>
          </cell>
          <cell r="E137" t="str">
            <v>Woodhouse West Primary School</v>
          </cell>
          <cell r="F137" t="str">
            <v>Primary</v>
          </cell>
          <cell r="G137">
            <v>0</v>
          </cell>
          <cell r="H137" t="str">
            <v/>
          </cell>
          <cell r="I137">
            <v>315</v>
          </cell>
          <cell r="J137">
            <v>0</v>
          </cell>
          <cell r="K137">
            <v>0</v>
          </cell>
          <cell r="L137">
            <v>315</v>
          </cell>
          <cell r="M137">
            <v>348</v>
          </cell>
          <cell r="N137">
            <v>0</v>
          </cell>
          <cell r="O137">
            <v>2</v>
          </cell>
          <cell r="P137">
            <v>350</v>
          </cell>
        </row>
        <row r="138">
          <cell r="D138">
            <v>2324</v>
          </cell>
          <cell r="E138" t="str">
            <v>Woodseats Primary School</v>
          </cell>
          <cell r="F138" t="str">
            <v>Primary</v>
          </cell>
          <cell r="G138">
            <v>0</v>
          </cell>
          <cell r="H138" t="str">
            <v/>
          </cell>
          <cell r="I138">
            <v>392</v>
          </cell>
          <cell r="J138">
            <v>0</v>
          </cell>
          <cell r="K138">
            <v>0</v>
          </cell>
          <cell r="L138">
            <v>392</v>
          </cell>
          <cell r="M138">
            <v>390</v>
          </cell>
          <cell r="N138">
            <v>0</v>
          </cell>
          <cell r="O138">
            <v>0</v>
          </cell>
          <cell r="P138">
            <v>390</v>
          </cell>
        </row>
        <row r="139">
          <cell r="D139">
            <v>2327</v>
          </cell>
          <cell r="E139" t="str">
            <v>Woodthorpe Community Primary</v>
          </cell>
          <cell r="F139" t="str">
            <v>Primary</v>
          </cell>
          <cell r="G139">
            <v>0</v>
          </cell>
          <cell r="H139" t="str">
            <v/>
          </cell>
          <cell r="I139">
            <v>358</v>
          </cell>
          <cell r="J139">
            <v>0</v>
          </cell>
          <cell r="K139">
            <v>0</v>
          </cell>
          <cell r="L139">
            <v>358</v>
          </cell>
          <cell r="M139">
            <v>383</v>
          </cell>
          <cell r="N139">
            <v>0</v>
          </cell>
          <cell r="O139">
            <v>0</v>
          </cell>
          <cell r="P139">
            <v>383</v>
          </cell>
        </row>
        <row r="140">
          <cell r="D140">
            <v>2321</v>
          </cell>
          <cell r="E140" t="str">
            <v>Wybourn Community Primary  School</v>
          </cell>
          <cell r="F140" t="str">
            <v>Primary</v>
          </cell>
          <cell r="G140">
            <v>0</v>
          </cell>
          <cell r="H140" t="str">
            <v/>
          </cell>
          <cell r="I140">
            <v>331</v>
          </cell>
          <cell r="J140">
            <v>0</v>
          </cell>
          <cell r="K140">
            <v>0</v>
          </cell>
          <cell r="L140">
            <v>331</v>
          </cell>
          <cell r="M140">
            <v>362</v>
          </cell>
          <cell r="N140">
            <v>0</v>
          </cell>
          <cell r="O140">
            <v>6</v>
          </cell>
          <cell r="P140">
            <v>368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 t="str">
            <v/>
          </cell>
        </row>
        <row r="142">
          <cell r="D142">
            <v>0</v>
          </cell>
          <cell r="E142" t="str">
            <v>Total Primary</v>
          </cell>
          <cell r="F142">
            <v>0</v>
          </cell>
          <cell r="G142">
            <v>0</v>
          </cell>
          <cell r="H142" t="str">
            <v>Y</v>
          </cell>
          <cell r="I142">
            <v>42467.833333333328</v>
          </cell>
          <cell r="J142">
            <v>-83</v>
          </cell>
          <cell r="K142">
            <v>119</v>
          </cell>
          <cell r="L142">
            <v>42503.833333333328</v>
          </cell>
          <cell r="M142">
            <v>42887.916666666672</v>
          </cell>
          <cell r="N142">
            <v>-75</v>
          </cell>
          <cell r="O142">
            <v>142.5</v>
          </cell>
          <cell r="P142">
            <v>42955.416666666672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 t="str">
            <v/>
          </cell>
        </row>
        <row r="144">
          <cell r="D144">
            <v>0</v>
          </cell>
          <cell r="E144" t="str">
            <v>Secondary</v>
          </cell>
          <cell r="F144">
            <v>0</v>
          </cell>
          <cell r="G144">
            <v>0</v>
          </cell>
          <cell r="H144" t="str">
            <v/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 t="str">
            <v/>
          </cell>
        </row>
        <row r="146">
          <cell r="D146">
            <v>5401</v>
          </cell>
          <cell r="E146" t="str">
            <v>All Saints Catholic High School</v>
          </cell>
          <cell r="F146" t="str">
            <v>Secondary</v>
          </cell>
          <cell r="G146" t="str">
            <v>Recoupment Academy</v>
          </cell>
          <cell r="H146" t="str">
            <v>Y</v>
          </cell>
          <cell r="I146">
            <v>1010</v>
          </cell>
          <cell r="J146">
            <v>-6</v>
          </cell>
          <cell r="K146">
            <v>0</v>
          </cell>
          <cell r="L146">
            <v>1004</v>
          </cell>
          <cell r="M146">
            <v>1018</v>
          </cell>
          <cell r="N146">
            <v>-5</v>
          </cell>
          <cell r="O146">
            <v>0</v>
          </cell>
          <cell r="P146">
            <v>1013</v>
          </cell>
        </row>
        <row r="147">
          <cell r="D147">
            <v>4276</v>
          </cell>
          <cell r="E147" t="str">
            <v>Birley Community College</v>
          </cell>
          <cell r="F147" t="str">
            <v>Secondary</v>
          </cell>
          <cell r="G147">
            <v>0</v>
          </cell>
          <cell r="H147" t="str">
            <v>Y</v>
          </cell>
          <cell r="I147">
            <v>1125</v>
          </cell>
          <cell r="J147">
            <v>-20</v>
          </cell>
          <cell r="K147">
            <v>0</v>
          </cell>
          <cell r="L147">
            <v>1105</v>
          </cell>
          <cell r="M147">
            <v>1165</v>
          </cell>
          <cell r="N147">
            <v>-21</v>
          </cell>
          <cell r="O147">
            <v>0</v>
          </cell>
          <cell r="P147">
            <v>1144</v>
          </cell>
        </row>
        <row r="148">
          <cell r="D148">
            <v>4272</v>
          </cell>
          <cell r="E148" t="str">
            <v>Bradfield School</v>
          </cell>
          <cell r="F148" t="str">
            <v>Secondary</v>
          </cell>
          <cell r="G148" t="str">
            <v>Recoupment Academy</v>
          </cell>
          <cell r="H148" t="str">
            <v/>
          </cell>
          <cell r="I148">
            <v>904</v>
          </cell>
          <cell r="J148">
            <v>0</v>
          </cell>
          <cell r="K148">
            <v>0</v>
          </cell>
          <cell r="L148">
            <v>904</v>
          </cell>
          <cell r="M148">
            <v>913</v>
          </cell>
          <cell r="N148">
            <v>0</v>
          </cell>
          <cell r="O148">
            <v>0</v>
          </cell>
          <cell r="P148">
            <v>913</v>
          </cell>
        </row>
        <row r="149">
          <cell r="D149">
            <v>4000</v>
          </cell>
          <cell r="E149" t="str">
            <v>Chaucer School</v>
          </cell>
          <cell r="F149" t="str">
            <v>Secondary</v>
          </cell>
          <cell r="G149" t="str">
            <v>Recoupment Academy</v>
          </cell>
          <cell r="H149" t="str">
            <v/>
          </cell>
          <cell r="I149">
            <v>763</v>
          </cell>
          <cell r="J149">
            <v>0</v>
          </cell>
          <cell r="K149">
            <v>0</v>
          </cell>
          <cell r="L149">
            <v>763</v>
          </cell>
          <cell r="M149">
            <v>792</v>
          </cell>
          <cell r="N149">
            <v>0</v>
          </cell>
          <cell r="O149">
            <v>0</v>
          </cell>
          <cell r="P149">
            <v>792</v>
          </cell>
        </row>
        <row r="150">
          <cell r="D150">
            <v>4270</v>
          </cell>
          <cell r="E150" t="str">
            <v>Ecclesfield School</v>
          </cell>
          <cell r="F150" t="str">
            <v>Secondary</v>
          </cell>
          <cell r="G150" t="str">
            <v>Recoupment Academy</v>
          </cell>
          <cell r="H150" t="str">
            <v/>
          </cell>
          <cell r="I150">
            <v>1745</v>
          </cell>
          <cell r="J150">
            <v>0</v>
          </cell>
          <cell r="K150">
            <v>0</v>
          </cell>
          <cell r="L150">
            <v>1745</v>
          </cell>
          <cell r="M150">
            <v>1742</v>
          </cell>
          <cell r="N150">
            <v>0</v>
          </cell>
          <cell r="O150">
            <v>0</v>
          </cell>
          <cell r="P150">
            <v>1742</v>
          </cell>
        </row>
        <row r="151">
          <cell r="D151">
            <v>4280</v>
          </cell>
          <cell r="E151" t="str">
            <v>Fir Vale School</v>
          </cell>
          <cell r="F151" t="str">
            <v>Secondary</v>
          </cell>
          <cell r="G151" t="str">
            <v>Recoupment Academy</v>
          </cell>
          <cell r="H151" t="str">
            <v/>
          </cell>
          <cell r="I151">
            <v>991</v>
          </cell>
          <cell r="J151">
            <v>0</v>
          </cell>
          <cell r="K151">
            <v>0</v>
          </cell>
          <cell r="L151">
            <v>991</v>
          </cell>
          <cell r="M151">
            <v>1041</v>
          </cell>
          <cell r="N151">
            <v>0</v>
          </cell>
          <cell r="O151">
            <v>0</v>
          </cell>
          <cell r="P151">
            <v>1041</v>
          </cell>
        </row>
        <row r="152">
          <cell r="D152">
            <v>4003</v>
          </cell>
          <cell r="E152" t="str">
            <v>Firth Park Academy</v>
          </cell>
          <cell r="F152" t="str">
            <v>Secondary</v>
          </cell>
          <cell r="G152" t="str">
            <v>Recoupment Academy</v>
          </cell>
          <cell r="H152" t="str">
            <v/>
          </cell>
          <cell r="I152">
            <v>982</v>
          </cell>
          <cell r="J152">
            <v>0</v>
          </cell>
          <cell r="K152">
            <v>0</v>
          </cell>
          <cell r="L152">
            <v>982</v>
          </cell>
          <cell r="M152">
            <v>994</v>
          </cell>
          <cell r="N152">
            <v>0</v>
          </cell>
          <cell r="O152">
            <v>0</v>
          </cell>
          <cell r="P152">
            <v>994</v>
          </cell>
        </row>
        <row r="153">
          <cell r="D153">
            <v>4007</v>
          </cell>
          <cell r="E153" t="str">
            <v>Forge Valley School</v>
          </cell>
          <cell r="F153" t="str">
            <v>Secondary</v>
          </cell>
          <cell r="G153" t="str">
            <v>Recoupment Academy</v>
          </cell>
          <cell r="H153" t="str">
            <v>Y</v>
          </cell>
          <cell r="I153">
            <v>1044</v>
          </cell>
          <cell r="J153">
            <v>-33</v>
          </cell>
          <cell r="K153">
            <v>0</v>
          </cell>
          <cell r="L153">
            <v>1011</v>
          </cell>
          <cell r="M153">
            <v>1057</v>
          </cell>
          <cell r="N153">
            <v>-29</v>
          </cell>
          <cell r="O153">
            <v>0</v>
          </cell>
          <cell r="P153">
            <v>1028</v>
          </cell>
        </row>
        <row r="154">
          <cell r="D154">
            <v>4278</v>
          </cell>
          <cell r="E154" t="str">
            <v>Handsworth Grange Community Sports College</v>
          </cell>
          <cell r="F154" t="str">
            <v>Secondary</v>
          </cell>
          <cell r="G154" t="str">
            <v>Recoupment Academy</v>
          </cell>
          <cell r="H154" t="str">
            <v/>
          </cell>
          <cell r="I154">
            <v>1015</v>
          </cell>
          <cell r="J154">
            <v>0</v>
          </cell>
          <cell r="K154">
            <v>0</v>
          </cell>
          <cell r="L154">
            <v>1015</v>
          </cell>
          <cell r="M154">
            <v>1014</v>
          </cell>
          <cell r="N154">
            <v>0</v>
          </cell>
          <cell r="O154">
            <v>0</v>
          </cell>
          <cell r="P154">
            <v>1014</v>
          </cell>
        </row>
        <row r="155">
          <cell r="D155">
            <v>4257</v>
          </cell>
          <cell r="E155" t="str">
            <v>High Storrs School</v>
          </cell>
          <cell r="F155" t="str">
            <v>Secondary</v>
          </cell>
          <cell r="G155">
            <v>0</v>
          </cell>
          <cell r="H155" t="str">
            <v/>
          </cell>
          <cell r="I155">
            <v>1210</v>
          </cell>
          <cell r="J155">
            <v>0</v>
          </cell>
          <cell r="K155">
            <v>0</v>
          </cell>
          <cell r="L155">
            <v>1210</v>
          </cell>
          <cell r="M155">
            <v>1201</v>
          </cell>
          <cell r="N155">
            <v>0</v>
          </cell>
          <cell r="O155">
            <v>0</v>
          </cell>
          <cell r="P155">
            <v>1201</v>
          </cell>
        </row>
        <row r="156">
          <cell r="D156">
            <v>4230</v>
          </cell>
          <cell r="E156" t="str">
            <v>King Ecgbert School (Mercia)</v>
          </cell>
          <cell r="F156" t="str">
            <v>Secondary</v>
          </cell>
          <cell r="G156" t="str">
            <v>Recoupment Academy</v>
          </cell>
          <cell r="H156" t="str">
            <v>Y</v>
          </cell>
          <cell r="I156">
            <v>995</v>
          </cell>
          <cell r="J156">
            <v>-31</v>
          </cell>
          <cell r="K156">
            <v>0</v>
          </cell>
          <cell r="L156">
            <v>964</v>
          </cell>
          <cell r="M156">
            <v>983</v>
          </cell>
          <cell r="N156">
            <v>-28</v>
          </cell>
          <cell r="O156">
            <v>0</v>
          </cell>
          <cell r="P156">
            <v>955</v>
          </cell>
        </row>
        <row r="157">
          <cell r="D157">
            <v>4259</v>
          </cell>
          <cell r="E157" t="str">
            <v>KING EDWARD VII</v>
          </cell>
          <cell r="F157" t="str">
            <v>Secondary</v>
          </cell>
          <cell r="G157">
            <v>0</v>
          </cell>
          <cell r="H157" t="str">
            <v/>
          </cell>
          <cell r="I157">
            <v>1132</v>
          </cell>
          <cell r="J157">
            <v>0</v>
          </cell>
          <cell r="K157">
            <v>0</v>
          </cell>
          <cell r="L157">
            <v>1132</v>
          </cell>
          <cell r="M157">
            <v>1140</v>
          </cell>
          <cell r="N157">
            <v>0</v>
          </cell>
          <cell r="O157">
            <v>0</v>
          </cell>
          <cell r="P157">
            <v>1140</v>
          </cell>
        </row>
        <row r="158">
          <cell r="D158">
            <v>4279</v>
          </cell>
          <cell r="E158" t="str">
            <v>Meadowhead School Academy Trust</v>
          </cell>
          <cell r="F158" t="str">
            <v>Secondary</v>
          </cell>
          <cell r="G158" t="str">
            <v>Recoupment Academy</v>
          </cell>
          <cell r="H158" t="str">
            <v/>
          </cell>
          <cell r="I158">
            <v>1637</v>
          </cell>
          <cell r="J158">
            <v>0</v>
          </cell>
          <cell r="K158">
            <v>0</v>
          </cell>
          <cell r="L158">
            <v>1637</v>
          </cell>
          <cell r="M158">
            <v>1643</v>
          </cell>
          <cell r="N158">
            <v>0</v>
          </cell>
          <cell r="O158">
            <v>0</v>
          </cell>
          <cell r="P158">
            <v>1643</v>
          </cell>
        </row>
        <row r="159">
          <cell r="D159">
            <v>4008</v>
          </cell>
          <cell r="E159" t="str">
            <v>Newfield (Mercia)</v>
          </cell>
          <cell r="F159" t="str">
            <v>Secondary</v>
          </cell>
          <cell r="G159" t="str">
            <v>Recoupment Academy</v>
          </cell>
          <cell r="H159" t="str">
            <v/>
          </cell>
          <cell r="I159">
            <v>918</v>
          </cell>
          <cell r="J159">
            <v>0</v>
          </cell>
          <cell r="K159">
            <v>0</v>
          </cell>
          <cell r="L159">
            <v>918</v>
          </cell>
          <cell r="M159">
            <v>921</v>
          </cell>
          <cell r="N159">
            <v>0</v>
          </cell>
          <cell r="O159">
            <v>0</v>
          </cell>
          <cell r="P159">
            <v>921</v>
          </cell>
        </row>
        <row r="160">
          <cell r="D160">
            <v>5400</v>
          </cell>
          <cell r="E160" t="str">
            <v>Notre Dame High School</v>
          </cell>
          <cell r="F160" t="str">
            <v>Secondary</v>
          </cell>
          <cell r="G160" t="str">
            <v>Recoupment Academy</v>
          </cell>
          <cell r="H160" t="str">
            <v/>
          </cell>
          <cell r="I160">
            <v>1028</v>
          </cell>
          <cell r="J160">
            <v>0</v>
          </cell>
          <cell r="K160">
            <v>0</v>
          </cell>
          <cell r="L160">
            <v>1028</v>
          </cell>
          <cell r="M160">
            <v>1039</v>
          </cell>
          <cell r="N160">
            <v>0</v>
          </cell>
          <cell r="O160">
            <v>0</v>
          </cell>
          <cell r="P160">
            <v>1039</v>
          </cell>
        </row>
        <row r="161">
          <cell r="D161">
            <v>6907</v>
          </cell>
          <cell r="E161" t="str">
            <v>Parkwood Academy</v>
          </cell>
          <cell r="F161" t="str">
            <v>Secondary</v>
          </cell>
          <cell r="G161" t="str">
            <v>Recoupment Academy</v>
          </cell>
          <cell r="H161" t="str">
            <v/>
          </cell>
          <cell r="I161">
            <v>783</v>
          </cell>
          <cell r="J161">
            <v>0</v>
          </cell>
          <cell r="K161">
            <v>0</v>
          </cell>
          <cell r="L161">
            <v>783</v>
          </cell>
          <cell r="M161">
            <v>815</v>
          </cell>
          <cell r="N161">
            <v>0</v>
          </cell>
          <cell r="O161">
            <v>0</v>
          </cell>
          <cell r="P161">
            <v>815</v>
          </cell>
        </row>
        <row r="162">
          <cell r="D162">
            <v>6905</v>
          </cell>
          <cell r="E162" t="str">
            <v>Sheffield Park Academy</v>
          </cell>
          <cell r="F162" t="str">
            <v>Secondary</v>
          </cell>
          <cell r="G162" t="str">
            <v>Recoupment Academy</v>
          </cell>
          <cell r="H162" t="str">
            <v/>
          </cell>
          <cell r="I162">
            <v>788</v>
          </cell>
          <cell r="J162">
            <v>0</v>
          </cell>
          <cell r="K162">
            <v>0</v>
          </cell>
          <cell r="L162">
            <v>788</v>
          </cell>
          <cell r="M162">
            <v>822</v>
          </cell>
          <cell r="N162">
            <v>0</v>
          </cell>
          <cell r="O162">
            <v>0</v>
          </cell>
          <cell r="P162">
            <v>822</v>
          </cell>
        </row>
        <row r="163">
          <cell r="D163">
            <v>6906</v>
          </cell>
          <cell r="E163" t="str">
            <v>Sheffield Springs Academy</v>
          </cell>
          <cell r="F163" t="str">
            <v>Secondary</v>
          </cell>
          <cell r="G163" t="str">
            <v>Recoupment Academy</v>
          </cell>
          <cell r="H163" t="str">
            <v/>
          </cell>
          <cell r="I163">
            <v>787</v>
          </cell>
          <cell r="J163">
            <v>0</v>
          </cell>
          <cell r="K163">
            <v>0</v>
          </cell>
          <cell r="L163">
            <v>787</v>
          </cell>
          <cell r="M163">
            <v>788</v>
          </cell>
          <cell r="N163">
            <v>0</v>
          </cell>
          <cell r="O163">
            <v>0</v>
          </cell>
          <cell r="P163">
            <v>788</v>
          </cell>
        </row>
        <row r="164">
          <cell r="D164">
            <v>4229</v>
          </cell>
          <cell r="E164" t="str">
            <v>Silverdale School</v>
          </cell>
          <cell r="F164" t="str">
            <v>Secondary</v>
          </cell>
          <cell r="G164" t="str">
            <v>Recoupment Academy</v>
          </cell>
          <cell r="H164" t="str">
            <v/>
          </cell>
          <cell r="I164">
            <v>897</v>
          </cell>
          <cell r="J164">
            <v>0</v>
          </cell>
          <cell r="K164">
            <v>0</v>
          </cell>
          <cell r="L164">
            <v>897</v>
          </cell>
          <cell r="M164">
            <v>902</v>
          </cell>
          <cell r="N164">
            <v>0</v>
          </cell>
          <cell r="O164">
            <v>0</v>
          </cell>
          <cell r="P164">
            <v>902</v>
          </cell>
        </row>
        <row r="165">
          <cell r="D165">
            <v>4271</v>
          </cell>
          <cell r="E165" t="str">
            <v>Stocksbridge High</v>
          </cell>
          <cell r="F165" t="str">
            <v>Secondary</v>
          </cell>
          <cell r="G165">
            <v>0</v>
          </cell>
          <cell r="H165" t="str">
            <v/>
          </cell>
          <cell r="I165">
            <v>835</v>
          </cell>
          <cell r="J165">
            <v>0</v>
          </cell>
          <cell r="K165">
            <v>0</v>
          </cell>
          <cell r="L165">
            <v>835</v>
          </cell>
          <cell r="M165">
            <v>834</v>
          </cell>
          <cell r="N165">
            <v>0</v>
          </cell>
          <cell r="O165">
            <v>0</v>
          </cell>
          <cell r="P165">
            <v>834</v>
          </cell>
        </row>
        <row r="166">
          <cell r="D166">
            <v>4234</v>
          </cell>
          <cell r="E166" t="str">
            <v>Tapton</v>
          </cell>
          <cell r="F166" t="str">
            <v>Secondary</v>
          </cell>
          <cell r="G166" t="str">
            <v>Recoupment Academy</v>
          </cell>
          <cell r="H166" t="str">
            <v/>
          </cell>
          <cell r="I166">
            <v>1144</v>
          </cell>
          <cell r="J166">
            <v>0</v>
          </cell>
          <cell r="K166">
            <v>0</v>
          </cell>
          <cell r="L166">
            <v>1144</v>
          </cell>
          <cell r="M166">
            <v>1167</v>
          </cell>
          <cell r="N166">
            <v>0</v>
          </cell>
          <cell r="O166">
            <v>0</v>
          </cell>
          <cell r="P166">
            <v>1167</v>
          </cell>
        </row>
        <row r="167">
          <cell r="D167">
            <v>4006</v>
          </cell>
          <cell r="E167" t="str">
            <v>The City School (Outwood)</v>
          </cell>
          <cell r="F167" t="str">
            <v>Secondary</v>
          </cell>
          <cell r="G167" t="str">
            <v>Recoupment Academy</v>
          </cell>
          <cell r="H167" t="str">
            <v/>
          </cell>
          <cell r="I167">
            <v>922</v>
          </cell>
          <cell r="J167">
            <v>0</v>
          </cell>
          <cell r="K167">
            <v>0</v>
          </cell>
          <cell r="L167">
            <v>922</v>
          </cell>
          <cell r="M167">
            <v>914</v>
          </cell>
          <cell r="N167">
            <v>0</v>
          </cell>
          <cell r="O167">
            <v>0</v>
          </cell>
          <cell r="P167">
            <v>914</v>
          </cell>
        </row>
        <row r="168">
          <cell r="D168">
            <v>4004</v>
          </cell>
          <cell r="E168" t="str">
            <v>UTC Sheffield</v>
          </cell>
          <cell r="F168" t="str">
            <v>Secondary</v>
          </cell>
          <cell r="G168" t="str">
            <v>Recoupment Academy</v>
          </cell>
          <cell r="H168" t="str">
            <v/>
          </cell>
          <cell r="I168">
            <v>214</v>
          </cell>
          <cell r="J168">
            <v>0</v>
          </cell>
          <cell r="K168">
            <v>0</v>
          </cell>
          <cell r="L168">
            <v>214</v>
          </cell>
          <cell r="M168">
            <v>202</v>
          </cell>
          <cell r="N168">
            <v>0</v>
          </cell>
          <cell r="O168">
            <v>0</v>
          </cell>
          <cell r="P168">
            <v>202</v>
          </cell>
        </row>
        <row r="169">
          <cell r="D169">
            <v>4252</v>
          </cell>
          <cell r="E169" t="str">
            <v>Westfield School</v>
          </cell>
          <cell r="F169" t="str">
            <v>Secondary</v>
          </cell>
          <cell r="G169">
            <v>0</v>
          </cell>
          <cell r="H169" t="str">
            <v/>
          </cell>
          <cell r="I169">
            <v>1286</v>
          </cell>
          <cell r="J169">
            <v>0</v>
          </cell>
          <cell r="K169">
            <v>0</v>
          </cell>
          <cell r="L169">
            <v>1286</v>
          </cell>
          <cell r="M169">
            <v>1295</v>
          </cell>
          <cell r="N169">
            <v>0</v>
          </cell>
          <cell r="O169">
            <v>0</v>
          </cell>
          <cell r="P169">
            <v>1295</v>
          </cell>
        </row>
        <row r="170">
          <cell r="D170">
            <v>4253</v>
          </cell>
          <cell r="E170" t="str">
            <v>Yewlands Academy</v>
          </cell>
          <cell r="F170" t="str">
            <v>Secondary</v>
          </cell>
          <cell r="G170" t="str">
            <v>Recoupment Academy</v>
          </cell>
          <cell r="H170" t="str">
            <v/>
          </cell>
          <cell r="I170">
            <v>807</v>
          </cell>
          <cell r="J170">
            <v>0</v>
          </cell>
          <cell r="K170">
            <v>0</v>
          </cell>
          <cell r="L170">
            <v>807</v>
          </cell>
          <cell r="M170">
            <v>842</v>
          </cell>
          <cell r="N170">
            <v>0</v>
          </cell>
          <cell r="O170">
            <v>0</v>
          </cell>
          <cell r="P170">
            <v>842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 t="str">
            <v/>
          </cell>
        </row>
        <row r="172">
          <cell r="D172" t="str">
            <v/>
          </cell>
          <cell r="E172" t="str">
            <v>Total Secondary</v>
          </cell>
          <cell r="F172">
            <v>0</v>
          </cell>
          <cell r="G172">
            <v>0</v>
          </cell>
          <cell r="H172" t="str">
            <v>Y</v>
          </cell>
          <cell r="I172">
            <v>24962</v>
          </cell>
          <cell r="J172">
            <v>-90</v>
          </cell>
          <cell r="K172">
            <v>0</v>
          </cell>
          <cell r="L172">
            <v>24872</v>
          </cell>
          <cell r="M172">
            <v>25244</v>
          </cell>
          <cell r="N172">
            <v>-83</v>
          </cell>
          <cell r="O172">
            <v>0</v>
          </cell>
          <cell r="P172">
            <v>25161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 t="str">
            <v/>
          </cell>
        </row>
        <row r="174">
          <cell r="D174" t="str">
            <v/>
          </cell>
          <cell r="E174" t="str">
            <v>Middle Deemed Secondary</v>
          </cell>
          <cell r="F174">
            <v>0</v>
          </cell>
          <cell r="G174">
            <v>0</v>
          </cell>
          <cell r="H174" t="str">
            <v/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 t="str">
            <v/>
          </cell>
        </row>
        <row r="176">
          <cell r="D176">
            <v>4225</v>
          </cell>
          <cell r="E176" t="str">
            <v>Hinde House (Brigantia) School</v>
          </cell>
          <cell r="F176">
            <v>0</v>
          </cell>
          <cell r="G176">
            <v>0</v>
          </cell>
          <cell r="H176" t="str">
            <v/>
          </cell>
          <cell r="I176">
            <v>1231</v>
          </cell>
          <cell r="J176">
            <v>0</v>
          </cell>
          <cell r="K176">
            <v>0</v>
          </cell>
          <cell r="L176">
            <v>1231</v>
          </cell>
          <cell r="M176">
            <v>1233</v>
          </cell>
          <cell r="N176">
            <v>0</v>
          </cell>
          <cell r="O176">
            <v>0</v>
          </cell>
          <cell r="P176">
            <v>1233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D178">
            <v>0</v>
          </cell>
          <cell r="E178" t="str">
            <v>Total Middle Deemed Secondary</v>
          </cell>
          <cell r="F178">
            <v>0</v>
          </cell>
          <cell r="G178">
            <v>0</v>
          </cell>
          <cell r="I178">
            <v>1231</v>
          </cell>
          <cell r="J178">
            <v>0</v>
          </cell>
          <cell r="K178">
            <v>0</v>
          </cell>
          <cell r="L178">
            <v>1231</v>
          </cell>
          <cell r="M178">
            <v>1233</v>
          </cell>
          <cell r="N178">
            <v>0</v>
          </cell>
          <cell r="O178">
            <v>0</v>
          </cell>
          <cell r="P178">
            <v>1233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D180">
            <v>0</v>
          </cell>
          <cell r="E180" t="str">
            <v>Total All Schools</v>
          </cell>
          <cell r="F180">
            <v>0</v>
          </cell>
          <cell r="G180">
            <v>0</v>
          </cell>
          <cell r="I180">
            <v>68660.833333333328</v>
          </cell>
          <cell r="J180">
            <v>-173</v>
          </cell>
          <cell r="K180">
            <v>119</v>
          </cell>
          <cell r="L180">
            <v>68606.833333333328</v>
          </cell>
          <cell r="M180">
            <v>69364.916666666672</v>
          </cell>
          <cell r="N180">
            <v>-158</v>
          </cell>
          <cell r="O180">
            <v>142.5</v>
          </cell>
          <cell r="P180">
            <v>69349.416666666672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N181">
            <v>0</v>
          </cell>
        </row>
        <row r="182">
          <cell r="D182">
            <v>4225</v>
          </cell>
          <cell r="E182" t="str">
            <v>Hinde House (Brigantia) School - Pri Phase</v>
          </cell>
          <cell r="F182" t="str">
            <v>Primary</v>
          </cell>
          <cell r="G182" t="str">
            <v>Recoupment Academy</v>
          </cell>
          <cell r="H182">
            <v>0</v>
          </cell>
          <cell r="I182">
            <v>383</v>
          </cell>
          <cell r="J182">
            <v>0</v>
          </cell>
          <cell r="K182">
            <v>0</v>
          </cell>
          <cell r="L182">
            <v>383</v>
          </cell>
          <cell r="M182">
            <v>399</v>
          </cell>
          <cell r="N182">
            <v>0</v>
          </cell>
          <cell r="O182">
            <v>0</v>
          </cell>
          <cell r="P182">
            <v>399</v>
          </cell>
        </row>
        <row r="183">
          <cell r="D183">
            <v>4225</v>
          </cell>
          <cell r="E183" t="str">
            <v>Hinde House (Brigantia) School - Sec Phase</v>
          </cell>
          <cell r="F183" t="str">
            <v>Secondary</v>
          </cell>
          <cell r="G183" t="str">
            <v>Recoupment Academy</v>
          </cell>
          <cell r="H183">
            <v>0</v>
          </cell>
          <cell r="I183">
            <v>848</v>
          </cell>
          <cell r="J183">
            <v>0</v>
          </cell>
          <cell r="K183">
            <v>0</v>
          </cell>
          <cell r="L183">
            <v>848</v>
          </cell>
          <cell r="M183">
            <v>834</v>
          </cell>
          <cell r="N183">
            <v>0</v>
          </cell>
          <cell r="O183">
            <v>0</v>
          </cell>
          <cell r="P183">
            <v>834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1231</v>
          </cell>
          <cell r="J184">
            <v>0</v>
          </cell>
          <cell r="K184">
            <v>0</v>
          </cell>
          <cell r="L184">
            <v>1231</v>
          </cell>
          <cell r="M184">
            <v>1233</v>
          </cell>
          <cell r="N184">
            <v>0</v>
          </cell>
          <cell r="O184">
            <v>0</v>
          </cell>
          <cell r="P184">
            <v>1233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D186" t="str">
            <v>Sum of Total2</v>
          </cell>
          <cell r="F186">
            <v>0</v>
          </cell>
          <cell r="G186">
            <v>0</v>
          </cell>
          <cell r="L186">
            <v>68487.833333333328</v>
          </cell>
        </row>
        <row r="187">
          <cell r="D187">
            <v>37296</v>
          </cell>
          <cell r="F187">
            <v>0</v>
          </cell>
          <cell r="G187">
            <v>0</v>
          </cell>
          <cell r="P187" t="str">
            <v>Funded Pupils FTE</v>
          </cell>
        </row>
        <row r="188">
          <cell r="D188">
            <v>31682</v>
          </cell>
          <cell r="F188">
            <v>0</v>
          </cell>
          <cell r="G188">
            <v>0</v>
          </cell>
          <cell r="O188" t="str">
            <v>NOR APT</v>
          </cell>
          <cell r="P188">
            <v>69271</v>
          </cell>
        </row>
        <row r="189">
          <cell r="D189">
            <v>5614</v>
          </cell>
          <cell r="O189" t="str">
            <v>Recep Uplift APT</v>
          </cell>
          <cell r="P189">
            <v>142.5</v>
          </cell>
        </row>
        <row r="190">
          <cell r="D190">
            <v>32053.416666666668</v>
          </cell>
          <cell r="O190" t="str">
            <v>Less IR Places</v>
          </cell>
          <cell r="P190">
            <v>-158</v>
          </cell>
        </row>
        <row r="191">
          <cell r="D191">
            <v>11672.416666666668</v>
          </cell>
          <cell r="O191" t="str">
            <v>Plus Oasis FYE</v>
          </cell>
          <cell r="P191">
            <v>115.00000000000006</v>
          </cell>
        </row>
        <row r="192">
          <cell r="D192">
            <v>20381</v>
          </cell>
          <cell r="O192">
            <v>0</v>
          </cell>
          <cell r="P192">
            <v>0</v>
          </cell>
        </row>
        <row r="193">
          <cell r="D193">
            <v>69349.416666666672</v>
          </cell>
          <cell r="P193">
            <v>69370.5</v>
          </cell>
        </row>
        <row r="194">
          <cell r="P194">
            <v>-21.083333333328483</v>
          </cell>
        </row>
        <row r="195">
          <cell r="D195">
            <v>69349.416666666672</v>
          </cell>
          <cell r="P195">
            <v>0</v>
          </cell>
        </row>
        <row r="196">
          <cell r="D196">
            <v>0</v>
          </cell>
        </row>
        <row r="197">
          <cell r="P197">
            <v>0</v>
          </cell>
        </row>
      </sheetData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C3" t="str">
            <v>Secondary AWPU Funding Allocations</v>
          </cell>
        </row>
        <row r="4">
          <cell r="C4" t="str">
            <v>Less IR's</v>
          </cell>
        </row>
        <row r="6">
          <cell r="D6" t="str">
            <v>Secondary Pupils</v>
          </cell>
        </row>
        <row r="7">
          <cell r="D7" t="str">
            <v>KS3</v>
          </cell>
          <cell r="E7" t="str">
            <v>KS4</v>
          </cell>
          <cell r="F7" t="str">
            <v>Total</v>
          </cell>
        </row>
        <row r="11">
          <cell r="A11">
            <v>5401</v>
          </cell>
          <cell r="B11">
            <v>3735401</v>
          </cell>
          <cell r="C11" t="str">
            <v>All Saints Catholic High School</v>
          </cell>
          <cell r="D11">
            <v>621</v>
          </cell>
          <cell r="E11">
            <v>392</v>
          </cell>
          <cell r="F11">
            <v>1013</v>
          </cell>
        </row>
        <row r="12">
          <cell r="A12">
            <v>4276</v>
          </cell>
          <cell r="B12">
            <v>3734276</v>
          </cell>
          <cell r="C12" t="str">
            <v>Birley Community College</v>
          </cell>
          <cell r="D12">
            <v>715</v>
          </cell>
          <cell r="E12">
            <v>429</v>
          </cell>
          <cell r="F12">
            <v>1144</v>
          </cell>
        </row>
        <row r="13">
          <cell r="A13">
            <v>4272</v>
          </cell>
          <cell r="B13">
            <v>3734272</v>
          </cell>
          <cell r="C13" t="str">
            <v>Bradfield School</v>
          </cell>
          <cell r="D13">
            <v>550</v>
          </cell>
          <cell r="E13">
            <v>363</v>
          </cell>
          <cell r="F13">
            <v>913</v>
          </cell>
        </row>
        <row r="14">
          <cell r="A14">
            <v>4000</v>
          </cell>
          <cell r="B14">
            <v>3734000</v>
          </cell>
          <cell r="C14" t="str">
            <v>Chaucer School</v>
          </cell>
          <cell r="D14">
            <v>469</v>
          </cell>
          <cell r="E14">
            <v>323</v>
          </cell>
          <cell r="F14">
            <v>792</v>
          </cell>
        </row>
        <row r="15">
          <cell r="A15">
            <v>4270</v>
          </cell>
          <cell r="B15">
            <v>3734270</v>
          </cell>
          <cell r="C15" t="str">
            <v>Ecclesfield School</v>
          </cell>
          <cell r="D15">
            <v>1054</v>
          </cell>
          <cell r="E15">
            <v>688</v>
          </cell>
          <cell r="F15">
            <v>1742</v>
          </cell>
        </row>
        <row r="16">
          <cell r="A16">
            <v>4280</v>
          </cell>
          <cell r="B16">
            <v>3734280</v>
          </cell>
          <cell r="C16" t="str">
            <v>Fir Vale School</v>
          </cell>
          <cell r="D16">
            <v>630</v>
          </cell>
          <cell r="E16">
            <v>411</v>
          </cell>
          <cell r="F16">
            <v>1041</v>
          </cell>
        </row>
        <row r="17">
          <cell r="A17">
            <v>4003</v>
          </cell>
          <cell r="B17">
            <v>3734003</v>
          </cell>
          <cell r="C17" t="str">
            <v>Firth Park Academy</v>
          </cell>
          <cell r="D17">
            <v>625</v>
          </cell>
          <cell r="E17">
            <v>369</v>
          </cell>
          <cell r="F17">
            <v>994</v>
          </cell>
        </row>
        <row r="18">
          <cell r="A18">
            <v>4007</v>
          </cell>
          <cell r="B18">
            <v>3734007</v>
          </cell>
          <cell r="C18" t="str">
            <v>Forge Valley School</v>
          </cell>
          <cell r="D18">
            <v>621</v>
          </cell>
          <cell r="E18">
            <v>407</v>
          </cell>
          <cell r="F18">
            <v>1028</v>
          </cell>
        </row>
        <row r="19">
          <cell r="A19">
            <v>4278</v>
          </cell>
          <cell r="B19">
            <v>3734278</v>
          </cell>
          <cell r="C19" t="str">
            <v>Handsworth Grange Community Sports College</v>
          </cell>
          <cell r="D19">
            <v>611</v>
          </cell>
          <cell r="E19">
            <v>403</v>
          </cell>
          <cell r="F19">
            <v>1014</v>
          </cell>
        </row>
        <row r="20">
          <cell r="A20">
            <v>4257</v>
          </cell>
          <cell r="B20">
            <v>3734257</v>
          </cell>
          <cell r="C20" t="str">
            <v>High Storrs School</v>
          </cell>
          <cell r="D20">
            <v>726</v>
          </cell>
          <cell r="E20">
            <v>475</v>
          </cell>
          <cell r="F20">
            <v>1201</v>
          </cell>
        </row>
        <row r="21">
          <cell r="A21">
            <v>4230</v>
          </cell>
          <cell r="B21">
            <v>3734230</v>
          </cell>
          <cell r="C21" t="str">
            <v>King Ecgbert School (Mercia)</v>
          </cell>
          <cell r="D21">
            <v>569</v>
          </cell>
          <cell r="E21">
            <v>386</v>
          </cell>
          <cell r="F21">
            <v>955</v>
          </cell>
        </row>
        <row r="22">
          <cell r="A22">
            <v>4259</v>
          </cell>
          <cell r="B22">
            <v>3734259</v>
          </cell>
          <cell r="C22" t="str">
            <v>KING EDWARD VII</v>
          </cell>
          <cell r="D22">
            <v>682</v>
          </cell>
          <cell r="E22">
            <v>458</v>
          </cell>
          <cell r="F22">
            <v>1140</v>
          </cell>
        </row>
        <row r="23">
          <cell r="A23">
            <v>4279</v>
          </cell>
          <cell r="B23">
            <v>3734279</v>
          </cell>
          <cell r="C23" t="str">
            <v>Meadowhead School Academy Trust</v>
          </cell>
          <cell r="D23">
            <v>994</v>
          </cell>
          <cell r="E23">
            <v>649</v>
          </cell>
          <cell r="F23">
            <v>1643</v>
          </cell>
        </row>
        <row r="24">
          <cell r="A24">
            <v>4008</v>
          </cell>
          <cell r="B24">
            <v>3734008</v>
          </cell>
          <cell r="C24" t="str">
            <v>Newfield (Mercia)</v>
          </cell>
          <cell r="D24">
            <v>564</v>
          </cell>
          <cell r="E24">
            <v>357</v>
          </cell>
          <cell r="F24">
            <v>921</v>
          </cell>
        </row>
        <row r="25">
          <cell r="A25">
            <v>5400</v>
          </cell>
          <cell r="B25">
            <v>3735400</v>
          </cell>
          <cell r="C25" t="str">
            <v>Notre Dame High School</v>
          </cell>
          <cell r="D25">
            <v>626</v>
          </cell>
          <cell r="E25">
            <v>413</v>
          </cell>
          <cell r="F25">
            <v>1039</v>
          </cell>
        </row>
        <row r="26">
          <cell r="A26">
            <v>6907</v>
          </cell>
          <cell r="B26">
            <v>3736907</v>
          </cell>
          <cell r="C26" t="str">
            <v>Parkwood Academy</v>
          </cell>
          <cell r="D26">
            <v>519</v>
          </cell>
          <cell r="E26">
            <v>296</v>
          </cell>
          <cell r="F26">
            <v>815</v>
          </cell>
        </row>
        <row r="27">
          <cell r="A27">
            <v>6905</v>
          </cell>
          <cell r="B27">
            <v>3736905</v>
          </cell>
          <cell r="C27" t="str">
            <v>Sheffield Park Academy</v>
          </cell>
          <cell r="D27">
            <v>537</v>
          </cell>
          <cell r="E27">
            <v>285</v>
          </cell>
          <cell r="F27">
            <v>822</v>
          </cell>
        </row>
        <row r="28">
          <cell r="A28">
            <v>6906</v>
          </cell>
          <cell r="B28">
            <v>3736906</v>
          </cell>
          <cell r="C28" t="str">
            <v>Sheffield Springs Academy</v>
          </cell>
          <cell r="D28">
            <v>444</v>
          </cell>
          <cell r="E28">
            <v>344</v>
          </cell>
          <cell r="F28">
            <v>788</v>
          </cell>
        </row>
        <row r="29">
          <cell r="A29">
            <v>4229</v>
          </cell>
          <cell r="B29">
            <v>3734229</v>
          </cell>
          <cell r="C29" t="str">
            <v>Silverdale School</v>
          </cell>
          <cell r="D29">
            <v>542</v>
          </cell>
          <cell r="E29">
            <v>360</v>
          </cell>
          <cell r="F29">
            <v>902</v>
          </cell>
        </row>
        <row r="30">
          <cell r="A30">
            <v>4271</v>
          </cell>
          <cell r="B30">
            <v>3734271</v>
          </cell>
          <cell r="C30" t="str">
            <v>Stocksbridge High</v>
          </cell>
          <cell r="D30">
            <v>502</v>
          </cell>
          <cell r="E30">
            <v>332</v>
          </cell>
          <cell r="F30">
            <v>834</v>
          </cell>
        </row>
        <row r="31">
          <cell r="A31">
            <v>4234</v>
          </cell>
          <cell r="B31">
            <v>3734234</v>
          </cell>
          <cell r="C31" t="str">
            <v>Tapton</v>
          </cell>
          <cell r="D31">
            <v>710</v>
          </cell>
          <cell r="E31">
            <v>457</v>
          </cell>
          <cell r="F31">
            <v>1167</v>
          </cell>
        </row>
        <row r="32">
          <cell r="A32">
            <v>4006</v>
          </cell>
          <cell r="B32">
            <v>3734006</v>
          </cell>
          <cell r="C32" t="str">
            <v>The City School (Outwood)</v>
          </cell>
          <cell r="D32">
            <v>529</v>
          </cell>
          <cell r="E32">
            <v>385</v>
          </cell>
          <cell r="F32">
            <v>914</v>
          </cell>
        </row>
        <row r="33">
          <cell r="A33">
            <v>4004</v>
          </cell>
          <cell r="B33">
            <v>3734004</v>
          </cell>
          <cell r="C33" t="str">
            <v>UTC Sheffield</v>
          </cell>
          <cell r="D33">
            <v>0</v>
          </cell>
          <cell r="E33">
            <v>202</v>
          </cell>
          <cell r="F33">
            <v>202</v>
          </cell>
        </row>
        <row r="34">
          <cell r="A34">
            <v>4252</v>
          </cell>
          <cell r="B34">
            <v>3734252</v>
          </cell>
          <cell r="C34" t="str">
            <v>Westfield School</v>
          </cell>
          <cell r="D34">
            <v>760</v>
          </cell>
          <cell r="E34">
            <v>535</v>
          </cell>
          <cell r="F34">
            <v>1295</v>
          </cell>
        </row>
        <row r="35">
          <cell r="A35">
            <v>4253</v>
          </cell>
          <cell r="B35">
            <v>3734253</v>
          </cell>
          <cell r="C35" t="str">
            <v>Yewlands Academy</v>
          </cell>
          <cell r="D35">
            <v>512</v>
          </cell>
          <cell r="E35">
            <v>330</v>
          </cell>
          <cell r="F35">
            <v>842</v>
          </cell>
        </row>
        <row r="37">
          <cell r="C37" t="str">
            <v>Total Secondary</v>
          </cell>
          <cell r="D37">
            <v>15112</v>
          </cell>
          <cell r="E37">
            <v>10049</v>
          </cell>
          <cell r="F37">
            <v>25161</v>
          </cell>
        </row>
        <row r="39">
          <cell r="C39" t="str">
            <v>Middle Deemed Secondary</v>
          </cell>
        </row>
        <row r="41">
          <cell r="A41">
            <v>4225</v>
          </cell>
          <cell r="B41">
            <v>3734225</v>
          </cell>
          <cell r="C41" t="str">
            <v>Hinde House (Brigantia) School</v>
          </cell>
          <cell r="D41">
            <v>508</v>
          </cell>
          <cell r="E41">
            <v>326</v>
          </cell>
          <cell r="F41">
            <v>834</v>
          </cell>
        </row>
        <row r="43">
          <cell r="C43" t="str">
            <v>Total Secondary</v>
          </cell>
          <cell r="D43">
            <v>15620</v>
          </cell>
          <cell r="E43">
            <v>10375</v>
          </cell>
          <cell r="F43">
            <v>25995</v>
          </cell>
        </row>
        <row r="44">
          <cell r="D44">
            <v>0</v>
          </cell>
          <cell r="E44">
            <v>0</v>
          </cell>
          <cell r="F44">
            <v>0</v>
          </cell>
        </row>
      </sheetData>
      <sheetData sheetId="7"/>
      <sheetData sheetId="8">
        <row r="8">
          <cell r="E8">
            <v>5.69</v>
          </cell>
        </row>
      </sheetData>
      <sheetData sheetId="9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</row>
        <row r="5">
          <cell r="G5">
            <v>102.82999999999998</v>
          </cell>
          <cell r="H5">
            <v>38.909999999999997</v>
          </cell>
        </row>
        <row r="6">
          <cell r="C6" t="str">
            <v>DfE</v>
          </cell>
          <cell r="D6" t="str">
            <v>School_Name</v>
          </cell>
          <cell r="E6" t="str">
            <v xml:space="preserve">Academy Type </v>
          </cell>
          <cell r="F6" t="str">
            <v>Pupil Number Oct 15</v>
          </cell>
          <cell r="G6" t="str">
            <v>Additional Delegation £</v>
          </cell>
          <cell r="H6" t="str">
            <v>Centrally Retained £</v>
          </cell>
        </row>
        <row r="7">
          <cell r="F7">
            <v>3</v>
          </cell>
          <cell r="G7">
            <v>4</v>
          </cell>
          <cell r="H7">
            <v>5</v>
          </cell>
        </row>
        <row r="8">
          <cell r="C8">
            <v>2001</v>
          </cell>
          <cell r="D8" t="str">
            <v>Abbey Lane Primary School</v>
          </cell>
          <cell r="E8">
            <v>0</v>
          </cell>
          <cell r="F8">
            <v>547</v>
          </cell>
          <cell r="G8">
            <v>56248.009999999995</v>
          </cell>
          <cell r="H8">
            <v>21283.769999999997</v>
          </cell>
        </row>
        <row r="9">
          <cell r="C9">
            <v>2318</v>
          </cell>
          <cell r="D9" t="str">
            <v>Acres Hill</v>
          </cell>
          <cell r="E9">
            <v>0</v>
          </cell>
          <cell r="F9">
            <v>307</v>
          </cell>
          <cell r="G9">
            <v>31568.809999999994</v>
          </cell>
          <cell r="H9">
            <v>11945.369999999999</v>
          </cell>
        </row>
        <row r="10">
          <cell r="C10">
            <v>2342</v>
          </cell>
          <cell r="D10" t="str">
            <v>Angram Bank Primary School</v>
          </cell>
          <cell r="E10">
            <v>0</v>
          </cell>
          <cell r="F10">
            <v>240</v>
          </cell>
          <cell r="G10">
            <v>24679.199999999997</v>
          </cell>
          <cell r="H10">
            <v>9338.4</v>
          </cell>
        </row>
        <row r="11">
          <cell r="C11">
            <v>2343</v>
          </cell>
          <cell r="D11" t="str">
            <v>Anns Grove Primary School</v>
          </cell>
          <cell r="E11">
            <v>0</v>
          </cell>
          <cell r="F11">
            <v>297</v>
          </cell>
          <cell r="G11">
            <v>30540.509999999995</v>
          </cell>
          <cell r="H11">
            <v>11556.269999999999</v>
          </cell>
        </row>
        <row r="12">
          <cell r="C12">
            <v>3429</v>
          </cell>
          <cell r="D12" t="str">
            <v>Arbourthorne Community Primary</v>
          </cell>
          <cell r="E12">
            <v>0</v>
          </cell>
          <cell r="F12">
            <v>403</v>
          </cell>
          <cell r="G12">
            <v>41440.489999999991</v>
          </cell>
          <cell r="H12">
            <v>15680.729999999998</v>
          </cell>
        </row>
        <row r="13">
          <cell r="C13">
            <v>2340</v>
          </cell>
          <cell r="D13" t="str">
            <v>Athelstan Primary School</v>
          </cell>
          <cell r="E13">
            <v>0</v>
          </cell>
          <cell r="F13">
            <v>547</v>
          </cell>
          <cell r="G13">
            <v>56248.009999999995</v>
          </cell>
          <cell r="H13">
            <v>21283.769999999997</v>
          </cell>
        </row>
        <row r="14">
          <cell r="C14">
            <v>2281</v>
          </cell>
          <cell r="D14" t="str">
            <v>Ballifield Primary</v>
          </cell>
          <cell r="E14">
            <v>0</v>
          </cell>
          <cell r="F14">
            <v>422</v>
          </cell>
          <cell r="G14">
            <v>43394.259999999995</v>
          </cell>
          <cell r="H14">
            <v>16420.019999999997</v>
          </cell>
        </row>
        <row r="15">
          <cell r="C15">
            <v>2322</v>
          </cell>
          <cell r="D15" t="str">
            <v>Bankwood Primary School</v>
          </cell>
          <cell r="E15">
            <v>0</v>
          </cell>
          <cell r="F15">
            <v>274</v>
          </cell>
          <cell r="G15">
            <v>28175.419999999995</v>
          </cell>
          <cell r="H15">
            <v>10661.339999999998</v>
          </cell>
        </row>
        <row r="16">
          <cell r="C16">
            <v>2274</v>
          </cell>
          <cell r="D16" t="str">
            <v>Beck Primary School</v>
          </cell>
          <cell r="E16">
            <v>0</v>
          </cell>
          <cell r="F16">
            <v>623</v>
          </cell>
          <cell r="G16">
            <v>64063.089999999989</v>
          </cell>
          <cell r="H16">
            <v>24240.929999999997</v>
          </cell>
        </row>
        <row r="17">
          <cell r="C17">
            <v>2241</v>
          </cell>
          <cell r="D17" t="str">
            <v>Beighton Nursery and Infants</v>
          </cell>
          <cell r="E17">
            <v>0</v>
          </cell>
          <cell r="F17">
            <v>260</v>
          </cell>
          <cell r="G17">
            <v>26735.799999999996</v>
          </cell>
          <cell r="H17">
            <v>10116.599999999999</v>
          </cell>
        </row>
        <row r="18">
          <cell r="C18">
            <v>2353</v>
          </cell>
          <cell r="D18" t="str">
            <v>Birley Primary School</v>
          </cell>
          <cell r="E18">
            <v>0</v>
          </cell>
          <cell r="F18">
            <v>586</v>
          </cell>
          <cell r="G18">
            <v>60258.37999999999</v>
          </cell>
          <cell r="H18">
            <v>22801.26</v>
          </cell>
        </row>
        <row r="19">
          <cell r="C19">
            <v>2323</v>
          </cell>
          <cell r="D19" t="str">
            <v>Birley Spa Community Primary</v>
          </cell>
          <cell r="E19">
            <v>0</v>
          </cell>
          <cell r="F19">
            <v>408</v>
          </cell>
          <cell r="G19">
            <v>41954.639999999992</v>
          </cell>
          <cell r="H19">
            <v>15875.279999999999</v>
          </cell>
        </row>
        <row r="20">
          <cell r="C20">
            <v>2328</v>
          </cell>
          <cell r="D20" t="str">
            <v>Bradfield Dungworth</v>
          </cell>
          <cell r="E20">
            <v>0</v>
          </cell>
          <cell r="F20">
            <v>111</v>
          </cell>
          <cell r="G20">
            <v>11414.129999999997</v>
          </cell>
          <cell r="H20">
            <v>4319.0099999999993</v>
          </cell>
        </row>
        <row r="21">
          <cell r="C21">
            <v>2233</v>
          </cell>
          <cell r="D21" t="str">
            <v>Bradway Primary</v>
          </cell>
          <cell r="E21">
            <v>0</v>
          </cell>
          <cell r="F21">
            <v>418</v>
          </cell>
          <cell r="G21">
            <v>42982.939999999995</v>
          </cell>
          <cell r="H21">
            <v>16264.38</v>
          </cell>
        </row>
        <row r="22">
          <cell r="C22">
            <v>2014</v>
          </cell>
          <cell r="D22" t="str">
            <v>Brightside Nursery Inf School</v>
          </cell>
          <cell r="E22">
            <v>0</v>
          </cell>
          <cell r="F22">
            <v>181</v>
          </cell>
          <cell r="G22">
            <v>18612.229999999996</v>
          </cell>
          <cell r="H22">
            <v>7042.7099999999991</v>
          </cell>
        </row>
        <row r="23">
          <cell r="C23">
            <v>2246</v>
          </cell>
          <cell r="D23" t="str">
            <v>Brook House Junior School</v>
          </cell>
          <cell r="E23">
            <v>0</v>
          </cell>
          <cell r="F23">
            <v>332</v>
          </cell>
          <cell r="G23">
            <v>34139.56</v>
          </cell>
          <cell r="H23">
            <v>12918.119999999999</v>
          </cell>
        </row>
        <row r="24">
          <cell r="C24">
            <v>5204</v>
          </cell>
          <cell r="D24" t="str">
            <v>Broomhill Infant School</v>
          </cell>
          <cell r="E24">
            <v>0</v>
          </cell>
          <cell r="F24">
            <v>112</v>
          </cell>
          <cell r="G24">
            <v>11516.96</v>
          </cell>
          <cell r="H24">
            <v>4357.92</v>
          </cell>
        </row>
        <row r="25">
          <cell r="C25">
            <v>2325</v>
          </cell>
          <cell r="D25" t="str">
            <v>Brunswick Community Primary</v>
          </cell>
          <cell r="E25">
            <v>0</v>
          </cell>
          <cell r="F25">
            <v>403</v>
          </cell>
          <cell r="G25">
            <v>41440.489999999991</v>
          </cell>
          <cell r="H25">
            <v>15680.729999999998</v>
          </cell>
        </row>
        <row r="26">
          <cell r="C26">
            <v>2095</v>
          </cell>
          <cell r="D26" t="str">
            <v>Byron Wood</v>
          </cell>
          <cell r="E26">
            <v>0</v>
          </cell>
          <cell r="F26">
            <v>434</v>
          </cell>
          <cell r="G26">
            <v>44628.219999999994</v>
          </cell>
          <cell r="H26">
            <v>16886.939999999999</v>
          </cell>
        </row>
        <row r="27">
          <cell r="C27">
            <v>2344</v>
          </cell>
          <cell r="D27" t="str">
            <v>Carfield Primary School</v>
          </cell>
          <cell r="E27">
            <v>0</v>
          </cell>
          <cell r="F27">
            <v>544</v>
          </cell>
          <cell r="G27">
            <v>55939.51999999999</v>
          </cell>
          <cell r="H27">
            <v>21167.039999999997</v>
          </cell>
        </row>
        <row r="28">
          <cell r="C28">
            <v>2023</v>
          </cell>
          <cell r="D28" t="str">
            <v>Carter Knowle Junior</v>
          </cell>
          <cell r="E28">
            <v>0</v>
          </cell>
          <cell r="F28">
            <v>233</v>
          </cell>
          <cell r="G28">
            <v>23959.389999999996</v>
          </cell>
          <cell r="H28">
            <v>9066.0299999999988</v>
          </cell>
        </row>
        <row r="29">
          <cell r="C29">
            <v>2354</v>
          </cell>
          <cell r="D29" t="str">
            <v>Charnock Hall Primary School</v>
          </cell>
          <cell r="E29">
            <v>0</v>
          </cell>
          <cell r="F29">
            <v>398</v>
          </cell>
          <cell r="G29">
            <v>40926.339999999997</v>
          </cell>
          <cell r="H29">
            <v>15486.179999999998</v>
          </cell>
        </row>
        <row r="30">
          <cell r="C30">
            <v>5200</v>
          </cell>
          <cell r="D30" t="str">
            <v>Clifford C of E Infant School</v>
          </cell>
          <cell r="E30">
            <v>0</v>
          </cell>
          <cell r="F30">
            <v>93</v>
          </cell>
          <cell r="G30">
            <v>9563.1899999999987</v>
          </cell>
          <cell r="H30">
            <v>3618.6299999999997</v>
          </cell>
        </row>
        <row r="31">
          <cell r="C31">
            <v>2312</v>
          </cell>
          <cell r="D31" t="str">
            <v>Coit Primary</v>
          </cell>
          <cell r="E31">
            <v>0</v>
          </cell>
          <cell r="F31">
            <v>209</v>
          </cell>
          <cell r="G31">
            <v>21491.469999999998</v>
          </cell>
          <cell r="H31">
            <v>8132.19</v>
          </cell>
        </row>
        <row r="32">
          <cell r="C32">
            <v>2026</v>
          </cell>
          <cell r="D32" t="str">
            <v>Concord Junior School</v>
          </cell>
          <cell r="E32" t="str">
            <v>Recoupment Academy</v>
          </cell>
          <cell r="F32">
            <v>218</v>
          </cell>
          <cell r="G32">
            <v>22416.939999999995</v>
          </cell>
          <cell r="H32">
            <v>8482.3799999999992</v>
          </cell>
        </row>
        <row r="33">
          <cell r="C33">
            <v>3422</v>
          </cell>
          <cell r="D33" t="str">
            <v>Deepcar St John's C E Jnr Sch</v>
          </cell>
          <cell r="E33">
            <v>0</v>
          </cell>
          <cell r="F33">
            <v>203</v>
          </cell>
          <cell r="G33">
            <v>20874.489999999998</v>
          </cell>
          <cell r="H33">
            <v>7898.73</v>
          </cell>
        </row>
        <row r="34">
          <cell r="C34">
            <v>2283</v>
          </cell>
          <cell r="D34" t="str">
            <v>Dobcroft Infant School</v>
          </cell>
          <cell r="E34">
            <v>0</v>
          </cell>
          <cell r="F34">
            <v>300</v>
          </cell>
          <cell r="G34">
            <v>30848.999999999996</v>
          </cell>
          <cell r="H34">
            <v>11672.999999999998</v>
          </cell>
        </row>
        <row r="35">
          <cell r="C35">
            <v>2239</v>
          </cell>
          <cell r="D35" t="str">
            <v>Dobcroft Junior School</v>
          </cell>
          <cell r="E35">
            <v>0</v>
          </cell>
          <cell r="F35">
            <v>363</v>
          </cell>
          <cell r="G35">
            <v>37327.289999999994</v>
          </cell>
          <cell r="H35">
            <v>14124.329999999998</v>
          </cell>
        </row>
        <row r="36">
          <cell r="C36">
            <v>2364</v>
          </cell>
          <cell r="D36" t="str">
            <v>Dore Primary School</v>
          </cell>
          <cell r="E36">
            <v>0</v>
          </cell>
          <cell r="F36">
            <v>456</v>
          </cell>
          <cell r="G36">
            <v>46890.479999999996</v>
          </cell>
          <cell r="H36">
            <v>17742.96</v>
          </cell>
        </row>
        <row r="37">
          <cell r="C37">
            <v>3008</v>
          </cell>
          <cell r="D37" t="str">
            <v>Ecclesall CE Junior School</v>
          </cell>
          <cell r="E37">
            <v>0</v>
          </cell>
          <cell r="F37">
            <v>358</v>
          </cell>
          <cell r="G37">
            <v>36813.139999999992</v>
          </cell>
          <cell r="H37">
            <v>13929.779999999999</v>
          </cell>
        </row>
        <row r="38">
          <cell r="C38">
            <v>2206</v>
          </cell>
          <cell r="D38" t="str">
            <v>Ecclesall Infant School</v>
          </cell>
          <cell r="E38">
            <v>0</v>
          </cell>
          <cell r="F38">
            <v>180</v>
          </cell>
          <cell r="G38">
            <v>18509.399999999998</v>
          </cell>
          <cell r="H38">
            <v>7003.7999999999993</v>
          </cell>
        </row>
        <row r="39">
          <cell r="C39">
            <v>2080</v>
          </cell>
          <cell r="D39" t="str">
            <v>Ecclesfield Primary School</v>
          </cell>
          <cell r="E39">
            <v>0</v>
          </cell>
          <cell r="F39">
            <v>411</v>
          </cell>
          <cell r="G39">
            <v>42263.12999999999</v>
          </cell>
          <cell r="H39">
            <v>15992.009999999998</v>
          </cell>
        </row>
        <row r="40">
          <cell r="C40">
            <v>2024</v>
          </cell>
          <cell r="D40" t="str">
            <v>Emmanuel Junior School (Anglican Methodist Aided)</v>
          </cell>
          <cell r="E40" t="str">
            <v>Recoupment Academy</v>
          </cell>
          <cell r="F40">
            <v>185</v>
          </cell>
          <cell r="G40">
            <v>19023.549999999996</v>
          </cell>
          <cell r="H40">
            <v>7198.3499999999995</v>
          </cell>
        </row>
        <row r="41">
          <cell r="C41">
            <v>2028</v>
          </cell>
          <cell r="D41" t="str">
            <v>Emmaus Catholic and Church of England Primary School</v>
          </cell>
          <cell r="E41" t="str">
            <v>Recoupment Academy</v>
          </cell>
          <cell r="F41">
            <v>301</v>
          </cell>
          <cell r="G41">
            <v>30951.829999999994</v>
          </cell>
          <cell r="H41">
            <v>11711.91</v>
          </cell>
        </row>
        <row r="42">
          <cell r="C42">
            <v>2365</v>
          </cell>
          <cell r="D42" t="str">
            <v>Firs Hill Community Primary</v>
          </cell>
          <cell r="E42">
            <v>0</v>
          </cell>
          <cell r="F42">
            <v>450</v>
          </cell>
          <cell r="G42">
            <v>46273.499999999993</v>
          </cell>
          <cell r="H42">
            <v>17509.5</v>
          </cell>
        </row>
        <row r="43">
          <cell r="C43">
            <v>2010</v>
          </cell>
          <cell r="D43" t="str">
            <v>Fox Hill Primary School</v>
          </cell>
          <cell r="E43" t="str">
            <v>Recoupment Academy</v>
          </cell>
          <cell r="F43">
            <v>285</v>
          </cell>
          <cell r="G43">
            <v>29306.549999999996</v>
          </cell>
          <cell r="H43">
            <v>11089.349999999999</v>
          </cell>
        </row>
        <row r="44">
          <cell r="C44">
            <v>2036</v>
          </cell>
          <cell r="D44" t="str">
            <v>Gleadless Primary School</v>
          </cell>
          <cell r="E44">
            <v>0</v>
          </cell>
          <cell r="F44">
            <v>400</v>
          </cell>
          <cell r="G44">
            <v>41131.999999999993</v>
          </cell>
          <cell r="H44">
            <v>15563.999999999998</v>
          </cell>
        </row>
        <row r="45">
          <cell r="C45">
            <v>2305</v>
          </cell>
          <cell r="D45" t="str">
            <v>Greengate Lane Academy</v>
          </cell>
          <cell r="E45" t="str">
            <v>Recoupment Academy</v>
          </cell>
          <cell r="F45">
            <v>179</v>
          </cell>
          <cell r="G45">
            <v>18406.569999999996</v>
          </cell>
          <cell r="H45">
            <v>6964.8899999999994</v>
          </cell>
        </row>
        <row r="46">
          <cell r="C46">
            <v>2341</v>
          </cell>
          <cell r="D46" t="str">
            <v>Greenhill Primary School</v>
          </cell>
          <cell r="E46">
            <v>0</v>
          </cell>
          <cell r="F46">
            <v>529</v>
          </cell>
          <cell r="G46">
            <v>54397.069999999992</v>
          </cell>
          <cell r="H46">
            <v>20583.39</v>
          </cell>
        </row>
        <row r="47">
          <cell r="C47">
            <v>2296</v>
          </cell>
          <cell r="D47" t="str">
            <v>Grenoside Primary School</v>
          </cell>
          <cell r="E47">
            <v>0</v>
          </cell>
          <cell r="F47">
            <v>346</v>
          </cell>
          <cell r="G47">
            <v>35579.179999999993</v>
          </cell>
          <cell r="H47">
            <v>13462.859999999999</v>
          </cell>
        </row>
        <row r="48">
          <cell r="C48">
            <v>2356</v>
          </cell>
          <cell r="D48" t="str">
            <v>GREYSTONES PRIMARY SCHOOL</v>
          </cell>
          <cell r="E48">
            <v>0</v>
          </cell>
          <cell r="F48">
            <v>571</v>
          </cell>
          <cell r="G48">
            <v>58715.929999999993</v>
          </cell>
          <cell r="H48">
            <v>22217.609999999997</v>
          </cell>
        </row>
        <row r="49">
          <cell r="C49">
            <v>2279</v>
          </cell>
          <cell r="D49" t="str">
            <v>Halfway Junior School</v>
          </cell>
          <cell r="E49">
            <v>0</v>
          </cell>
          <cell r="F49">
            <v>169</v>
          </cell>
          <cell r="G49">
            <v>17378.269999999997</v>
          </cell>
          <cell r="H49">
            <v>6575.7899999999991</v>
          </cell>
        </row>
        <row r="50">
          <cell r="C50">
            <v>2252</v>
          </cell>
          <cell r="D50" t="str">
            <v>Halfway Nursery Infant School</v>
          </cell>
          <cell r="E50">
            <v>0</v>
          </cell>
          <cell r="F50">
            <v>152</v>
          </cell>
          <cell r="G50">
            <v>15630.159999999998</v>
          </cell>
          <cell r="H50">
            <v>5914.32</v>
          </cell>
        </row>
        <row r="51">
          <cell r="C51">
            <v>2357</v>
          </cell>
          <cell r="D51" t="str">
            <v>Hallam Primary School</v>
          </cell>
          <cell r="E51" t="str">
            <v>Recoupment Academy</v>
          </cell>
          <cell r="F51">
            <v>541</v>
          </cell>
          <cell r="G51">
            <v>55631.029999999992</v>
          </cell>
          <cell r="H51">
            <v>21050.309999999998</v>
          </cell>
        </row>
        <row r="52">
          <cell r="C52">
            <v>2004</v>
          </cell>
          <cell r="D52" t="str">
            <v>Hartley Brook Academy</v>
          </cell>
          <cell r="E52" t="str">
            <v>Recoupment Academy</v>
          </cell>
          <cell r="F52">
            <v>572.5</v>
          </cell>
          <cell r="G52">
            <v>58870.174999999988</v>
          </cell>
          <cell r="H52">
            <v>22275.974999999999</v>
          </cell>
        </row>
        <row r="53">
          <cell r="C53">
            <v>2047</v>
          </cell>
          <cell r="D53" t="str">
            <v>Hatfield Primary</v>
          </cell>
          <cell r="E53" t="str">
            <v>Recoupment Academy</v>
          </cell>
          <cell r="F53">
            <v>410</v>
          </cell>
          <cell r="G53">
            <v>42160.299999999996</v>
          </cell>
          <cell r="H53">
            <v>15953.099999999999</v>
          </cell>
        </row>
        <row r="54">
          <cell r="C54">
            <v>2297</v>
          </cell>
          <cell r="D54" t="str">
            <v>High Green Primary School</v>
          </cell>
          <cell r="E54">
            <v>0</v>
          </cell>
          <cell r="F54">
            <v>214</v>
          </cell>
          <cell r="G54">
            <v>22005.619999999995</v>
          </cell>
          <cell r="H54">
            <v>8326.74</v>
          </cell>
        </row>
        <row r="55">
          <cell r="C55">
            <v>2042</v>
          </cell>
          <cell r="D55" t="str">
            <v>High Hazels (Greenlands) Junior School</v>
          </cell>
          <cell r="E55" t="str">
            <v>Recoupment Academy</v>
          </cell>
          <cell r="F55">
            <v>351</v>
          </cell>
          <cell r="G55">
            <v>36093.329999999994</v>
          </cell>
          <cell r="H55">
            <v>13657.409999999998</v>
          </cell>
        </row>
        <row r="56">
          <cell r="C56">
            <v>2039</v>
          </cell>
          <cell r="D56" t="str">
            <v>High Hazels (Greenlands) Nursery Infants</v>
          </cell>
          <cell r="E56" t="str">
            <v>Recoupment Academy</v>
          </cell>
          <cell r="F56">
            <v>267</v>
          </cell>
          <cell r="G56">
            <v>27455.609999999997</v>
          </cell>
          <cell r="H56">
            <v>10388.969999999999</v>
          </cell>
        </row>
        <row r="57">
          <cell r="C57">
            <v>2339</v>
          </cell>
          <cell r="D57" t="str">
            <v>Hillsborough Primary School</v>
          </cell>
          <cell r="E57" t="str">
            <v>Recoupment Academy</v>
          </cell>
          <cell r="F57">
            <v>370</v>
          </cell>
          <cell r="G57">
            <v>38047.099999999991</v>
          </cell>
          <cell r="H57">
            <v>14396.699999999999</v>
          </cell>
        </row>
        <row r="58">
          <cell r="C58">
            <v>2213</v>
          </cell>
          <cell r="D58" t="str">
            <v>Holt House Infant School &amp; Children's Centre</v>
          </cell>
          <cell r="E58">
            <v>0</v>
          </cell>
          <cell r="F58">
            <v>176</v>
          </cell>
          <cell r="G58">
            <v>18098.079999999998</v>
          </cell>
          <cell r="H58">
            <v>6848.16</v>
          </cell>
        </row>
        <row r="59">
          <cell r="C59">
            <v>2337</v>
          </cell>
          <cell r="D59" t="str">
            <v>Hucklow Primary School</v>
          </cell>
          <cell r="E59">
            <v>0</v>
          </cell>
          <cell r="F59">
            <v>420</v>
          </cell>
          <cell r="G59">
            <v>43188.599999999991</v>
          </cell>
          <cell r="H59">
            <v>16342.199999999999</v>
          </cell>
        </row>
        <row r="60">
          <cell r="C60">
            <v>2060</v>
          </cell>
          <cell r="D60" t="str">
            <v>Hunter's Bar Infant School</v>
          </cell>
          <cell r="E60">
            <v>0</v>
          </cell>
          <cell r="F60">
            <v>266</v>
          </cell>
          <cell r="G60">
            <v>27352.779999999995</v>
          </cell>
          <cell r="H60">
            <v>10350.06</v>
          </cell>
        </row>
        <row r="61">
          <cell r="C61">
            <v>2058</v>
          </cell>
          <cell r="D61" t="str">
            <v>Hunters Bar Junior</v>
          </cell>
          <cell r="E61">
            <v>0</v>
          </cell>
          <cell r="F61">
            <v>366</v>
          </cell>
          <cell r="G61">
            <v>37635.779999999992</v>
          </cell>
          <cell r="H61">
            <v>14241.06</v>
          </cell>
        </row>
        <row r="62">
          <cell r="C62">
            <v>2063</v>
          </cell>
          <cell r="D62" t="str">
            <v>Intake Primary School</v>
          </cell>
          <cell r="E62">
            <v>0</v>
          </cell>
          <cell r="F62">
            <v>412</v>
          </cell>
          <cell r="G62">
            <v>42365.959999999992</v>
          </cell>
          <cell r="H62">
            <v>16030.919999999998</v>
          </cell>
        </row>
        <row r="63">
          <cell r="C63">
            <v>2261</v>
          </cell>
          <cell r="D63" t="str">
            <v>Limpsfield Junior School</v>
          </cell>
          <cell r="E63">
            <v>0</v>
          </cell>
          <cell r="F63">
            <v>228</v>
          </cell>
          <cell r="G63">
            <v>23445.239999999998</v>
          </cell>
          <cell r="H63">
            <v>8871.48</v>
          </cell>
        </row>
        <row r="64">
          <cell r="C64">
            <v>2315</v>
          </cell>
          <cell r="D64" t="str">
            <v>Lound Infant School</v>
          </cell>
          <cell r="E64" t="str">
            <v>Recoupment Academy</v>
          </cell>
          <cell r="F64">
            <v>178</v>
          </cell>
          <cell r="G64">
            <v>18303.739999999998</v>
          </cell>
          <cell r="H64">
            <v>6925.98</v>
          </cell>
        </row>
        <row r="65">
          <cell r="C65">
            <v>2298</v>
          </cell>
          <cell r="D65" t="str">
            <v>Lound Junior School</v>
          </cell>
          <cell r="E65" t="str">
            <v>Recoupment Academy</v>
          </cell>
          <cell r="F65">
            <v>244</v>
          </cell>
          <cell r="G65">
            <v>25090.519999999997</v>
          </cell>
          <cell r="H65">
            <v>9494.0399999999991</v>
          </cell>
        </row>
        <row r="66">
          <cell r="C66">
            <v>2029</v>
          </cell>
          <cell r="D66" t="str">
            <v>Lowedges Junior Academy</v>
          </cell>
          <cell r="E66" t="str">
            <v>Recoupment Academy</v>
          </cell>
          <cell r="F66">
            <v>279</v>
          </cell>
          <cell r="G66">
            <v>28689.569999999996</v>
          </cell>
          <cell r="H66">
            <v>10855.89</v>
          </cell>
        </row>
        <row r="67">
          <cell r="C67">
            <v>2368</v>
          </cell>
          <cell r="D67" t="str">
            <v>Lower Meadow Community Primary School</v>
          </cell>
          <cell r="E67">
            <v>0</v>
          </cell>
          <cell r="F67">
            <v>253</v>
          </cell>
          <cell r="G67">
            <v>26015.989999999994</v>
          </cell>
          <cell r="H67">
            <v>9844.23</v>
          </cell>
        </row>
        <row r="68">
          <cell r="C68">
            <v>2070</v>
          </cell>
          <cell r="D68" t="str">
            <v>Lowfield Primary</v>
          </cell>
          <cell r="E68">
            <v>0</v>
          </cell>
          <cell r="F68">
            <v>354</v>
          </cell>
          <cell r="G68">
            <v>36401.819999999992</v>
          </cell>
          <cell r="H68">
            <v>13774.14</v>
          </cell>
        </row>
        <row r="69">
          <cell r="C69">
            <v>2292</v>
          </cell>
          <cell r="D69" t="str">
            <v>Loxley Primary School</v>
          </cell>
          <cell r="E69">
            <v>0</v>
          </cell>
          <cell r="F69">
            <v>211</v>
          </cell>
          <cell r="G69">
            <v>21697.129999999997</v>
          </cell>
          <cell r="H69">
            <v>8210.0099999999984</v>
          </cell>
        </row>
        <row r="70">
          <cell r="C70">
            <v>2072</v>
          </cell>
          <cell r="D70" t="str">
            <v>Lydgate Infant School</v>
          </cell>
          <cell r="E70">
            <v>0</v>
          </cell>
          <cell r="F70">
            <v>356</v>
          </cell>
          <cell r="G70">
            <v>36607.479999999996</v>
          </cell>
          <cell r="H70">
            <v>13851.96</v>
          </cell>
        </row>
        <row r="71">
          <cell r="C71">
            <v>2071</v>
          </cell>
          <cell r="D71" t="str">
            <v>Lydgate Junior School</v>
          </cell>
          <cell r="E71">
            <v>0</v>
          </cell>
          <cell r="F71">
            <v>480</v>
          </cell>
          <cell r="G71">
            <v>49358.399999999994</v>
          </cell>
          <cell r="H71">
            <v>18676.8</v>
          </cell>
        </row>
        <row r="72">
          <cell r="C72">
            <v>2358</v>
          </cell>
          <cell r="D72" t="str">
            <v>Malin Bridge School</v>
          </cell>
          <cell r="E72">
            <v>0</v>
          </cell>
          <cell r="F72">
            <v>526</v>
          </cell>
          <cell r="G72">
            <v>54088.579999999994</v>
          </cell>
          <cell r="H72">
            <v>20466.66</v>
          </cell>
        </row>
        <row r="73">
          <cell r="C73">
            <v>2359</v>
          </cell>
          <cell r="D73" t="str">
            <v>Manor Lodge Community Primary</v>
          </cell>
          <cell r="E73">
            <v>0</v>
          </cell>
          <cell r="F73">
            <v>255</v>
          </cell>
          <cell r="G73">
            <v>26221.649999999994</v>
          </cell>
          <cell r="H73">
            <v>9922.0499999999993</v>
          </cell>
        </row>
        <row r="74">
          <cell r="C74">
            <v>2012</v>
          </cell>
          <cell r="D74" t="str">
            <v>Mansel Primary School</v>
          </cell>
          <cell r="E74" t="str">
            <v>Recoupment Academy</v>
          </cell>
          <cell r="F74">
            <v>376</v>
          </cell>
          <cell r="G74">
            <v>38664.079999999994</v>
          </cell>
          <cell r="H74">
            <v>14630.159999999998</v>
          </cell>
        </row>
        <row r="75">
          <cell r="C75">
            <v>2079</v>
          </cell>
          <cell r="D75" t="str">
            <v>Marlcliffe Primary School</v>
          </cell>
          <cell r="E75">
            <v>0</v>
          </cell>
          <cell r="F75">
            <v>514</v>
          </cell>
          <cell r="G75">
            <v>52854.619999999995</v>
          </cell>
          <cell r="H75">
            <v>19999.739999999998</v>
          </cell>
        </row>
        <row r="76">
          <cell r="C76">
            <v>2081</v>
          </cell>
          <cell r="D76" t="str">
            <v>Meersbrook Bank Primary School</v>
          </cell>
          <cell r="E76">
            <v>0</v>
          </cell>
          <cell r="F76">
            <v>208</v>
          </cell>
          <cell r="G76">
            <v>21388.639999999996</v>
          </cell>
          <cell r="H76">
            <v>8093.2799999999988</v>
          </cell>
        </row>
        <row r="77">
          <cell r="C77">
            <v>2013</v>
          </cell>
          <cell r="D77" t="str">
            <v>Meynell Primary School</v>
          </cell>
          <cell r="E77" t="str">
            <v>Recoupment Academy</v>
          </cell>
          <cell r="F77">
            <v>410</v>
          </cell>
          <cell r="G77">
            <v>42160.299999999996</v>
          </cell>
          <cell r="H77">
            <v>15953.099999999999</v>
          </cell>
        </row>
        <row r="78">
          <cell r="C78">
            <v>2346</v>
          </cell>
          <cell r="D78" t="str">
            <v>Monteney Primary School</v>
          </cell>
          <cell r="E78" t="str">
            <v>Recoupment Academy</v>
          </cell>
          <cell r="F78">
            <v>404</v>
          </cell>
          <cell r="G78">
            <v>41543.319999999992</v>
          </cell>
          <cell r="H78">
            <v>15719.64</v>
          </cell>
        </row>
        <row r="79">
          <cell r="C79">
            <v>2257</v>
          </cell>
          <cell r="D79" t="str">
            <v>Mosborough Primary School</v>
          </cell>
          <cell r="E79">
            <v>0</v>
          </cell>
          <cell r="F79">
            <v>390</v>
          </cell>
          <cell r="G79">
            <v>40103.699999999997</v>
          </cell>
          <cell r="H79">
            <v>15174.899999999998</v>
          </cell>
        </row>
        <row r="80">
          <cell r="C80">
            <v>2092</v>
          </cell>
          <cell r="D80" t="str">
            <v>Mundella Primary School</v>
          </cell>
          <cell r="E80">
            <v>0</v>
          </cell>
          <cell r="F80">
            <v>367</v>
          </cell>
          <cell r="G80">
            <v>37738.609999999993</v>
          </cell>
          <cell r="H80">
            <v>14279.97</v>
          </cell>
        </row>
        <row r="81">
          <cell r="C81">
            <v>2221</v>
          </cell>
          <cell r="D81" t="str">
            <v>Nether Green Infant School</v>
          </cell>
          <cell r="E81">
            <v>0</v>
          </cell>
          <cell r="F81">
            <v>225</v>
          </cell>
          <cell r="G81">
            <v>23136.749999999996</v>
          </cell>
          <cell r="H81">
            <v>8754.75</v>
          </cell>
        </row>
        <row r="82">
          <cell r="C82">
            <v>2087</v>
          </cell>
          <cell r="D82" t="str">
            <v>Nether Green Junior School</v>
          </cell>
          <cell r="E82">
            <v>0</v>
          </cell>
          <cell r="F82">
            <v>368</v>
          </cell>
          <cell r="G82">
            <v>37841.439999999995</v>
          </cell>
          <cell r="H82">
            <v>14318.88</v>
          </cell>
        </row>
        <row r="83">
          <cell r="C83">
            <v>2272</v>
          </cell>
          <cell r="D83" t="str">
            <v>Netherthorpe Primary School</v>
          </cell>
          <cell r="E83">
            <v>0</v>
          </cell>
          <cell r="F83">
            <v>208</v>
          </cell>
          <cell r="G83">
            <v>21388.639999999996</v>
          </cell>
          <cell r="H83">
            <v>8093.2799999999988</v>
          </cell>
        </row>
        <row r="84">
          <cell r="C84">
            <v>2309</v>
          </cell>
          <cell r="D84" t="str">
            <v>Nook Lane Junior School</v>
          </cell>
          <cell r="E84">
            <v>0</v>
          </cell>
          <cell r="F84">
            <v>239</v>
          </cell>
          <cell r="G84">
            <v>24576.369999999995</v>
          </cell>
          <cell r="H84">
            <v>9299.49</v>
          </cell>
        </row>
        <row r="85">
          <cell r="C85">
            <v>2000</v>
          </cell>
          <cell r="D85" t="str">
            <v>Norfolk Primary School</v>
          </cell>
          <cell r="E85">
            <v>0</v>
          </cell>
          <cell r="F85">
            <v>400</v>
          </cell>
          <cell r="G85">
            <v>41131.999999999993</v>
          </cell>
          <cell r="H85">
            <v>15563.999999999998</v>
          </cell>
        </row>
        <row r="86">
          <cell r="C86">
            <v>3010</v>
          </cell>
          <cell r="D86" t="str">
            <v>Norton Free C of E School</v>
          </cell>
          <cell r="E86">
            <v>0</v>
          </cell>
          <cell r="F86">
            <v>213</v>
          </cell>
          <cell r="G86">
            <v>21902.789999999997</v>
          </cell>
          <cell r="H86">
            <v>8287.83</v>
          </cell>
        </row>
        <row r="87">
          <cell r="C87">
            <v>4005</v>
          </cell>
          <cell r="D87" t="str">
            <v>Oasis Academy Don Valley</v>
          </cell>
          <cell r="E87" t="str">
            <v>Recoupment Academy</v>
          </cell>
          <cell r="F87">
            <v>115</v>
          </cell>
          <cell r="G87">
            <v>11825.449999999999</v>
          </cell>
          <cell r="H87">
            <v>4474.6499999999996</v>
          </cell>
        </row>
        <row r="88">
          <cell r="C88">
            <v>2018</v>
          </cell>
          <cell r="D88" t="str">
            <v>Oasis Academy Fir Vale</v>
          </cell>
          <cell r="E88" t="str">
            <v>Recoupment Academy</v>
          </cell>
          <cell r="F88">
            <v>268.91666666666669</v>
          </cell>
          <cell r="G88">
            <v>27652.700833333332</v>
          </cell>
          <cell r="H88">
            <v>10463.547500000001</v>
          </cell>
        </row>
        <row r="89">
          <cell r="C89">
            <v>2019</v>
          </cell>
          <cell r="D89" t="str">
            <v>Oasis Academy Watermead</v>
          </cell>
          <cell r="E89" t="str">
            <v>Recoupment Academy</v>
          </cell>
          <cell r="F89">
            <v>181</v>
          </cell>
          <cell r="G89">
            <v>18612.229999999996</v>
          </cell>
          <cell r="H89">
            <v>7042.7099999999991</v>
          </cell>
        </row>
        <row r="90">
          <cell r="C90">
            <v>2313</v>
          </cell>
          <cell r="D90" t="str">
            <v>OUGHTIBRIDGE PRIMARY SCHOOL</v>
          </cell>
          <cell r="E90">
            <v>0</v>
          </cell>
          <cell r="F90">
            <v>384</v>
          </cell>
          <cell r="G90">
            <v>39486.719999999994</v>
          </cell>
          <cell r="H90">
            <v>14941.439999999999</v>
          </cell>
        </row>
        <row r="91">
          <cell r="C91">
            <v>2093</v>
          </cell>
          <cell r="D91" t="str">
            <v>Owler Brook</v>
          </cell>
          <cell r="E91">
            <v>0</v>
          </cell>
          <cell r="F91">
            <v>453</v>
          </cell>
          <cell r="G91">
            <v>46581.989999999991</v>
          </cell>
          <cell r="H91">
            <v>17626.23</v>
          </cell>
        </row>
        <row r="92">
          <cell r="C92">
            <v>3428</v>
          </cell>
          <cell r="D92" t="str">
            <v>Parson Cross Primary School</v>
          </cell>
          <cell r="E92">
            <v>0</v>
          </cell>
          <cell r="F92">
            <v>206</v>
          </cell>
          <cell r="G92">
            <v>21182.979999999996</v>
          </cell>
          <cell r="H92">
            <v>8015.4599999999991</v>
          </cell>
        </row>
        <row r="93">
          <cell r="C93">
            <v>2016</v>
          </cell>
          <cell r="D93" t="str">
            <v>Pathways Academy E-ACT</v>
          </cell>
          <cell r="E93" t="str">
            <v>Recoupment Academy</v>
          </cell>
          <cell r="F93">
            <v>487</v>
          </cell>
          <cell r="G93">
            <v>50078.209999999992</v>
          </cell>
          <cell r="H93">
            <v>18949.169999999998</v>
          </cell>
        </row>
        <row r="94">
          <cell r="C94">
            <v>2332</v>
          </cell>
          <cell r="D94" t="str">
            <v>Phillimore Comm Primary School</v>
          </cell>
          <cell r="E94">
            <v>0</v>
          </cell>
          <cell r="F94">
            <v>398</v>
          </cell>
          <cell r="G94">
            <v>40926.339999999997</v>
          </cell>
          <cell r="H94">
            <v>15486.179999999998</v>
          </cell>
        </row>
        <row r="95">
          <cell r="C95">
            <v>3433</v>
          </cell>
          <cell r="D95" t="str">
            <v>Pipworth Primary School</v>
          </cell>
          <cell r="E95">
            <v>0</v>
          </cell>
          <cell r="F95">
            <v>436</v>
          </cell>
          <cell r="G95">
            <v>44833.87999999999</v>
          </cell>
          <cell r="H95">
            <v>16964.759999999998</v>
          </cell>
        </row>
        <row r="96">
          <cell r="C96">
            <v>3427</v>
          </cell>
          <cell r="D96" t="str">
            <v>Porter Croft C of E Primary Academy</v>
          </cell>
          <cell r="E96" t="str">
            <v>Recoupment Academy</v>
          </cell>
          <cell r="F96">
            <v>208</v>
          </cell>
          <cell r="G96">
            <v>21388.639999999996</v>
          </cell>
          <cell r="H96">
            <v>8093.2799999999988</v>
          </cell>
        </row>
        <row r="97">
          <cell r="C97">
            <v>2347</v>
          </cell>
          <cell r="D97" t="str">
            <v>Prince Edward Primary School</v>
          </cell>
          <cell r="E97">
            <v>0</v>
          </cell>
          <cell r="F97">
            <v>343</v>
          </cell>
          <cell r="G97">
            <v>35270.689999999995</v>
          </cell>
          <cell r="H97">
            <v>13346.13</v>
          </cell>
        </row>
        <row r="98">
          <cell r="C98">
            <v>2366</v>
          </cell>
          <cell r="D98" t="str">
            <v>Pye Bank CofE Primary School</v>
          </cell>
          <cell r="E98">
            <v>0</v>
          </cell>
          <cell r="F98">
            <v>416</v>
          </cell>
          <cell r="G98">
            <v>42777.279999999992</v>
          </cell>
          <cell r="H98">
            <v>16186.559999999998</v>
          </cell>
        </row>
        <row r="99">
          <cell r="C99">
            <v>2363</v>
          </cell>
          <cell r="D99" t="str">
            <v>Rainbow Forge</v>
          </cell>
          <cell r="E99">
            <v>0</v>
          </cell>
          <cell r="F99">
            <v>243</v>
          </cell>
          <cell r="G99">
            <v>24987.689999999995</v>
          </cell>
          <cell r="H99">
            <v>9455.1299999999992</v>
          </cell>
        </row>
        <row r="100">
          <cell r="C100">
            <v>2334</v>
          </cell>
          <cell r="D100" t="str">
            <v>Reignhead Primary School</v>
          </cell>
          <cell r="E100">
            <v>0</v>
          </cell>
          <cell r="F100">
            <v>246</v>
          </cell>
          <cell r="G100">
            <v>25296.179999999997</v>
          </cell>
          <cell r="H100">
            <v>9571.8599999999988</v>
          </cell>
        </row>
        <row r="101">
          <cell r="C101">
            <v>2338</v>
          </cell>
          <cell r="D101" t="str">
            <v>Rivelin Primary</v>
          </cell>
          <cell r="E101">
            <v>0</v>
          </cell>
          <cell r="F101">
            <v>376</v>
          </cell>
          <cell r="G101">
            <v>38664.079999999994</v>
          </cell>
          <cell r="H101">
            <v>14630.159999999998</v>
          </cell>
        </row>
        <row r="102">
          <cell r="C102">
            <v>2306</v>
          </cell>
          <cell r="D102" t="str">
            <v>Royd Nursery Infant School</v>
          </cell>
          <cell r="E102">
            <v>0</v>
          </cell>
          <cell r="F102">
            <v>129</v>
          </cell>
          <cell r="G102">
            <v>13265.069999999998</v>
          </cell>
          <cell r="H102">
            <v>5019.3899999999994</v>
          </cell>
        </row>
        <row r="103">
          <cell r="C103">
            <v>3401</v>
          </cell>
          <cell r="D103" t="str">
            <v>Sacred Heart School  A Catholic Voluntary Academy</v>
          </cell>
          <cell r="E103" t="str">
            <v>Recoupment Academy</v>
          </cell>
          <cell r="F103">
            <v>212</v>
          </cell>
          <cell r="G103">
            <v>21799.959999999995</v>
          </cell>
          <cell r="H103">
            <v>8248.92</v>
          </cell>
        </row>
        <row r="104">
          <cell r="C104">
            <v>2369</v>
          </cell>
          <cell r="D104" t="str">
            <v>Sharrow School</v>
          </cell>
          <cell r="E104">
            <v>0</v>
          </cell>
          <cell r="F104">
            <v>397</v>
          </cell>
          <cell r="G104">
            <v>40823.509999999995</v>
          </cell>
          <cell r="H104">
            <v>15447.269999999999</v>
          </cell>
        </row>
        <row r="105">
          <cell r="C105">
            <v>2349</v>
          </cell>
          <cell r="D105" t="str">
            <v>Shooters Grove</v>
          </cell>
          <cell r="E105">
            <v>0</v>
          </cell>
          <cell r="F105">
            <v>332</v>
          </cell>
          <cell r="G105">
            <v>34139.56</v>
          </cell>
          <cell r="H105">
            <v>12918.119999999999</v>
          </cell>
        </row>
        <row r="106">
          <cell r="C106">
            <v>2360</v>
          </cell>
          <cell r="D106" t="str">
            <v>Shortbrook Primary</v>
          </cell>
          <cell r="E106">
            <v>0</v>
          </cell>
          <cell r="F106">
            <v>99</v>
          </cell>
          <cell r="G106">
            <v>10180.169999999998</v>
          </cell>
          <cell r="H106">
            <v>3852.0899999999997</v>
          </cell>
        </row>
        <row r="107">
          <cell r="C107">
            <v>2009</v>
          </cell>
          <cell r="D107" t="str">
            <v>Southey Green Primary School &amp; Nurseries</v>
          </cell>
          <cell r="E107" t="str">
            <v>Recoupment Academy</v>
          </cell>
          <cell r="F107">
            <v>609</v>
          </cell>
          <cell r="G107">
            <v>62623.469999999994</v>
          </cell>
          <cell r="H107">
            <v>23696.19</v>
          </cell>
        </row>
        <row r="108">
          <cell r="C108">
            <v>2329</v>
          </cell>
          <cell r="D108" t="str">
            <v>Springfield Primary School</v>
          </cell>
          <cell r="E108">
            <v>0</v>
          </cell>
          <cell r="F108">
            <v>186</v>
          </cell>
          <cell r="G108">
            <v>19126.379999999997</v>
          </cell>
          <cell r="H108">
            <v>7237.2599999999993</v>
          </cell>
        </row>
        <row r="109">
          <cell r="C109">
            <v>5202</v>
          </cell>
          <cell r="D109" t="str">
            <v>St Anns Catholic Primary</v>
          </cell>
          <cell r="E109" t="str">
            <v>Recoupment Academy</v>
          </cell>
          <cell r="F109">
            <v>91</v>
          </cell>
          <cell r="G109">
            <v>9357.5299999999988</v>
          </cell>
          <cell r="H109">
            <v>3540.8099999999995</v>
          </cell>
        </row>
        <row r="110">
          <cell r="C110">
            <v>3402</v>
          </cell>
          <cell r="D110" t="str">
            <v>St Catherine's RC NI&amp;J School</v>
          </cell>
          <cell r="E110" t="str">
            <v>Recoupment Academy</v>
          </cell>
          <cell r="F110">
            <v>419</v>
          </cell>
          <cell r="G110">
            <v>43085.77</v>
          </cell>
          <cell r="H110">
            <v>16303.289999999999</v>
          </cell>
        </row>
        <row r="111">
          <cell r="C111">
            <v>2017</v>
          </cell>
          <cell r="D111" t="str">
            <v>St John Fisher Primary - A Catholic Voluntary Academy</v>
          </cell>
          <cell r="E111" t="str">
            <v>Recoupment Academy</v>
          </cell>
          <cell r="F111">
            <v>209</v>
          </cell>
          <cell r="G111">
            <v>21491.469999999998</v>
          </cell>
          <cell r="H111">
            <v>8132.19</v>
          </cell>
        </row>
        <row r="112">
          <cell r="C112">
            <v>5203</v>
          </cell>
          <cell r="D112" t="str">
            <v>St Joseph's Primary School CVA</v>
          </cell>
          <cell r="E112" t="str">
            <v>Recoupment Academy</v>
          </cell>
          <cell r="F112">
            <v>205</v>
          </cell>
          <cell r="G112">
            <v>21080.149999999998</v>
          </cell>
          <cell r="H112">
            <v>7976.5499999999993</v>
          </cell>
        </row>
        <row r="113">
          <cell r="C113">
            <v>3406</v>
          </cell>
          <cell r="D113" t="str">
            <v>St Marie's School  A Catholic Voluntary Academy</v>
          </cell>
          <cell r="E113" t="str">
            <v>Recoupment Academy</v>
          </cell>
          <cell r="F113">
            <v>279</v>
          </cell>
          <cell r="G113">
            <v>28689.569999999996</v>
          </cell>
          <cell r="H113">
            <v>10855.89</v>
          </cell>
        </row>
        <row r="114">
          <cell r="C114">
            <v>3423</v>
          </cell>
          <cell r="D114" t="str">
            <v>St Mary's Catholic Primary</v>
          </cell>
          <cell r="E114" t="str">
            <v>Recoupment Academy</v>
          </cell>
          <cell r="F114">
            <v>209</v>
          </cell>
          <cell r="G114">
            <v>21491.469999999998</v>
          </cell>
          <cell r="H114">
            <v>8132.19</v>
          </cell>
        </row>
        <row r="115">
          <cell r="C115">
            <v>5207</v>
          </cell>
          <cell r="D115" t="str">
            <v>St Patrick's Catholic Voluntary Academy</v>
          </cell>
          <cell r="E115" t="str">
            <v>Recoupment Academy</v>
          </cell>
          <cell r="F115">
            <v>271</v>
          </cell>
          <cell r="G115">
            <v>27866.929999999997</v>
          </cell>
          <cell r="H115">
            <v>10544.609999999999</v>
          </cell>
        </row>
        <row r="116">
          <cell r="C116">
            <v>5208</v>
          </cell>
          <cell r="D116" t="str">
            <v>St Theresa's Primary School</v>
          </cell>
          <cell r="E116">
            <v>0</v>
          </cell>
          <cell r="F116">
            <v>208</v>
          </cell>
          <cell r="G116">
            <v>21388.639999999996</v>
          </cell>
          <cell r="H116">
            <v>8093.2799999999988</v>
          </cell>
        </row>
        <row r="117">
          <cell r="C117">
            <v>3424</v>
          </cell>
          <cell r="D117" t="str">
            <v>St Thomas More Catholic School</v>
          </cell>
          <cell r="E117">
            <v>0</v>
          </cell>
          <cell r="F117">
            <v>209</v>
          </cell>
          <cell r="G117">
            <v>21491.469999999998</v>
          </cell>
          <cell r="H117">
            <v>8132.19</v>
          </cell>
        </row>
        <row r="118">
          <cell r="C118">
            <v>3414</v>
          </cell>
          <cell r="D118" t="str">
            <v>St Thomas of Canterbury School A Catholic Voluntary Academy</v>
          </cell>
          <cell r="E118" t="str">
            <v>Recoupment Academy</v>
          </cell>
          <cell r="F118">
            <v>210</v>
          </cell>
          <cell r="G118">
            <v>21594.299999999996</v>
          </cell>
          <cell r="H118">
            <v>8171.0999999999995</v>
          </cell>
        </row>
        <row r="119">
          <cell r="C119">
            <v>2020</v>
          </cell>
          <cell r="D119" t="str">
            <v>St. Mary's CE Academy Walkley</v>
          </cell>
          <cell r="E119" t="str">
            <v>Recoupment Academy</v>
          </cell>
          <cell r="F119">
            <v>161</v>
          </cell>
          <cell r="G119">
            <v>16555.629999999997</v>
          </cell>
          <cell r="H119">
            <v>6264.5099999999993</v>
          </cell>
        </row>
        <row r="120">
          <cell r="C120">
            <v>3412</v>
          </cell>
          <cell r="D120" t="str">
            <v>St.Wilfrid's Primary School  a Catholic V.A.</v>
          </cell>
          <cell r="E120" t="str">
            <v>Recoupment Academy</v>
          </cell>
          <cell r="F120">
            <v>300</v>
          </cell>
          <cell r="G120">
            <v>30848.999999999996</v>
          </cell>
          <cell r="H120">
            <v>11672.999999999998</v>
          </cell>
        </row>
        <row r="121">
          <cell r="C121">
            <v>2294</v>
          </cell>
          <cell r="D121" t="str">
            <v>Stannington Infant School</v>
          </cell>
          <cell r="E121">
            <v>0</v>
          </cell>
          <cell r="F121">
            <v>180</v>
          </cell>
          <cell r="G121">
            <v>18509.399999999998</v>
          </cell>
          <cell r="H121">
            <v>7003.7999999999993</v>
          </cell>
        </row>
        <row r="122">
          <cell r="C122">
            <v>2303</v>
          </cell>
          <cell r="D122" t="str">
            <v>Stocksbridge Junior School</v>
          </cell>
          <cell r="E122">
            <v>0</v>
          </cell>
          <cell r="F122">
            <v>356</v>
          </cell>
          <cell r="G122">
            <v>36607.479999999996</v>
          </cell>
          <cell r="H122">
            <v>13851.96</v>
          </cell>
        </row>
        <row r="123">
          <cell r="C123">
            <v>2302</v>
          </cell>
          <cell r="D123" t="str">
            <v>Stocksbridge Nursery/Infant</v>
          </cell>
          <cell r="E123">
            <v>0</v>
          </cell>
          <cell r="F123">
            <v>219</v>
          </cell>
          <cell r="G123">
            <v>22519.769999999997</v>
          </cell>
          <cell r="H123">
            <v>8521.2899999999991</v>
          </cell>
        </row>
        <row r="124">
          <cell r="C124">
            <v>2350</v>
          </cell>
          <cell r="D124" t="str">
            <v>Stradbroke Primary School</v>
          </cell>
          <cell r="E124">
            <v>0</v>
          </cell>
          <cell r="F124">
            <v>406</v>
          </cell>
          <cell r="G124">
            <v>41748.979999999996</v>
          </cell>
          <cell r="H124">
            <v>15797.46</v>
          </cell>
        </row>
        <row r="125">
          <cell r="C125">
            <v>2002</v>
          </cell>
          <cell r="D125" t="str">
            <v>The Nether Edge Primary School</v>
          </cell>
          <cell r="E125" t="str">
            <v>Recoupment Academy</v>
          </cell>
          <cell r="F125">
            <v>331</v>
          </cell>
          <cell r="G125">
            <v>34036.729999999996</v>
          </cell>
          <cell r="H125">
            <v>12879.21</v>
          </cell>
        </row>
        <row r="126">
          <cell r="C126">
            <v>2230</v>
          </cell>
          <cell r="D126" t="str">
            <v>Tinsley Meadows Primary School</v>
          </cell>
          <cell r="E126">
            <v>0</v>
          </cell>
          <cell r="F126">
            <v>497</v>
          </cell>
          <cell r="G126">
            <v>51106.509999999995</v>
          </cell>
          <cell r="H126">
            <v>19338.269999999997</v>
          </cell>
        </row>
        <row r="127">
          <cell r="C127">
            <v>5206</v>
          </cell>
          <cell r="D127" t="str">
            <v>Totley All Saints CE School</v>
          </cell>
          <cell r="E127">
            <v>0</v>
          </cell>
          <cell r="F127">
            <v>209</v>
          </cell>
          <cell r="G127">
            <v>21491.469999999998</v>
          </cell>
          <cell r="H127">
            <v>8132.19</v>
          </cell>
        </row>
        <row r="128">
          <cell r="C128">
            <v>2203</v>
          </cell>
          <cell r="D128" t="str">
            <v>Totley Primary</v>
          </cell>
          <cell r="E128" t="str">
            <v>Recoupment Academy</v>
          </cell>
          <cell r="F128">
            <v>212</v>
          </cell>
          <cell r="G128">
            <v>21799.959999999995</v>
          </cell>
          <cell r="H128">
            <v>8248.92</v>
          </cell>
        </row>
        <row r="129">
          <cell r="C129">
            <v>2034</v>
          </cell>
          <cell r="D129" t="str">
            <v>Valley Park</v>
          </cell>
          <cell r="E129" t="str">
            <v>Recoupment Academy</v>
          </cell>
          <cell r="F129">
            <v>358</v>
          </cell>
          <cell r="G129">
            <v>36813.139999999992</v>
          </cell>
          <cell r="H129">
            <v>13929.779999999999</v>
          </cell>
        </row>
        <row r="130">
          <cell r="C130">
            <v>2351</v>
          </cell>
          <cell r="D130" t="str">
            <v>Walkley Primary School</v>
          </cell>
          <cell r="E130">
            <v>0</v>
          </cell>
          <cell r="F130">
            <v>266</v>
          </cell>
          <cell r="G130">
            <v>27352.779999999995</v>
          </cell>
          <cell r="H130">
            <v>10350.06</v>
          </cell>
        </row>
        <row r="131">
          <cell r="C131">
            <v>3432</v>
          </cell>
          <cell r="D131" t="str">
            <v>Watercliffe Meadow School</v>
          </cell>
          <cell r="E131">
            <v>0</v>
          </cell>
          <cell r="F131">
            <v>444</v>
          </cell>
          <cell r="G131">
            <v>45656.51999999999</v>
          </cell>
          <cell r="H131">
            <v>17276.039999999997</v>
          </cell>
        </row>
        <row r="132">
          <cell r="C132">
            <v>2319</v>
          </cell>
          <cell r="D132" t="str">
            <v>WATERTHORPE NURSERY  INFANT SCHOOL</v>
          </cell>
          <cell r="E132">
            <v>0</v>
          </cell>
          <cell r="F132">
            <v>157</v>
          </cell>
          <cell r="G132">
            <v>16144.309999999998</v>
          </cell>
          <cell r="H132">
            <v>6108.87</v>
          </cell>
        </row>
        <row r="133">
          <cell r="C133">
            <v>2352</v>
          </cell>
          <cell r="D133" t="str">
            <v>Westways Primary School</v>
          </cell>
          <cell r="E133">
            <v>0</v>
          </cell>
          <cell r="F133">
            <v>553</v>
          </cell>
          <cell r="G133">
            <v>56864.989999999991</v>
          </cell>
          <cell r="H133">
            <v>21517.23</v>
          </cell>
        </row>
        <row r="134">
          <cell r="C134">
            <v>2311</v>
          </cell>
          <cell r="D134" t="str">
            <v>Wharncliffe Side Primary</v>
          </cell>
          <cell r="E134">
            <v>0</v>
          </cell>
          <cell r="F134">
            <v>139</v>
          </cell>
          <cell r="G134">
            <v>14293.369999999997</v>
          </cell>
          <cell r="H134">
            <v>5408.49</v>
          </cell>
        </row>
        <row r="135">
          <cell r="C135">
            <v>2040</v>
          </cell>
          <cell r="D135" t="str">
            <v>Whiteways Primary School</v>
          </cell>
          <cell r="E135">
            <v>0</v>
          </cell>
          <cell r="F135">
            <v>445</v>
          </cell>
          <cell r="G135">
            <v>45759.349999999991</v>
          </cell>
          <cell r="H135">
            <v>17314.949999999997</v>
          </cell>
        </row>
        <row r="136">
          <cell r="C136">
            <v>2027</v>
          </cell>
          <cell r="D136" t="str">
            <v>Wincobank Nursery and Infant School</v>
          </cell>
          <cell r="E136" t="str">
            <v>Recoupment Academy</v>
          </cell>
          <cell r="F136">
            <v>184</v>
          </cell>
          <cell r="G136">
            <v>18920.719999999998</v>
          </cell>
          <cell r="H136">
            <v>7159.44</v>
          </cell>
        </row>
        <row r="137">
          <cell r="C137">
            <v>2361</v>
          </cell>
          <cell r="D137" t="str">
            <v>Windmill Hill Primary School</v>
          </cell>
          <cell r="E137">
            <v>0</v>
          </cell>
          <cell r="F137">
            <v>340</v>
          </cell>
          <cell r="G137">
            <v>34962.199999999997</v>
          </cell>
          <cell r="H137">
            <v>13229.4</v>
          </cell>
        </row>
        <row r="138">
          <cell r="C138">
            <v>2043</v>
          </cell>
          <cell r="D138" t="str">
            <v>Wisewood Primary School</v>
          </cell>
          <cell r="E138" t="str">
            <v>Recoupment Academy</v>
          </cell>
          <cell r="F138">
            <v>183</v>
          </cell>
          <cell r="G138">
            <v>18817.889999999996</v>
          </cell>
          <cell r="H138">
            <v>7120.53</v>
          </cell>
        </row>
        <row r="139">
          <cell r="C139">
            <v>2139</v>
          </cell>
          <cell r="D139" t="str">
            <v>Woodhouse West Primary School</v>
          </cell>
          <cell r="E139">
            <v>0</v>
          </cell>
          <cell r="F139">
            <v>350</v>
          </cell>
          <cell r="G139">
            <v>35990.499999999993</v>
          </cell>
          <cell r="H139">
            <v>13618.499999999998</v>
          </cell>
        </row>
        <row r="140">
          <cell r="C140">
            <v>2324</v>
          </cell>
          <cell r="D140" t="str">
            <v>Woodseats Primary School</v>
          </cell>
          <cell r="E140">
            <v>0</v>
          </cell>
          <cell r="F140">
            <v>390</v>
          </cell>
          <cell r="G140">
            <v>40103.699999999997</v>
          </cell>
          <cell r="H140">
            <v>15174.899999999998</v>
          </cell>
        </row>
        <row r="141">
          <cell r="C141">
            <v>2327</v>
          </cell>
          <cell r="D141" t="str">
            <v>Woodthorpe Community Primary</v>
          </cell>
          <cell r="E141">
            <v>0</v>
          </cell>
          <cell r="F141">
            <v>383</v>
          </cell>
          <cell r="G141">
            <v>39383.889999999992</v>
          </cell>
          <cell r="H141">
            <v>14902.529999999999</v>
          </cell>
        </row>
        <row r="142">
          <cell r="C142">
            <v>2321</v>
          </cell>
          <cell r="D142" t="str">
            <v>Wybourn Community Primary  School</v>
          </cell>
          <cell r="E142">
            <v>0</v>
          </cell>
          <cell r="F142">
            <v>368</v>
          </cell>
          <cell r="G142">
            <v>37841.439999999995</v>
          </cell>
          <cell r="H142">
            <v>14318.88</v>
          </cell>
        </row>
        <row r="144">
          <cell r="F144">
            <v>42955.416666666672</v>
          </cell>
          <cell r="G144">
            <v>4417105.4958333336</v>
          </cell>
          <cell r="H144">
            <v>1671395.2624999995</v>
          </cell>
        </row>
        <row r="146">
          <cell r="G146">
            <v>68.259999999999991</v>
          </cell>
          <cell r="H146">
            <v>32.74</v>
          </cell>
        </row>
        <row r="148">
          <cell r="C148">
            <v>5401</v>
          </cell>
          <cell r="D148" t="str">
            <v>All Saints Catholic High School</v>
          </cell>
          <cell r="E148" t="str">
            <v>Recoupment Academy</v>
          </cell>
          <cell r="F148">
            <v>1013</v>
          </cell>
          <cell r="G148">
            <v>69147.37999999999</v>
          </cell>
          <cell r="H148">
            <v>33165.620000000003</v>
          </cell>
        </row>
        <row r="149">
          <cell r="C149">
            <v>4276</v>
          </cell>
          <cell r="D149" t="str">
            <v>Birley Community College</v>
          </cell>
          <cell r="E149">
            <v>0</v>
          </cell>
          <cell r="F149">
            <v>1144</v>
          </cell>
          <cell r="G149">
            <v>78089.439999999988</v>
          </cell>
          <cell r="H149">
            <v>37454.560000000005</v>
          </cell>
        </row>
        <row r="150">
          <cell r="C150">
            <v>4272</v>
          </cell>
          <cell r="D150" t="str">
            <v>Bradfield School</v>
          </cell>
          <cell r="E150" t="str">
            <v>Recoupment Academy</v>
          </cell>
          <cell r="F150">
            <v>913</v>
          </cell>
          <cell r="G150">
            <v>62321.37999999999</v>
          </cell>
          <cell r="H150">
            <v>29891.620000000003</v>
          </cell>
        </row>
        <row r="151">
          <cell r="C151">
            <v>4000</v>
          </cell>
          <cell r="D151" t="str">
            <v>Chaucer School</v>
          </cell>
          <cell r="E151" t="str">
            <v>Recoupment Academy</v>
          </cell>
          <cell r="F151">
            <v>792</v>
          </cell>
          <cell r="G151">
            <v>54061.919999999991</v>
          </cell>
          <cell r="H151">
            <v>25930.080000000002</v>
          </cell>
        </row>
        <row r="152">
          <cell r="C152">
            <v>4270</v>
          </cell>
          <cell r="D152" t="str">
            <v>Ecclesfield School</v>
          </cell>
          <cell r="E152" t="str">
            <v>Recoupment Academy</v>
          </cell>
          <cell r="F152">
            <v>1742</v>
          </cell>
          <cell r="G152">
            <v>118908.91999999998</v>
          </cell>
          <cell r="H152">
            <v>57033.08</v>
          </cell>
        </row>
        <row r="153">
          <cell r="C153">
            <v>4280</v>
          </cell>
          <cell r="D153" t="str">
            <v>Fir Vale School</v>
          </cell>
          <cell r="E153" t="str">
            <v>Recoupment Academy</v>
          </cell>
          <cell r="F153">
            <v>1041</v>
          </cell>
          <cell r="G153">
            <v>71058.659999999989</v>
          </cell>
          <cell r="H153">
            <v>34082.340000000004</v>
          </cell>
        </row>
        <row r="154">
          <cell r="C154">
            <v>4003</v>
          </cell>
          <cell r="D154" t="str">
            <v>Firth Park Academy</v>
          </cell>
          <cell r="E154" t="str">
            <v>Recoupment Academy</v>
          </cell>
          <cell r="F154">
            <v>994</v>
          </cell>
          <cell r="G154">
            <v>67850.439999999988</v>
          </cell>
          <cell r="H154">
            <v>32543.56</v>
          </cell>
        </row>
        <row r="155">
          <cell r="C155">
            <v>4007</v>
          </cell>
          <cell r="D155" t="str">
            <v>Forge Valley School</v>
          </cell>
          <cell r="E155" t="str">
            <v>Recoupment Academy</v>
          </cell>
          <cell r="F155">
            <v>1028</v>
          </cell>
          <cell r="G155">
            <v>70171.279999999984</v>
          </cell>
          <cell r="H155">
            <v>33656.720000000001</v>
          </cell>
        </row>
        <row r="156">
          <cell r="C156">
            <v>4278</v>
          </cell>
          <cell r="D156" t="str">
            <v>Handsworth Grange Community Sports College</v>
          </cell>
          <cell r="E156" t="str">
            <v>Recoupment Academy</v>
          </cell>
          <cell r="F156">
            <v>1014</v>
          </cell>
          <cell r="G156">
            <v>69215.639999999985</v>
          </cell>
          <cell r="H156">
            <v>33198.36</v>
          </cell>
        </row>
        <row r="157">
          <cell r="C157">
            <v>4257</v>
          </cell>
          <cell r="D157" t="str">
            <v>High Storrs School</v>
          </cell>
          <cell r="E157">
            <v>0</v>
          </cell>
          <cell r="F157">
            <v>1201</v>
          </cell>
          <cell r="G157">
            <v>81980.259999999995</v>
          </cell>
          <cell r="H157">
            <v>39320.740000000005</v>
          </cell>
        </row>
        <row r="158">
          <cell r="C158">
            <v>4230</v>
          </cell>
          <cell r="D158" t="str">
            <v>King Ecgbert School (Mercia)</v>
          </cell>
          <cell r="E158" t="str">
            <v>Recoupment Academy</v>
          </cell>
          <cell r="F158">
            <v>955</v>
          </cell>
          <cell r="G158">
            <v>65188.299999999988</v>
          </cell>
          <cell r="H158">
            <v>31266.7</v>
          </cell>
        </row>
        <row r="159">
          <cell r="C159">
            <v>4259</v>
          </cell>
          <cell r="D159" t="str">
            <v>KING EDWARD VII</v>
          </cell>
          <cell r="E159">
            <v>0</v>
          </cell>
          <cell r="F159">
            <v>1140</v>
          </cell>
          <cell r="G159">
            <v>77816.399999999994</v>
          </cell>
          <cell r="H159">
            <v>37323.600000000006</v>
          </cell>
        </row>
        <row r="160">
          <cell r="C160">
            <v>4279</v>
          </cell>
          <cell r="D160" t="str">
            <v>Meadowhead School Academy Trust</v>
          </cell>
          <cell r="E160" t="str">
            <v>Recoupment Academy</v>
          </cell>
          <cell r="F160">
            <v>1643</v>
          </cell>
          <cell r="G160">
            <v>112151.17999999998</v>
          </cell>
          <cell r="H160">
            <v>53791.82</v>
          </cell>
        </row>
        <row r="161">
          <cell r="C161">
            <v>4008</v>
          </cell>
          <cell r="D161" t="str">
            <v>Newfield (Mercia)</v>
          </cell>
          <cell r="E161" t="str">
            <v>Recoupment Academy</v>
          </cell>
          <cell r="F161">
            <v>921</v>
          </cell>
          <cell r="G161">
            <v>62867.459999999992</v>
          </cell>
          <cell r="H161">
            <v>30153.54</v>
          </cell>
        </row>
        <row r="162">
          <cell r="C162">
            <v>5400</v>
          </cell>
          <cell r="D162" t="str">
            <v>Notre Dame High School</v>
          </cell>
          <cell r="E162" t="str">
            <v>Recoupment Academy</v>
          </cell>
          <cell r="F162">
            <v>1039</v>
          </cell>
          <cell r="G162">
            <v>70922.139999999985</v>
          </cell>
          <cell r="H162">
            <v>34016.86</v>
          </cell>
        </row>
        <row r="163">
          <cell r="C163">
            <v>6907</v>
          </cell>
          <cell r="D163" t="str">
            <v>Parkwood Academy</v>
          </cell>
          <cell r="E163" t="str">
            <v>Recoupment Academy</v>
          </cell>
          <cell r="F163">
            <v>815</v>
          </cell>
          <cell r="G163">
            <v>55631.899999999994</v>
          </cell>
          <cell r="H163">
            <v>26683.100000000002</v>
          </cell>
        </row>
        <row r="164">
          <cell r="C164">
            <v>6905</v>
          </cell>
          <cell r="D164" t="str">
            <v>Sheffield Park Academy</v>
          </cell>
          <cell r="E164" t="str">
            <v>Recoupment Academy</v>
          </cell>
          <cell r="F164">
            <v>822</v>
          </cell>
          <cell r="G164">
            <v>56109.719999999994</v>
          </cell>
          <cell r="H164">
            <v>26912.280000000002</v>
          </cell>
        </row>
        <row r="165">
          <cell r="C165">
            <v>6906</v>
          </cell>
          <cell r="D165" t="str">
            <v>Sheffield Springs Academy</v>
          </cell>
          <cell r="E165" t="str">
            <v>Recoupment Academy</v>
          </cell>
          <cell r="F165">
            <v>788</v>
          </cell>
          <cell r="G165">
            <v>53788.87999999999</v>
          </cell>
          <cell r="H165">
            <v>25799.120000000003</v>
          </cell>
        </row>
        <row r="166">
          <cell r="C166">
            <v>4229</v>
          </cell>
          <cell r="D166" t="str">
            <v>Silverdale School</v>
          </cell>
          <cell r="E166" t="str">
            <v>Recoupment Academy</v>
          </cell>
          <cell r="F166">
            <v>902</v>
          </cell>
          <cell r="G166">
            <v>61570.51999999999</v>
          </cell>
          <cell r="H166">
            <v>29531.480000000003</v>
          </cell>
        </row>
        <row r="167">
          <cell r="C167">
            <v>4271</v>
          </cell>
          <cell r="D167" t="str">
            <v>Stocksbridge High</v>
          </cell>
          <cell r="E167">
            <v>0</v>
          </cell>
          <cell r="F167">
            <v>834</v>
          </cell>
          <cell r="G167">
            <v>56928.839999999989</v>
          </cell>
          <cell r="H167">
            <v>27305.16</v>
          </cell>
        </row>
        <row r="168">
          <cell r="C168">
            <v>4234</v>
          </cell>
          <cell r="D168" t="str">
            <v>Tapton</v>
          </cell>
          <cell r="E168" t="str">
            <v>Recoupment Academy</v>
          </cell>
          <cell r="F168">
            <v>1167</v>
          </cell>
          <cell r="G168">
            <v>79659.419999999984</v>
          </cell>
          <cell r="H168">
            <v>38207.58</v>
          </cell>
        </row>
        <row r="169">
          <cell r="C169">
            <v>4006</v>
          </cell>
          <cell r="D169" t="str">
            <v>The City School (Outwood)</v>
          </cell>
          <cell r="E169" t="str">
            <v>Recoupment Academy</v>
          </cell>
          <cell r="F169">
            <v>914</v>
          </cell>
          <cell r="G169">
            <v>62389.639999999992</v>
          </cell>
          <cell r="H169">
            <v>29924.36</v>
          </cell>
        </row>
        <row r="170">
          <cell r="C170">
            <v>4004</v>
          </cell>
          <cell r="D170" t="str">
            <v>UTC Sheffield</v>
          </cell>
          <cell r="E170" t="str">
            <v>Recoupment Academy</v>
          </cell>
          <cell r="F170">
            <v>202</v>
          </cell>
          <cell r="G170">
            <v>13788.519999999999</v>
          </cell>
          <cell r="H170">
            <v>6613.4800000000005</v>
          </cell>
        </row>
        <row r="171">
          <cell r="C171">
            <v>4252</v>
          </cell>
          <cell r="D171" t="str">
            <v>Westfield School</v>
          </cell>
          <cell r="E171">
            <v>0</v>
          </cell>
          <cell r="F171">
            <v>1295</v>
          </cell>
          <cell r="G171">
            <v>88396.699999999983</v>
          </cell>
          <cell r="H171">
            <v>42398.3</v>
          </cell>
        </row>
        <row r="172">
          <cell r="C172">
            <v>4253</v>
          </cell>
          <cell r="D172" t="str">
            <v>Yewlands Academy</v>
          </cell>
          <cell r="E172" t="str">
            <v>Recoupment Academy</v>
          </cell>
          <cell r="F172">
            <v>842</v>
          </cell>
          <cell r="G172">
            <v>57474.919999999991</v>
          </cell>
          <cell r="H172">
            <v>27567.08</v>
          </cell>
        </row>
        <row r="174">
          <cell r="D174" t="str">
            <v>Total Secondary</v>
          </cell>
          <cell r="F174">
            <v>25161</v>
          </cell>
          <cell r="G174">
            <v>1717489.8599999994</v>
          </cell>
          <cell r="H174">
            <v>823771.1399999999</v>
          </cell>
        </row>
        <row r="176">
          <cell r="D176" t="str">
            <v>Middle Deemed Secondary</v>
          </cell>
        </row>
        <row r="178">
          <cell r="C178">
            <v>4225</v>
          </cell>
          <cell r="D178" t="str">
            <v>Hinde House (Brigantia) School</v>
          </cell>
          <cell r="E178" t="str">
            <v>Recoupment Academy</v>
          </cell>
          <cell r="F178">
            <v>1233</v>
          </cell>
          <cell r="G178">
            <v>97958.00999999998</v>
          </cell>
          <cell r="H178">
            <v>42830.25</v>
          </cell>
        </row>
        <row r="180">
          <cell r="D180" t="str">
            <v>Total Middle Deemed Secondary</v>
          </cell>
          <cell r="F180">
            <v>1233</v>
          </cell>
          <cell r="G180">
            <v>97958.00999999998</v>
          </cell>
          <cell r="H180">
            <v>42830.25</v>
          </cell>
        </row>
        <row r="182">
          <cell r="D182" t="str">
            <v>TOTAL PRIMARY/SECONDARY</v>
          </cell>
          <cell r="F182">
            <v>69349.416666666672</v>
          </cell>
          <cell r="G182">
            <v>6232553.3658333328</v>
          </cell>
          <cell r="H182">
            <v>2537996.6524999994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6">
          <cell r="C186">
            <v>4225</v>
          </cell>
          <cell r="D186" t="str">
            <v>Hinde House - Primary</v>
          </cell>
          <cell r="E186" t="str">
            <v>Recoupment Academy</v>
          </cell>
          <cell r="F186">
            <v>399</v>
          </cell>
          <cell r="G186">
            <v>41029.169999999991</v>
          </cell>
          <cell r="H186">
            <v>15525.089999999998</v>
          </cell>
        </row>
        <row r="187">
          <cell r="C187">
            <v>4225</v>
          </cell>
          <cell r="D187" t="str">
            <v>Hinde House - Secondary</v>
          </cell>
          <cell r="E187" t="str">
            <v>Recoupment Academy</v>
          </cell>
          <cell r="F187">
            <v>834</v>
          </cell>
          <cell r="G187">
            <v>56928.839999999989</v>
          </cell>
          <cell r="H187">
            <v>27305.16</v>
          </cell>
        </row>
        <row r="188">
          <cell r="F188">
            <v>1233</v>
          </cell>
          <cell r="G188">
            <v>97958.00999999998</v>
          </cell>
          <cell r="H188">
            <v>42830.25</v>
          </cell>
        </row>
        <row r="190">
          <cell r="F190" t="str">
            <v>Special Swimming</v>
          </cell>
          <cell r="G190">
            <v>8.3000000000000007</v>
          </cell>
        </row>
        <row r="191">
          <cell r="D191" t="str">
            <v>Special</v>
          </cell>
          <cell r="E191" t="str">
            <v>Pri Places</v>
          </cell>
          <cell r="G191">
            <v>115.02999999999997</v>
          </cell>
          <cell r="H191">
            <v>28.089999999999996</v>
          </cell>
        </row>
        <row r="192">
          <cell r="G192">
            <v>1.0000000000000002</v>
          </cell>
          <cell r="H192">
            <v>0.24419716595670699</v>
          </cell>
        </row>
        <row r="193">
          <cell r="C193">
            <v>7038</v>
          </cell>
          <cell r="D193" t="str">
            <v>Becton</v>
          </cell>
          <cell r="E193">
            <v>17</v>
          </cell>
          <cell r="F193">
            <v>31.000000000000004</v>
          </cell>
          <cell r="G193">
            <v>3449.7299999999996</v>
          </cell>
          <cell r="H193">
            <v>870.79</v>
          </cell>
        </row>
        <row r="194">
          <cell r="C194">
            <v>7010</v>
          </cell>
          <cell r="D194" t="str">
            <v>Bents Green</v>
          </cell>
          <cell r="E194">
            <v>0</v>
          </cell>
          <cell r="F194">
            <v>163</v>
          </cell>
          <cell r="G194">
            <v>17396.989999999994</v>
          </cell>
          <cell r="H194">
            <v>4578.6699999999992</v>
          </cell>
        </row>
        <row r="195">
          <cell r="C195">
            <v>7040</v>
          </cell>
          <cell r="D195" t="str">
            <v>Heritage Park Community</v>
          </cell>
          <cell r="E195">
            <v>30</v>
          </cell>
          <cell r="F195">
            <v>104</v>
          </cell>
          <cell r="G195">
            <v>11348.919999999998</v>
          </cell>
          <cell r="H195">
            <v>2921.3599999999997</v>
          </cell>
        </row>
        <row r="196">
          <cell r="C196">
            <v>7041</v>
          </cell>
          <cell r="D196" t="str">
            <v>Holgate Meadows Community</v>
          </cell>
          <cell r="E196">
            <v>19</v>
          </cell>
          <cell r="F196">
            <v>98</v>
          </cell>
          <cell r="G196">
            <v>10617.239999999998</v>
          </cell>
          <cell r="H196">
            <v>2752.8199999999997</v>
          </cell>
        </row>
        <row r="197">
          <cell r="C197">
            <v>7036</v>
          </cell>
          <cell r="D197" t="str">
            <v>Mossbrook IJ</v>
          </cell>
          <cell r="E197">
            <v>85</v>
          </cell>
          <cell r="F197">
            <v>84</v>
          </cell>
          <cell r="G197">
            <v>9670.8199999999979</v>
          </cell>
          <cell r="H197">
            <v>2359.5599999999995</v>
          </cell>
        </row>
        <row r="198">
          <cell r="C198">
            <v>7023</v>
          </cell>
          <cell r="D198" t="str">
            <v>Norfolk Park NIJ</v>
          </cell>
          <cell r="E198">
            <v>80</v>
          </cell>
          <cell r="F198">
            <v>80</v>
          </cell>
          <cell r="G198">
            <v>9202.3999999999978</v>
          </cell>
          <cell r="H198">
            <v>2247.1999999999998</v>
          </cell>
        </row>
        <row r="199">
          <cell r="C199">
            <v>7043</v>
          </cell>
          <cell r="D199" t="str">
            <v>Seven Hills</v>
          </cell>
          <cell r="E199">
            <v>0</v>
          </cell>
          <cell r="F199">
            <v>153</v>
          </cell>
          <cell r="G199">
            <v>16329.689999999997</v>
          </cell>
          <cell r="H199">
            <v>4297.7699999999995</v>
          </cell>
        </row>
        <row r="200">
          <cell r="C200">
            <v>7024</v>
          </cell>
          <cell r="D200" t="str">
            <v>Talbot Sec</v>
          </cell>
          <cell r="E200">
            <v>0</v>
          </cell>
          <cell r="F200">
            <v>164</v>
          </cell>
          <cell r="G200">
            <v>17503.719999999998</v>
          </cell>
          <cell r="H200">
            <v>4606.7599999999993</v>
          </cell>
        </row>
        <row r="201">
          <cell r="C201">
            <v>7013</v>
          </cell>
          <cell r="D201" t="str">
            <v>The Rowan IJ</v>
          </cell>
          <cell r="E201">
            <v>81</v>
          </cell>
          <cell r="F201">
            <v>92</v>
          </cell>
          <cell r="G201">
            <v>10491.459999999997</v>
          </cell>
          <cell r="H201">
            <v>2584.2799999999997</v>
          </cell>
        </row>
        <row r="202">
          <cell r="C202">
            <v>7026</v>
          </cell>
          <cell r="D202" t="str">
            <v>Woolley  Wood NIJ</v>
          </cell>
          <cell r="E202">
            <v>85</v>
          </cell>
          <cell r="F202">
            <v>84</v>
          </cell>
          <cell r="G202">
            <v>9670.8199999999979</v>
          </cell>
          <cell r="H202">
            <v>2359.5599999999995</v>
          </cell>
        </row>
        <row r="204">
          <cell r="D204" t="str">
            <v>Total Special</v>
          </cell>
          <cell r="E204">
            <v>397</v>
          </cell>
          <cell r="F204">
            <v>1053</v>
          </cell>
          <cell r="G204">
            <v>115681.78999999998</v>
          </cell>
          <cell r="H204">
            <v>29578.769999999997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D206" t="str">
            <v>TOTAL ALL SCHOOLS</v>
          </cell>
          <cell r="F206">
            <v>70402.416666666672</v>
          </cell>
          <cell r="G206">
            <v>6348235.1558333328</v>
          </cell>
          <cell r="H206">
            <v>2567575.4224999994</v>
          </cell>
        </row>
        <row r="207">
          <cell r="G207">
            <v>0</v>
          </cell>
        </row>
        <row r="209">
          <cell r="G209" t="str">
            <v>Add Deleg</v>
          </cell>
          <cell r="H209" t="str">
            <v>De-deleg</v>
          </cell>
        </row>
        <row r="210">
          <cell r="D210" t="str">
            <v>Maintained</v>
          </cell>
          <cell r="F210">
            <v>38349</v>
          </cell>
          <cell r="G210">
            <v>3756753.4899999988</v>
          </cell>
          <cell r="H210">
            <v>1446127.7500000005</v>
          </cell>
        </row>
        <row r="211">
          <cell r="D211" t="str">
            <v>Academies</v>
          </cell>
          <cell r="F211">
            <v>32053.416666666668</v>
          </cell>
          <cell r="G211">
            <v>2591481.6658333321</v>
          </cell>
          <cell r="H211">
            <v>1121447.6724999999</v>
          </cell>
        </row>
        <row r="212">
          <cell r="D212" t="str">
            <v>Total</v>
          </cell>
          <cell r="F212">
            <v>70402.416666666672</v>
          </cell>
          <cell r="G212">
            <v>6348235.1558333309</v>
          </cell>
          <cell r="H212">
            <v>2567575.4225000003</v>
          </cell>
        </row>
        <row r="218">
          <cell r="D218" t="str">
            <v>Primary</v>
          </cell>
        </row>
        <row r="219">
          <cell r="D219" t="str">
            <v>Secondary</v>
          </cell>
        </row>
        <row r="220">
          <cell r="D220" t="str">
            <v>Special</v>
          </cell>
        </row>
        <row r="223">
          <cell r="D223" t="str">
            <v>Primary</v>
          </cell>
        </row>
        <row r="224">
          <cell r="D224" t="str">
            <v>Maintained</v>
          </cell>
        </row>
        <row r="225">
          <cell r="D225" t="str">
            <v>Academies</v>
          </cell>
        </row>
        <row r="226">
          <cell r="D226" t="str">
            <v>Total</v>
          </cell>
        </row>
        <row r="228">
          <cell r="D228" t="str">
            <v>Secondary</v>
          </cell>
        </row>
        <row r="229">
          <cell r="D229" t="str">
            <v>Maintained</v>
          </cell>
        </row>
        <row r="230">
          <cell r="D230" t="str">
            <v>Academies</v>
          </cell>
        </row>
        <row r="231">
          <cell r="D231" t="str">
            <v>Total</v>
          </cell>
        </row>
        <row r="234">
          <cell r="D234" t="str">
            <v>Primary</v>
          </cell>
        </row>
        <row r="235">
          <cell r="D235" t="str">
            <v>Maintained</v>
          </cell>
        </row>
        <row r="236">
          <cell r="D236" t="str">
            <v>Academies</v>
          </cell>
        </row>
        <row r="237">
          <cell r="D237" t="str">
            <v>Total</v>
          </cell>
        </row>
        <row r="239">
          <cell r="D239" t="str">
            <v>Secondary</v>
          </cell>
        </row>
        <row r="240">
          <cell r="D240" t="str">
            <v>Maintained</v>
          </cell>
        </row>
        <row r="241">
          <cell r="D241" t="str">
            <v>Academies</v>
          </cell>
        </row>
        <row r="242">
          <cell r="D242" t="str">
            <v>Total</v>
          </cell>
        </row>
        <row r="244">
          <cell r="D244" t="str">
            <v>Total All Schools Excl. Special</v>
          </cell>
        </row>
        <row r="247">
          <cell r="D247" t="str">
            <v>Maintained</v>
          </cell>
        </row>
        <row r="248">
          <cell r="D248" t="str">
            <v>Academies</v>
          </cell>
        </row>
        <row r="249">
          <cell r="D249" t="str">
            <v>Total</v>
          </cell>
        </row>
      </sheetData>
      <sheetData sheetId="10"/>
      <sheetData sheetId="11">
        <row r="1">
          <cell r="K1">
            <v>0.623</v>
          </cell>
        </row>
        <row r="187">
          <cell r="O187">
            <v>112.98732305861434</v>
          </cell>
        </row>
        <row r="188">
          <cell r="O188">
            <v>352.71004243281482</v>
          </cell>
        </row>
      </sheetData>
      <sheetData sheetId="12">
        <row r="38">
          <cell r="B38">
            <v>2001</v>
          </cell>
          <cell r="C38" t="str">
            <v>Abbey Lane Primary School</v>
          </cell>
          <cell r="E38">
            <v>0.80402930402930395</v>
          </cell>
          <cell r="F38">
            <v>0.111721611721612</v>
          </cell>
          <cell r="G38">
            <v>1.83150183150183E-3</v>
          </cell>
          <cell r="H38">
            <v>5.8608058608058601E-2</v>
          </cell>
          <cell r="I38">
            <v>2.1978021978022001E-2</v>
          </cell>
          <cell r="J38">
            <v>1.83150183150183E-3</v>
          </cell>
          <cell r="K38">
            <v>0</v>
          </cell>
          <cell r="L38">
            <v>1.0000000000000002</v>
          </cell>
          <cell r="O38">
            <v>439.80402930402926</v>
          </cell>
          <cell r="P38">
            <v>61.111721611721769</v>
          </cell>
          <cell r="Q38">
            <v>1.0018315018315009</v>
          </cell>
          <cell r="R38">
            <v>32.058608058608051</v>
          </cell>
          <cell r="S38">
            <v>12.021978021978034</v>
          </cell>
          <cell r="T38">
            <v>1.0018315018315009</v>
          </cell>
          <cell r="U38">
            <v>0</v>
          </cell>
          <cell r="V38">
            <v>547</v>
          </cell>
          <cell r="W38">
            <v>547</v>
          </cell>
        </row>
        <row r="39">
          <cell r="B39">
            <v>2318</v>
          </cell>
          <cell r="C39" t="str">
            <v>Acres Hill</v>
          </cell>
          <cell r="E39">
            <v>1.3157894736842099E-2</v>
          </cell>
          <cell r="F39">
            <v>3.94736842105263E-2</v>
          </cell>
          <cell r="G39">
            <v>0.32894736842105299</v>
          </cell>
          <cell r="H39">
            <v>0.42105263157894701</v>
          </cell>
          <cell r="I39">
            <v>0.1875</v>
          </cell>
          <cell r="J39">
            <v>6.5789473684210497E-3</v>
          </cell>
          <cell r="K39">
            <v>3.28947368421053E-3</v>
          </cell>
          <cell r="L39">
            <v>0.99999999999999989</v>
          </cell>
          <cell r="O39">
            <v>4.0394736842105248</v>
          </cell>
          <cell r="P39">
            <v>12.118421052631573</v>
          </cell>
          <cell r="Q39">
            <v>100.98684210526326</v>
          </cell>
          <cell r="R39">
            <v>129.26315789473674</v>
          </cell>
          <cell r="S39">
            <v>57.5625</v>
          </cell>
          <cell r="T39">
            <v>2.0197368421052624</v>
          </cell>
          <cell r="U39">
            <v>1.0098684210526327</v>
          </cell>
          <cell r="V39">
            <v>307</v>
          </cell>
          <cell r="W39">
            <v>307</v>
          </cell>
        </row>
        <row r="40">
          <cell r="B40">
            <v>2342</v>
          </cell>
          <cell r="C40" t="str">
            <v>Angram Bank Primary School</v>
          </cell>
          <cell r="E40">
            <v>0.47083333333333299</v>
          </cell>
          <cell r="F40">
            <v>2.0833333333333301E-2</v>
          </cell>
          <cell r="G40">
            <v>1.6666666666666701E-2</v>
          </cell>
          <cell r="H40">
            <v>0.35416666666666702</v>
          </cell>
          <cell r="I40">
            <v>0.133333333333333</v>
          </cell>
          <cell r="J40">
            <v>4.1666666666666701E-3</v>
          </cell>
          <cell r="K40">
            <v>0</v>
          </cell>
          <cell r="L40">
            <v>0.99999999999999967</v>
          </cell>
          <cell r="O40">
            <v>112.99999999999991</v>
          </cell>
          <cell r="P40">
            <v>4.999999999999992</v>
          </cell>
          <cell r="Q40">
            <v>4.000000000000008</v>
          </cell>
          <cell r="R40">
            <v>85.000000000000085</v>
          </cell>
          <cell r="S40">
            <v>31.999999999999918</v>
          </cell>
          <cell r="T40">
            <v>1.0000000000000009</v>
          </cell>
          <cell r="U40">
            <v>0</v>
          </cell>
          <cell r="V40">
            <v>239.99999999999991</v>
          </cell>
          <cell r="W40">
            <v>240</v>
          </cell>
        </row>
        <row r="41">
          <cell r="B41">
            <v>2343</v>
          </cell>
          <cell r="C41" t="str">
            <v>Anns Grove Primary School</v>
          </cell>
          <cell r="E41">
            <v>0.20538720538720501</v>
          </cell>
          <cell r="F41">
            <v>6.0606060606060601E-2</v>
          </cell>
          <cell r="G41">
            <v>0.18518518518518501</v>
          </cell>
          <cell r="H41">
            <v>0.26262626262626299</v>
          </cell>
          <cell r="I41">
            <v>0.21212121212121199</v>
          </cell>
          <cell r="J41">
            <v>3.7037037037037E-2</v>
          </cell>
          <cell r="K41">
            <v>3.7037037037037E-2</v>
          </cell>
          <cell r="L41">
            <v>0.99999999999999956</v>
          </cell>
          <cell r="O41">
            <v>60.999999999999886</v>
          </cell>
          <cell r="P41">
            <v>18</v>
          </cell>
          <cell r="Q41">
            <v>54.99999999999995</v>
          </cell>
          <cell r="R41">
            <v>78.000000000000114</v>
          </cell>
          <cell r="S41">
            <v>62.999999999999957</v>
          </cell>
          <cell r="T41">
            <v>10.999999999999989</v>
          </cell>
          <cell r="U41">
            <v>10.999999999999989</v>
          </cell>
          <cell r="V41">
            <v>296.99999999999989</v>
          </cell>
          <cell r="W41">
            <v>297</v>
          </cell>
        </row>
        <row r="42">
          <cell r="B42">
            <v>3429</v>
          </cell>
          <cell r="C42" t="str">
            <v>Arbourthorne Community Primary</v>
          </cell>
          <cell r="E42">
            <v>2.4509803921568599E-2</v>
          </cell>
          <cell r="F42">
            <v>2.4509803921568601E-3</v>
          </cell>
          <cell r="G42">
            <v>0.12254901960784299</v>
          </cell>
          <cell r="H42">
            <v>7.5980392156862697E-2</v>
          </cell>
          <cell r="I42">
            <v>0.55392156862745101</v>
          </cell>
          <cell r="J42">
            <v>0.191176470588235</v>
          </cell>
          <cell r="K42">
            <v>2.9411764705882401E-2</v>
          </cell>
          <cell r="L42">
            <v>0.99999999999999944</v>
          </cell>
          <cell r="O42">
            <v>9.8774509803921458</v>
          </cell>
          <cell r="P42">
            <v>0.98774509803921462</v>
          </cell>
          <cell r="Q42">
            <v>49.387254901960723</v>
          </cell>
          <cell r="R42">
            <v>30.620098039215666</v>
          </cell>
          <cell r="S42">
            <v>223.23039215686276</v>
          </cell>
          <cell r="T42">
            <v>77.044117647058712</v>
          </cell>
          <cell r="U42">
            <v>11.852941176470608</v>
          </cell>
          <cell r="V42">
            <v>402.99999999999983</v>
          </cell>
          <cell r="W42">
            <v>403</v>
          </cell>
        </row>
        <row r="43">
          <cell r="B43">
            <v>2340</v>
          </cell>
          <cell r="C43" t="str">
            <v>Athelstan Primary School</v>
          </cell>
          <cell r="E43">
            <v>0.43302752293578001</v>
          </cell>
          <cell r="F43">
            <v>0.111926605504587</v>
          </cell>
          <cell r="G43">
            <v>3.4862385321100899E-2</v>
          </cell>
          <cell r="H43">
            <v>0.32110091743119301</v>
          </cell>
          <cell r="I43">
            <v>8.2568807339449504E-2</v>
          </cell>
          <cell r="J43">
            <v>1.4678899082568799E-2</v>
          </cell>
          <cell r="K43">
            <v>1.8348623853210999E-3</v>
          </cell>
          <cell r="L43">
            <v>1.0000000000000002</v>
          </cell>
          <cell r="O43">
            <v>236.86605504587166</v>
          </cell>
          <cell r="P43">
            <v>61.223853211009086</v>
          </cell>
          <cell r="Q43">
            <v>19.069724770642193</v>
          </cell>
          <cell r="R43">
            <v>175.64220183486259</v>
          </cell>
          <cell r="S43">
            <v>45.165137614678876</v>
          </cell>
          <cell r="T43">
            <v>8.0293577981651332</v>
          </cell>
          <cell r="U43">
            <v>1.0036697247706416</v>
          </cell>
          <cell r="V43">
            <v>547.00000000000011</v>
          </cell>
          <cell r="W43">
            <v>547</v>
          </cell>
        </row>
        <row r="44">
          <cell r="B44">
            <v>2281</v>
          </cell>
          <cell r="C44" t="str">
            <v>Ballifield Primary</v>
          </cell>
          <cell r="E44">
            <v>0.67061611374407604</v>
          </cell>
          <cell r="F44">
            <v>0.22985781990521301</v>
          </cell>
          <cell r="G44">
            <v>1.1848341232227499E-2</v>
          </cell>
          <cell r="H44">
            <v>4.7393364928909901E-2</v>
          </cell>
          <cell r="I44">
            <v>3.0805687203791499E-2</v>
          </cell>
          <cell r="J44">
            <v>7.10900473933649E-3</v>
          </cell>
          <cell r="K44">
            <v>2.3696682464455E-3</v>
          </cell>
          <cell r="L44">
            <v>0.99999999999999989</v>
          </cell>
          <cell r="O44">
            <v>283.00000000000011</v>
          </cell>
          <cell r="P44">
            <v>96.999999999999886</v>
          </cell>
          <cell r="Q44">
            <v>5.0000000000000044</v>
          </cell>
          <cell r="R44">
            <v>19.999999999999979</v>
          </cell>
          <cell r="S44">
            <v>13.000000000000012</v>
          </cell>
          <cell r="T44">
            <v>2.9999999999999987</v>
          </cell>
          <cell r="U44">
            <v>1.0000000000000009</v>
          </cell>
          <cell r="V44">
            <v>422</v>
          </cell>
          <cell r="W44">
            <v>422</v>
          </cell>
        </row>
        <row r="45">
          <cell r="B45">
            <v>2322</v>
          </cell>
          <cell r="C45" t="str">
            <v>Bankwood Primary School</v>
          </cell>
          <cell r="E45">
            <v>4.0590405904058997E-2</v>
          </cell>
          <cell r="F45">
            <v>3.6900369003690001E-3</v>
          </cell>
          <cell r="G45">
            <v>4.4280442804428E-2</v>
          </cell>
          <cell r="H45">
            <v>9.9630996309963096E-2</v>
          </cell>
          <cell r="I45">
            <v>0.29151291512915101</v>
          </cell>
          <cell r="J45">
            <v>0.17343173431734299</v>
          </cell>
          <cell r="K45">
            <v>0.34686346863468598</v>
          </cell>
          <cell r="L45">
            <v>0.999999999999999</v>
          </cell>
          <cell r="O45">
            <v>11.121771217712165</v>
          </cell>
          <cell r="P45">
            <v>1.011070110701106</v>
          </cell>
          <cell r="Q45">
            <v>12.132841328413273</v>
          </cell>
          <cell r="R45">
            <v>27.298892988929889</v>
          </cell>
          <cell r="S45">
            <v>79.874538745387369</v>
          </cell>
          <cell r="T45">
            <v>47.520295202951978</v>
          </cell>
          <cell r="U45">
            <v>95.040590405903956</v>
          </cell>
          <cell r="V45">
            <v>273.99999999999972</v>
          </cell>
          <cell r="W45">
            <v>274</v>
          </cell>
        </row>
        <row r="46">
          <cell r="B46">
            <v>2274</v>
          </cell>
          <cell r="C46" t="str">
            <v>Beck Primary School</v>
          </cell>
          <cell r="E46">
            <v>9.6618357487922701E-3</v>
          </cell>
          <cell r="F46">
            <v>3.2206119162640902E-3</v>
          </cell>
          <cell r="G46">
            <v>6.4412238325281803E-3</v>
          </cell>
          <cell r="H46">
            <v>9.6618357487922704E-2</v>
          </cell>
          <cell r="I46">
            <v>0.87117552334943604</v>
          </cell>
          <cell r="J46">
            <v>3.2206119162640902E-3</v>
          </cell>
          <cell r="K46">
            <v>9.6618357487922701E-3</v>
          </cell>
          <cell r="L46">
            <v>0.99999999999999967</v>
          </cell>
          <cell r="O46">
            <v>6.0193236714975846</v>
          </cell>
          <cell r="P46">
            <v>2.0064412238325282</v>
          </cell>
          <cell r="Q46">
            <v>4.0128824476650564</v>
          </cell>
          <cell r="R46">
            <v>60.193236714975846</v>
          </cell>
          <cell r="S46">
            <v>542.74235104669867</v>
          </cell>
          <cell r="T46">
            <v>2.0064412238325282</v>
          </cell>
          <cell r="U46">
            <v>6.0193236714975846</v>
          </cell>
          <cell r="V46">
            <v>622.99999999999977</v>
          </cell>
          <cell r="W46">
            <v>623</v>
          </cell>
        </row>
        <row r="47">
          <cell r="B47">
            <v>2241</v>
          </cell>
          <cell r="C47" t="str">
            <v>Beighton Nursery and Infants</v>
          </cell>
          <cell r="E47">
            <v>0.85769230769230798</v>
          </cell>
          <cell r="F47">
            <v>0.107692307692308</v>
          </cell>
          <cell r="G47">
            <v>1.5384615384615399E-2</v>
          </cell>
          <cell r="H47">
            <v>0</v>
          </cell>
          <cell r="I47">
            <v>1.9230769230769201E-2</v>
          </cell>
          <cell r="J47">
            <v>0</v>
          </cell>
          <cell r="K47">
            <v>0</v>
          </cell>
          <cell r="L47">
            <v>1.0000000000000007</v>
          </cell>
          <cell r="O47">
            <v>223.00000000000009</v>
          </cell>
          <cell r="P47">
            <v>28.000000000000082</v>
          </cell>
          <cell r="Q47">
            <v>4.0000000000000036</v>
          </cell>
          <cell r="R47">
            <v>0</v>
          </cell>
          <cell r="S47">
            <v>4.999999999999992</v>
          </cell>
          <cell r="T47">
            <v>0</v>
          </cell>
          <cell r="U47">
            <v>0</v>
          </cell>
          <cell r="V47">
            <v>260.00000000000017</v>
          </cell>
          <cell r="W47">
            <v>260</v>
          </cell>
        </row>
        <row r="48">
          <cell r="B48">
            <v>2353</v>
          </cell>
          <cell r="C48" t="str">
            <v>Birley Primary School</v>
          </cell>
          <cell r="E48">
            <v>0.68088737201365201</v>
          </cell>
          <cell r="F48">
            <v>0.100682593856655</v>
          </cell>
          <cell r="G48">
            <v>0.17064846416382301</v>
          </cell>
          <cell r="H48">
            <v>1.87713310580205E-2</v>
          </cell>
          <cell r="I48">
            <v>2.7303754266211601E-2</v>
          </cell>
          <cell r="J48">
            <v>0</v>
          </cell>
          <cell r="K48">
            <v>1.70648464163823E-3</v>
          </cell>
          <cell r="L48">
            <v>1.0000000000000004</v>
          </cell>
          <cell r="O48">
            <v>399.00000000000006</v>
          </cell>
          <cell r="P48">
            <v>58.999999999999829</v>
          </cell>
          <cell r="Q48">
            <v>100.00000000000028</v>
          </cell>
          <cell r="R48">
            <v>11.000000000000012</v>
          </cell>
          <cell r="S48">
            <v>15.999999999999998</v>
          </cell>
          <cell r="T48">
            <v>0</v>
          </cell>
          <cell r="U48">
            <v>1.0000000000000029</v>
          </cell>
          <cell r="V48">
            <v>586.00000000000023</v>
          </cell>
          <cell r="W48">
            <v>586</v>
          </cell>
        </row>
        <row r="49">
          <cell r="B49">
            <v>2323</v>
          </cell>
          <cell r="C49" t="str">
            <v>Birley Spa Community Primary</v>
          </cell>
          <cell r="E49">
            <v>0.34523809523809501</v>
          </cell>
          <cell r="F49">
            <v>9.5238095238095205E-2</v>
          </cell>
          <cell r="G49">
            <v>0.53809523809523796</v>
          </cell>
          <cell r="H49">
            <v>4.7619047619047597E-3</v>
          </cell>
          <cell r="I49">
            <v>1.1904761904761901E-2</v>
          </cell>
          <cell r="J49">
            <v>4.7619047619047597E-3</v>
          </cell>
          <cell r="K49">
            <v>0</v>
          </cell>
          <cell r="L49">
            <v>0.99999999999999956</v>
          </cell>
          <cell r="O49">
            <v>140.85714285714278</v>
          </cell>
          <cell r="P49">
            <v>38.857142857142847</v>
          </cell>
          <cell r="Q49">
            <v>219.54285714285709</v>
          </cell>
          <cell r="R49">
            <v>1.9428571428571419</v>
          </cell>
          <cell r="S49">
            <v>4.8571428571428559</v>
          </cell>
          <cell r="T49">
            <v>1.9428571428571419</v>
          </cell>
          <cell r="U49">
            <v>0</v>
          </cell>
          <cell r="V49">
            <v>407.99999999999977</v>
          </cell>
          <cell r="W49">
            <v>408</v>
          </cell>
        </row>
        <row r="50">
          <cell r="B50">
            <v>2328</v>
          </cell>
          <cell r="C50" t="str">
            <v>Bradfield Dungworth</v>
          </cell>
          <cell r="E50">
            <v>0.90990990990991005</v>
          </cell>
          <cell r="F50">
            <v>0</v>
          </cell>
          <cell r="G50">
            <v>5.4054054054054099E-2</v>
          </cell>
          <cell r="H50">
            <v>1.8018018018018001E-2</v>
          </cell>
          <cell r="I50">
            <v>1.8018018018018001E-2</v>
          </cell>
          <cell r="J50">
            <v>0</v>
          </cell>
          <cell r="K50">
            <v>0</v>
          </cell>
          <cell r="L50">
            <v>1.0000000000000002</v>
          </cell>
          <cell r="O50">
            <v>101.00000000000001</v>
          </cell>
          <cell r="P50">
            <v>0</v>
          </cell>
          <cell r="Q50">
            <v>6.0000000000000053</v>
          </cell>
          <cell r="R50">
            <v>1.999999999999998</v>
          </cell>
          <cell r="S50">
            <v>1.999999999999998</v>
          </cell>
          <cell r="T50">
            <v>0</v>
          </cell>
          <cell r="U50">
            <v>0</v>
          </cell>
          <cell r="V50">
            <v>111.00000000000001</v>
          </cell>
          <cell r="W50">
            <v>111</v>
          </cell>
        </row>
        <row r="51">
          <cell r="B51">
            <v>2233</v>
          </cell>
          <cell r="C51" t="str">
            <v>Bradway Primary</v>
          </cell>
          <cell r="E51">
            <v>0.85167464114832503</v>
          </cell>
          <cell r="F51">
            <v>9.5693779904306199E-3</v>
          </cell>
          <cell r="G51">
            <v>0</v>
          </cell>
          <cell r="H51">
            <v>7.1770334928229707E-2</v>
          </cell>
          <cell r="I51">
            <v>6.6985645933014398E-2</v>
          </cell>
          <cell r="J51">
            <v>0</v>
          </cell>
          <cell r="K51">
            <v>0</v>
          </cell>
          <cell r="L51">
            <v>0.99999999999999978</v>
          </cell>
          <cell r="O51">
            <v>355.99999999999989</v>
          </cell>
          <cell r="P51">
            <v>3.9999999999999991</v>
          </cell>
          <cell r="Q51">
            <v>0</v>
          </cell>
          <cell r="R51">
            <v>30.000000000000018</v>
          </cell>
          <cell r="S51">
            <v>28.000000000000018</v>
          </cell>
          <cell r="T51">
            <v>0</v>
          </cell>
          <cell r="U51">
            <v>0</v>
          </cell>
          <cell r="V51">
            <v>417.99999999999989</v>
          </cell>
          <cell r="W51">
            <v>418</v>
          </cell>
        </row>
        <row r="52">
          <cell r="B52">
            <v>2014</v>
          </cell>
          <cell r="C52" t="str">
            <v>Brightside Nursery Inf School</v>
          </cell>
          <cell r="E52">
            <v>3.3333333333333298E-2</v>
          </cell>
          <cell r="F52">
            <v>0.155555555555556</v>
          </cell>
          <cell r="G52">
            <v>0.6</v>
          </cell>
          <cell r="H52">
            <v>0.12777777777777799</v>
          </cell>
          <cell r="I52">
            <v>8.3333333333333301E-2</v>
          </cell>
          <cell r="J52">
            <v>0</v>
          </cell>
          <cell r="K52">
            <v>0</v>
          </cell>
          <cell r="L52">
            <v>1.0000000000000007</v>
          </cell>
          <cell r="O52">
            <v>6.033333333333327</v>
          </cell>
          <cell r="P52">
            <v>28.155555555555637</v>
          </cell>
          <cell r="Q52">
            <v>108.6</v>
          </cell>
          <cell r="R52">
            <v>23.127777777777816</v>
          </cell>
          <cell r="S52">
            <v>15.083333333333327</v>
          </cell>
          <cell r="T52">
            <v>0</v>
          </cell>
          <cell r="U52">
            <v>0</v>
          </cell>
          <cell r="V52">
            <v>181.00000000000009</v>
          </cell>
          <cell r="W52">
            <v>181</v>
          </cell>
        </row>
        <row r="53">
          <cell r="B53">
            <v>2246</v>
          </cell>
          <cell r="C53" t="str">
            <v>Brook House Junior School</v>
          </cell>
          <cell r="E53">
            <v>0.84848484848484895</v>
          </cell>
          <cell r="F53">
            <v>0.12121212121212099</v>
          </cell>
          <cell r="G53">
            <v>1.21212121212121E-2</v>
          </cell>
          <cell r="H53">
            <v>1.21212121212121E-2</v>
          </cell>
          <cell r="I53">
            <v>6.0606060606060597E-3</v>
          </cell>
          <cell r="J53">
            <v>0</v>
          </cell>
          <cell r="K53">
            <v>0</v>
          </cell>
          <cell r="L53">
            <v>1.0000000000000002</v>
          </cell>
          <cell r="O53">
            <v>281.69696969696986</v>
          </cell>
          <cell r="P53">
            <v>40.242424242424171</v>
          </cell>
          <cell r="Q53">
            <v>4.0242424242424173</v>
          </cell>
          <cell r="R53">
            <v>4.0242424242424173</v>
          </cell>
          <cell r="S53">
            <v>2.0121212121212118</v>
          </cell>
          <cell r="T53">
            <v>0</v>
          </cell>
          <cell r="U53">
            <v>0</v>
          </cell>
          <cell r="V53">
            <v>332.00000000000006</v>
          </cell>
          <cell r="W53">
            <v>332</v>
          </cell>
        </row>
        <row r="54">
          <cell r="B54">
            <v>5204</v>
          </cell>
          <cell r="C54" t="str">
            <v>Broomhill Infant School</v>
          </cell>
          <cell r="E54">
            <v>0.625</v>
          </cell>
          <cell r="F54">
            <v>0.11607142857142901</v>
          </cell>
          <cell r="G54">
            <v>7.1428571428571397E-2</v>
          </cell>
          <cell r="H54">
            <v>8.0357142857142905E-2</v>
          </cell>
          <cell r="I54">
            <v>9.8214285714285698E-2</v>
          </cell>
          <cell r="J54">
            <v>0</v>
          </cell>
          <cell r="K54">
            <v>8.9285714285714298E-3</v>
          </cell>
          <cell r="L54">
            <v>1.0000000000000004</v>
          </cell>
          <cell r="O54">
            <v>70</v>
          </cell>
          <cell r="P54">
            <v>13.000000000000048</v>
          </cell>
          <cell r="Q54">
            <v>7.9999999999999964</v>
          </cell>
          <cell r="R54">
            <v>9.0000000000000053</v>
          </cell>
          <cell r="S54">
            <v>10.999999999999998</v>
          </cell>
          <cell r="T54">
            <v>0</v>
          </cell>
          <cell r="U54">
            <v>1.0000000000000002</v>
          </cell>
          <cell r="V54">
            <v>112.00000000000004</v>
          </cell>
          <cell r="W54">
            <v>112</v>
          </cell>
        </row>
        <row r="55">
          <cell r="B55">
            <v>2325</v>
          </cell>
          <cell r="C55" t="str">
            <v>Brunswick Community Primary</v>
          </cell>
          <cell r="E55">
            <v>0.53482587064676601</v>
          </cell>
          <cell r="F55">
            <v>1.7412935323383099E-2</v>
          </cell>
          <cell r="G55">
            <v>5.9701492537313397E-2</v>
          </cell>
          <cell r="H55">
            <v>0.34825870646766199</v>
          </cell>
          <cell r="I55">
            <v>3.4825870646766198E-2</v>
          </cell>
          <cell r="J55">
            <v>0</v>
          </cell>
          <cell r="K55">
            <v>4.97512437810945E-3</v>
          </cell>
          <cell r="L55">
            <v>1.0000000000000002</v>
          </cell>
          <cell r="O55">
            <v>215.5348258706467</v>
          </cell>
          <cell r="P55">
            <v>7.0174129353233887</v>
          </cell>
          <cell r="Q55">
            <v>24.0597014925373</v>
          </cell>
          <cell r="R55">
            <v>140.34825870646779</v>
          </cell>
          <cell r="S55">
            <v>14.034825870646777</v>
          </cell>
          <cell r="T55">
            <v>0</v>
          </cell>
          <cell r="U55">
            <v>2.0049751243781082</v>
          </cell>
          <cell r="V55">
            <v>403.00000000000006</v>
          </cell>
          <cell r="W55">
            <v>403</v>
          </cell>
        </row>
        <row r="56">
          <cell r="B56">
            <v>2095</v>
          </cell>
          <cell r="C56" t="str">
            <v>Byron Wood</v>
          </cell>
          <cell r="E56">
            <v>2.3094688221708998E-3</v>
          </cell>
          <cell r="F56">
            <v>6.23556581986143E-2</v>
          </cell>
          <cell r="G56">
            <v>1.6166281755196299E-2</v>
          </cell>
          <cell r="H56">
            <v>0.38568129330253997</v>
          </cell>
          <cell r="I56">
            <v>0.52886836027713602</v>
          </cell>
          <cell r="J56">
            <v>0</v>
          </cell>
          <cell r="K56">
            <v>4.6189376443417996E-3</v>
          </cell>
          <cell r="L56">
            <v>0.99999999999999933</v>
          </cell>
          <cell r="O56">
            <v>1.0023094688221705</v>
          </cell>
          <cell r="P56">
            <v>27.062355658198605</v>
          </cell>
          <cell r="Q56">
            <v>7.0161662817551935</v>
          </cell>
          <cell r="R56">
            <v>167.38568129330235</v>
          </cell>
          <cell r="S56">
            <v>229.52886836027704</v>
          </cell>
          <cell r="T56">
            <v>0</v>
          </cell>
          <cell r="U56">
            <v>2.0046189376443411</v>
          </cell>
          <cell r="V56">
            <v>433.99999999999972</v>
          </cell>
          <cell r="W56">
            <v>434</v>
          </cell>
        </row>
        <row r="57">
          <cell r="B57">
            <v>2344</v>
          </cell>
          <cell r="C57" t="str">
            <v>Carfield Primary School</v>
          </cell>
          <cell r="E57">
            <v>0.49630996309963099</v>
          </cell>
          <cell r="F57">
            <v>0.105166051660517</v>
          </cell>
          <cell r="G57">
            <v>0.17343173431734299</v>
          </cell>
          <cell r="H57">
            <v>0.132841328413284</v>
          </cell>
          <cell r="I57">
            <v>4.4280442804428E-2</v>
          </cell>
          <cell r="J57">
            <v>2.3985239852398501E-2</v>
          </cell>
          <cell r="K57">
            <v>2.3985239852398501E-2</v>
          </cell>
          <cell r="L57">
            <v>1</v>
          </cell>
          <cell r="O57">
            <v>269.99261992619927</v>
          </cell>
          <cell r="P57">
            <v>57.21033210332125</v>
          </cell>
          <cell r="Q57">
            <v>94.346863468634581</v>
          </cell>
          <cell r="R57">
            <v>72.265682656826499</v>
          </cell>
          <cell r="S57">
            <v>24.088560885608832</v>
          </cell>
          <cell r="T57">
            <v>13.047970479704784</v>
          </cell>
          <cell r="U57">
            <v>13.047970479704784</v>
          </cell>
          <cell r="V57">
            <v>543.99999999999989</v>
          </cell>
          <cell r="W57">
            <v>544</v>
          </cell>
        </row>
        <row r="58">
          <cell r="B58">
            <v>2023</v>
          </cell>
          <cell r="C58" t="str">
            <v>Carter Knowle Junior</v>
          </cell>
          <cell r="E58">
            <v>0.89270386266094404</v>
          </cell>
          <cell r="F58">
            <v>6.43776824034335E-2</v>
          </cell>
          <cell r="G58">
            <v>4.29184549356223E-3</v>
          </cell>
          <cell r="H58">
            <v>1.28755364806867E-2</v>
          </cell>
          <cell r="I58">
            <v>2.14592274678112E-2</v>
          </cell>
          <cell r="J58">
            <v>4.29184549356223E-3</v>
          </cell>
          <cell r="K58">
            <v>0</v>
          </cell>
          <cell r="L58">
            <v>0.99999999999999978</v>
          </cell>
          <cell r="O58">
            <v>207.99999999999997</v>
          </cell>
          <cell r="P58">
            <v>15.000000000000005</v>
          </cell>
          <cell r="Q58">
            <v>0.99999999999999956</v>
          </cell>
          <cell r="R58">
            <v>3.0000000000000013</v>
          </cell>
          <cell r="S58">
            <v>5.0000000000000098</v>
          </cell>
          <cell r="T58">
            <v>0.99999999999999956</v>
          </cell>
          <cell r="U58">
            <v>0</v>
          </cell>
          <cell r="V58">
            <v>232.99999999999997</v>
          </cell>
          <cell r="W58">
            <v>233</v>
          </cell>
        </row>
        <row r="59">
          <cell r="B59">
            <v>2354</v>
          </cell>
          <cell r="C59" t="str">
            <v>Charnock Hall Primary School</v>
          </cell>
          <cell r="E59">
            <v>0.69095477386934701</v>
          </cell>
          <cell r="F59">
            <v>0.135678391959799</v>
          </cell>
          <cell r="G59">
            <v>2.2613065326633201E-2</v>
          </cell>
          <cell r="H59">
            <v>0.10050251256281401</v>
          </cell>
          <cell r="I59">
            <v>4.5226130653266298E-2</v>
          </cell>
          <cell r="J59">
            <v>2.5125628140703501E-3</v>
          </cell>
          <cell r="K59">
            <v>2.5125628140703501E-3</v>
          </cell>
          <cell r="L59">
            <v>1.0000000000000002</v>
          </cell>
          <cell r="O59">
            <v>275.00000000000011</v>
          </cell>
          <cell r="P59">
            <v>54</v>
          </cell>
          <cell r="Q59">
            <v>9.0000000000000142</v>
          </cell>
          <cell r="R59">
            <v>39.999999999999972</v>
          </cell>
          <cell r="S59">
            <v>17.999999999999986</v>
          </cell>
          <cell r="T59">
            <v>0.99999999999999933</v>
          </cell>
          <cell r="U59">
            <v>0.99999999999999933</v>
          </cell>
          <cell r="V59">
            <v>398.00000000000011</v>
          </cell>
          <cell r="W59">
            <v>398</v>
          </cell>
        </row>
        <row r="60">
          <cell r="B60">
            <v>5200</v>
          </cell>
          <cell r="C60" t="str">
            <v>Clifford C of E Infant School</v>
          </cell>
          <cell r="E60">
            <v>0.86956521739130399</v>
          </cell>
          <cell r="F60">
            <v>2.1739130434782601E-2</v>
          </cell>
          <cell r="G60">
            <v>1.0869565217391301E-2</v>
          </cell>
          <cell r="H60">
            <v>4.3478260869565202E-2</v>
          </cell>
          <cell r="I60">
            <v>5.4347826086956499E-2</v>
          </cell>
          <cell r="J60">
            <v>0</v>
          </cell>
          <cell r="K60">
            <v>0</v>
          </cell>
          <cell r="L60">
            <v>0.99999999999999967</v>
          </cell>
          <cell r="O60">
            <v>80.869565217391269</v>
          </cell>
          <cell r="P60">
            <v>2.0217391304347818</v>
          </cell>
          <cell r="Q60">
            <v>1.0108695652173909</v>
          </cell>
          <cell r="R60">
            <v>4.0434782608695636</v>
          </cell>
          <cell r="S60">
            <v>5.0543478260869543</v>
          </cell>
          <cell r="T60">
            <v>0</v>
          </cell>
          <cell r="U60">
            <v>0</v>
          </cell>
          <cell r="V60">
            <v>92.999999999999957</v>
          </cell>
          <cell r="W60">
            <v>93</v>
          </cell>
        </row>
        <row r="61">
          <cell r="B61">
            <v>2312</v>
          </cell>
          <cell r="C61" t="str">
            <v>Coit Primary</v>
          </cell>
          <cell r="E61">
            <v>0.77511961722487999</v>
          </cell>
          <cell r="F61">
            <v>2.8708133971291901E-2</v>
          </cell>
          <cell r="G61">
            <v>9.5693779904306206E-2</v>
          </cell>
          <cell r="H61">
            <v>2.8708133971291901E-2</v>
          </cell>
          <cell r="I61">
            <v>6.2200956937799E-2</v>
          </cell>
          <cell r="J61">
            <v>9.5693779904306199E-3</v>
          </cell>
          <cell r="K61">
            <v>0</v>
          </cell>
          <cell r="L61">
            <v>0.99999999999999967</v>
          </cell>
          <cell r="O61">
            <v>161.99999999999991</v>
          </cell>
          <cell r="P61">
            <v>6.0000000000000071</v>
          </cell>
          <cell r="Q61">
            <v>19.999999999999996</v>
          </cell>
          <cell r="R61">
            <v>6.0000000000000071</v>
          </cell>
          <cell r="S61">
            <v>12.999999999999991</v>
          </cell>
          <cell r="T61">
            <v>1.9999999999999996</v>
          </cell>
          <cell r="U61">
            <v>0</v>
          </cell>
          <cell r="V61">
            <v>208.99999999999991</v>
          </cell>
          <cell r="W61">
            <v>209</v>
          </cell>
        </row>
        <row r="62">
          <cell r="B62">
            <v>2026</v>
          </cell>
          <cell r="C62" t="str">
            <v>Concord Junior School</v>
          </cell>
          <cell r="E62">
            <v>0.17431192660550501</v>
          </cell>
          <cell r="F62">
            <v>0.17431192660550501</v>
          </cell>
          <cell r="G62">
            <v>7.7981651376146793E-2</v>
          </cell>
          <cell r="H62">
            <v>0.43119266055045902</v>
          </cell>
          <cell r="I62">
            <v>0.13761467889908299</v>
          </cell>
          <cell r="J62">
            <v>4.5871559633027499E-3</v>
          </cell>
          <cell r="K62">
            <v>0</v>
          </cell>
          <cell r="L62">
            <v>1.0000000000000016</v>
          </cell>
          <cell r="O62">
            <v>38.000000000000092</v>
          </cell>
          <cell r="P62">
            <v>38.000000000000092</v>
          </cell>
          <cell r="Q62">
            <v>17</v>
          </cell>
          <cell r="R62">
            <v>94.000000000000071</v>
          </cell>
          <cell r="S62">
            <v>30.000000000000092</v>
          </cell>
          <cell r="T62">
            <v>0.99999999999999944</v>
          </cell>
          <cell r="U62">
            <v>0</v>
          </cell>
          <cell r="V62">
            <v>218.00000000000034</v>
          </cell>
          <cell r="W62">
            <v>218</v>
          </cell>
        </row>
        <row r="63">
          <cell r="B63">
            <v>3422</v>
          </cell>
          <cell r="C63" t="str">
            <v>Deepcar St John's C E Jnr Sch</v>
          </cell>
          <cell r="E63">
            <v>0.92118226600985198</v>
          </cell>
          <cell r="F63">
            <v>9.8522167487684695E-3</v>
          </cell>
          <cell r="G63">
            <v>6.8965517241379296E-2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0.99999999999999978</v>
          </cell>
          <cell r="O63">
            <v>186.99999999999994</v>
          </cell>
          <cell r="P63">
            <v>1.9999999999999993</v>
          </cell>
          <cell r="Q63">
            <v>13.999999999999996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202.99999999999994</v>
          </cell>
          <cell r="W63">
            <v>203</v>
          </cell>
        </row>
        <row r="64">
          <cell r="B64">
            <v>2283</v>
          </cell>
          <cell r="C64" t="str">
            <v>Dobcroft Infant School</v>
          </cell>
          <cell r="E64">
            <v>0.97666666666666702</v>
          </cell>
          <cell r="F64">
            <v>3.3333333333333301E-3</v>
          </cell>
          <cell r="G64">
            <v>3.3333333333333301E-3</v>
          </cell>
          <cell r="H64">
            <v>0.01</v>
          </cell>
          <cell r="I64">
            <v>6.6666666666666697E-3</v>
          </cell>
          <cell r="J64">
            <v>0</v>
          </cell>
          <cell r="K64">
            <v>0</v>
          </cell>
          <cell r="L64">
            <v>1.0000000000000002</v>
          </cell>
          <cell r="O64">
            <v>293.00000000000011</v>
          </cell>
          <cell r="P64">
            <v>0.999999999999999</v>
          </cell>
          <cell r="Q64">
            <v>0.999999999999999</v>
          </cell>
          <cell r="R64">
            <v>3</v>
          </cell>
          <cell r="S64">
            <v>2.0000000000000009</v>
          </cell>
          <cell r="T64">
            <v>0</v>
          </cell>
          <cell r="U64">
            <v>0</v>
          </cell>
          <cell r="V64">
            <v>300.00000000000011</v>
          </cell>
          <cell r="W64">
            <v>300</v>
          </cell>
        </row>
        <row r="65">
          <cell r="B65">
            <v>2239</v>
          </cell>
          <cell r="C65" t="str">
            <v>Dobcroft Junior School</v>
          </cell>
          <cell r="E65">
            <v>0.98347107438016501</v>
          </cell>
          <cell r="F65">
            <v>1.10192837465565E-2</v>
          </cell>
          <cell r="G65">
            <v>2.7548209366391198E-3</v>
          </cell>
          <cell r="H65">
            <v>0</v>
          </cell>
          <cell r="I65">
            <v>2.7548209366391198E-3</v>
          </cell>
          <cell r="J65">
            <v>0</v>
          </cell>
          <cell r="K65">
            <v>0</v>
          </cell>
          <cell r="L65">
            <v>0.99999999999999978</v>
          </cell>
          <cell r="O65">
            <v>356.99999999999989</v>
          </cell>
          <cell r="P65">
            <v>4.0000000000000098</v>
          </cell>
          <cell r="Q65">
            <v>1.0000000000000004</v>
          </cell>
          <cell r="R65">
            <v>0</v>
          </cell>
          <cell r="S65">
            <v>1.0000000000000004</v>
          </cell>
          <cell r="T65">
            <v>0</v>
          </cell>
          <cell r="U65">
            <v>0</v>
          </cell>
          <cell r="V65">
            <v>362.99999999999989</v>
          </cell>
          <cell r="W65">
            <v>363</v>
          </cell>
        </row>
        <row r="66">
          <cell r="B66">
            <v>2364</v>
          </cell>
          <cell r="C66" t="str">
            <v>Dore Primary School</v>
          </cell>
          <cell r="E66">
            <v>0.98901098901098905</v>
          </cell>
          <cell r="F66">
            <v>6.5934065934065899E-3</v>
          </cell>
          <cell r="G66">
            <v>0</v>
          </cell>
          <cell r="H66">
            <v>0</v>
          </cell>
          <cell r="I66">
            <v>4.3956043956043999E-3</v>
          </cell>
          <cell r="J66">
            <v>0</v>
          </cell>
          <cell r="K66">
            <v>0</v>
          </cell>
          <cell r="L66">
            <v>1</v>
          </cell>
          <cell r="O66">
            <v>450.98901098901104</v>
          </cell>
          <cell r="P66">
            <v>3.0065934065934048</v>
          </cell>
          <cell r="Q66">
            <v>0</v>
          </cell>
          <cell r="R66">
            <v>0</v>
          </cell>
          <cell r="S66">
            <v>2.0043956043956062</v>
          </cell>
          <cell r="T66">
            <v>0</v>
          </cell>
          <cell r="U66">
            <v>0</v>
          </cell>
          <cell r="V66">
            <v>456.00000000000006</v>
          </cell>
          <cell r="W66">
            <v>456</v>
          </cell>
        </row>
        <row r="67">
          <cell r="B67">
            <v>3008</v>
          </cell>
          <cell r="C67" t="str">
            <v>Ecclesall CE Junior School</v>
          </cell>
          <cell r="E67">
            <v>0.93277310924369805</v>
          </cell>
          <cell r="F67">
            <v>1.4005602240896401E-2</v>
          </cell>
          <cell r="G67">
            <v>1.4005602240896401E-2</v>
          </cell>
          <cell r="H67">
            <v>2.8011204481792701E-2</v>
          </cell>
          <cell r="I67">
            <v>1.1204481792717101E-2</v>
          </cell>
          <cell r="J67">
            <v>0</v>
          </cell>
          <cell r="K67">
            <v>0</v>
          </cell>
          <cell r="L67">
            <v>1.0000000000000007</v>
          </cell>
          <cell r="O67">
            <v>333.9327731092439</v>
          </cell>
          <cell r="P67">
            <v>5.0140056022409114</v>
          </cell>
          <cell r="Q67">
            <v>5.0140056022409114</v>
          </cell>
          <cell r="R67">
            <v>10.028011204481787</v>
          </cell>
          <cell r="S67">
            <v>4.0112044817927224</v>
          </cell>
          <cell r="T67">
            <v>0</v>
          </cell>
          <cell r="U67">
            <v>0</v>
          </cell>
          <cell r="V67">
            <v>358.00000000000023</v>
          </cell>
          <cell r="W67">
            <v>358</v>
          </cell>
        </row>
        <row r="68">
          <cell r="B68">
            <v>2206</v>
          </cell>
          <cell r="C68" t="str">
            <v>Ecclesall Infant School</v>
          </cell>
          <cell r="E68">
            <v>0.98888888888888904</v>
          </cell>
          <cell r="F68">
            <v>0</v>
          </cell>
          <cell r="G68">
            <v>0</v>
          </cell>
          <cell r="H68">
            <v>1.1111111111111099E-2</v>
          </cell>
          <cell r="I68">
            <v>0</v>
          </cell>
          <cell r="J68">
            <v>0</v>
          </cell>
          <cell r="K68">
            <v>0</v>
          </cell>
          <cell r="L68">
            <v>1.0000000000000002</v>
          </cell>
          <cell r="O68">
            <v>178.00000000000003</v>
          </cell>
          <cell r="P68">
            <v>0</v>
          </cell>
          <cell r="Q68">
            <v>0</v>
          </cell>
          <cell r="R68">
            <v>1.9999999999999978</v>
          </cell>
          <cell r="S68">
            <v>0</v>
          </cell>
          <cell r="T68">
            <v>0</v>
          </cell>
          <cell r="U68">
            <v>0</v>
          </cell>
          <cell r="V68">
            <v>180.00000000000003</v>
          </cell>
          <cell r="W68">
            <v>180</v>
          </cell>
        </row>
        <row r="69">
          <cell r="B69">
            <v>2080</v>
          </cell>
          <cell r="C69" t="str">
            <v>Ecclesfield Primary School</v>
          </cell>
          <cell r="E69">
            <v>0.54034229828850899</v>
          </cell>
          <cell r="F69">
            <v>4.8899755501222502E-3</v>
          </cell>
          <cell r="G69">
            <v>4.4009779951100197E-2</v>
          </cell>
          <cell r="H69">
            <v>0.13447432762836201</v>
          </cell>
          <cell r="I69">
            <v>0.232273838630807</v>
          </cell>
          <cell r="J69">
            <v>0</v>
          </cell>
          <cell r="K69">
            <v>4.4009779951100197E-2</v>
          </cell>
          <cell r="L69">
            <v>1.0000000000000007</v>
          </cell>
          <cell r="O69">
            <v>222.08068459657719</v>
          </cell>
          <cell r="P69">
            <v>2.0097799511002448</v>
          </cell>
          <cell r="Q69">
            <v>18.088019559902182</v>
          </cell>
          <cell r="R69">
            <v>55.268948655256786</v>
          </cell>
          <cell r="S69">
            <v>95.464547677261677</v>
          </cell>
          <cell r="T69">
            <v>0</v>
          </cell>
          <cell r="U69">
            <v>18.088019559902182</v>
          </cell>
          <cell r="V69">
            <v>411.00000000000028</v>
          </cell>
          <cell r="W69">
            <v>411</v>
          </cell>
        </row>
        <row r="70">
          <cell r="B70">
            <v>2024</v>
          </cell>
          <cell r="C70" t="str">
            <v>Emmanuel Junior School (Anglican Methodist Aided)</v>
          </cell>
          <cell r="E70">
            <v>0.48648648648648701</v>
          </cell>
          <cell r="F70">
            <v>0.124324324324324</v>
          </cell>
          <cell r="G70">
            <v>0.22162162162162199</v>
          </cell>
          <cell r="H70">
            <v>3.24324324324324E-2</v>
          </cell>
          <cell r="I70">
            <v>0.135135135135135</v>
          </cell>
          <cell r="J70">
            <v>0</v>
          </cell>
          <cell r="K70">
            <v>0</v>
          </cell>
          <cell r="L70">
            <v>1.0000000000000004</v>
          </cell>
          <cell r="O70">
            <v>90.000000000000099</v>
          </cell>
          <cell r="P70">
            <v>22.99999999999994</v>
          </cell>
          <cell r="Q70">
            <v>41.000000000000071</v>
          </cell>
          <cell r="R70">
            <v>5.9999999999999938</v>
          </cell>
          <cell r="S70">
            <v>24.999999999999975</v>
          </cell>
          <cell r="T70">
            <v>0</v>
          </cell>
          <cell r="U70">
            <v>0</v>
          </cell>
          <cell r="V70">
            <v>185.00000000000009</v>
          </cell>
          <cell r="W70">
            <v>185</v>
          </cell>
        </row>
        <row r="71">
          <cell r="B71">
            <v>2028</v>
          </cell>
          <cell r="C71" t="str">
            <v>Emmaus Catholic and Church of England Primary School</v>
          </cell>
          <cell r="E71">
            <v>4.9833887043189397E-2</v>
          </cell>
          <cell r="F71">
            <v>6.6445182724252502E-3</v>
          </cell>
          <cell r="G71">
            <v>0.149501661129568</v>
          </cell>
          <cell r="H71">
            <v>0.18272425249169399</v>
          </cell>
          <cell r="I71">
            <v>0.47508305647840499</v>
          </cell>
          <cell r="J71">
            <v>0.136212624584718</v>
          </cell>
          <cell r="K71">
            <v>0</v>
          </cell>
          <cell r="L71">
            <v>0.99999999999999956</v>
          </cell>
          <cell r="O71">
            <v>15.000000000000009</v>
          </cell>
          <cell r="P71">
            <v>2.0000000000000004</v>
          </cell>
          <cell r="Q71">
            <v>44.999999999999972</v>
          </cell>
          <cell r="R71">
            <v>54.999999999999893</v>
          </cell>
          <cell r="S71">
            <v>142.99999999999991</v>
          </cell>
          <cell r="T71">
            <v>41.000000000000121</v>
          </cell>
          <cell r="U71">
            <v>0</v>
          </cell>
          <cell r="V71">
            <v>300.99999999999989</v>
          </cell>
          <cell r="W71">
            <v>301</v>
          </cell>
        </row>
        <row r="72">
          <cell r="B72">
            <v>2365</v>
          </cell>
          <cell r="C72" t="str">
            <v>Firs Hill Community Primary</v>
          </cell>
          <cell r="E72">
            <v>2.23713646532438E-3</v>
          </cell>
          <cell r="F72">
            <v>0.35346756152125303</v>
          </cell>
          <cell r="G72">
            <v>1.11856823266219E-2</v>
          </cell>
          <cell r="H72">
            <v>0.48769574944071598</v>
          </cell>
          <cell r="I72">
            <v>0.14317673378076101</v>
          </cell>
          <cell r="J72">
            <v>0</v>
          </cell>
          <cell r="K72">
            <v>2.23713646532438E-3</v>
          </cell>
          <cell r="L72">
            <v>1.0000000000000007</v>
          </cell>
          <cell r="O72">
            <v>1.006711409395971</v>
          </cell>
          <cell r="P72">
            <v>159.06040268456385</v>
          </cell>
          <cell r="Q72">
            <v>5.0335570469798547</v>
          </cell>
          <cell r="R72">
            <v>219.46308724832218</v>
          </cell>
          <cell r="S72">
            <v>64.429530201342459</v>
          </cell>
          <cell r="T72">
            <v>0</v>
          </cell>
          <cell r="U72">
            <v>1.006711409395971</v>
          </cell>
          <cell r="V72">
            <v>450.00000000000028</v>
          </cell>
          <cell r="W72">
            <v>450</v>
          </cell>
        </row>
        <row r="73">
          <cell r="B73">
            <v>2010</v>
          </cell>
          <cell r="C73" t="str">
            <v>Fox Hill Primary School</v>
          </cell>
          <cell r="E73">
            <v>7.9136690647481994E-2</v>
          </cell>
          <cell r="F73">
            <v>3.2374100719424502E-2</v>
          </cell>
          <cell r="G73">
            <v>2.8776978417266199E-2</v>
          </cell>
          <cell r="H73">
            <v>0.37050359712230202</v>
          </cell>
          <cell r="I73">
            <v>0.40647482014388497</v>
          </cell>
          <cell r="J73">
            <v>4.6762589928057603E-2</v>
          </cell>
          <cell r="K73">
            <v>3.5971223021582698E-2</v>
          </cell>
          <cell r="L73">
            <v>1</v>
          </cell>
          <cell r="O73">
            <v>22.553956834532368</v>
          </cell>
          <cell r="P73">
            <v>9.2266187050359836</v>
          </cell>
          <cell r="Q73">
            <v>8.2014388489208674</v>
          </cell>
          <cell r="R73">
            <v>105.59352517985607</v>
          </cell>
          <cell r="S73">
            <v>115.84532374100722</v>
          </cell>
          <cell r="T73">
            <v>13.327338129496416</v>
          </cell>
          <cell r="U73">
            <v>10.25179856115107</v>
          </cell>
          <cell r="V73">
            <v>285</v>
          </cell>
          <cell r="W73">
            <v>285</v>
          </cell>
        </row>
        <row r="74">
          <cell r="B74">
            <v>2036</v>
          </cell>
          <cell r="C74" t="str">
            <v>Gleadless Primary School</v>
          </cell>
          <cell r="E74">
            <v>0.68</v>
          </cell>
          <cell r="F74">
            <v>0.13</v>
          </cell>
          <cell r="G74">
            <v>0.02</v>
          </cell>
          <cell r="H74">
            <v>4.4999999999999998E-2</v>
          </cell>
          <cell r="I74">
            <v>0.09</v>
          </cell>
          <cell r="J74">
            <v>1.7500000000000002E-2</v>
          </cell>
          <cell r="K74">
            <v>1.7500000000000002E-2</v>
          </cell>
          <cell r="L74">
            <v>1</v>
          </cell>
          <cell r="O74">
            <v>272</v>
          </cell>
          <cell r="P74">
            <v>52</v>
          </cell>
          <cell r="Q74">
            <v>8</v>
          </cell>
          <cell r="R74">
            <v>18</v>
          </cell>
          <cell r="S74">
            <v>36</v>
          </cell>
          <cell r="T74">
            <v>7.0000000000000009</v>
          </cell>
          <cell r="U74">
            <v>7.0000000000000009</v>
          </cell>
          <cell r="V74">
            <v>400</v>
          </cell>
          <cell r="W74">
            <v>400</v>
          </cell>
        </row>
        <row r="75">
          <cell r="B75">
            <v>2305</v>
          </cell>
          <cell r="C75" t="str">
            <v>Greengate Lane Academy</v>
          </cell>
          <cell r="E75">
            <v>0.60335195530726304</v>
          </cell>
          <cell r="F75">
            <v>0</v>
          </cell>
          <cell r="G75">
            <v>1.11731843575419E-2</v>
          </cell>
          <cell r="H75">
            <v>8.9385474860335198E-2</v>
          </cell>
          <cell r="I75">
            <v>0.27932960893854702</v>
          </cell>
          <cell r="J75">
            <v>1.67597765363128E-2</v>
          </cell>
          <cell r="K75">
            <v>0</v>
          </cell>
          <cell r="L75">
            <v>1</v>
          </cell>
          <cell r="O75">
            <v>108.00000000000009</v>
          </cell>
          <cell r="P75">
            <v>0</v>
          </cell>
          <cell r="Q75">
            <v>2</v>
          </cell>
          <cell r="R75">
            <v>16</v>
          </cell>
          <cell r="S75">
            <v>49.999999999999915</v>
          </cell>
          <cell r="T75">
            <v>2.9999999999999911</v>
          </cell>
          <cell r="U75">
            <v>0</v>
          </cell>
          <cell r="V75">
            <v>179</v>
          </cell>
          <cell r="W75">
            <v>179</v>
          </cell>
        </row>
        <row r="76">
          <cell r="B76">
            <v>2341</v>
          </cell>
          <cell r="C76" t="str">
            <v>Greenhill Primary School</v>
          </cell>
          <cell r="E76">
            <v>0.59469696969696995</v>
          </cell>
          <cell r="F76">
            <v>0.15530303030303</v>
          </cell>
          <cell r="G76">
            <v>0</v>
          </cell>
          <cell r="H76">
            <v>0.13636363636363599</v>
          </cell>
          <cell r="I76">
            <v>0.111742424242424</v>
          </cell>
          <cell r="J76">
            <v>1.8939393939393901E-3</v>
          </cell>
          <cell r="K76">
            <v>0</v>
          </cell>
          <cell r="L76">
            <v>0.99999999999999933</v>
          </cell>
          <cell r="O76">
            <v>314.59469696969711</v>
          </cell>
          <cell r="P76">
            <v>82.155303030302875</v>
          </cell>
          <cell r="Q76">
            <v>0</v>
          </cell>
          <cell r="R76">
            <v>72.136363636363441</v>
          </cell>
          <cell r="S76">
            <v>59.111742424242301</v>
          </cell>
          <cell r="T76">
            <v>1.0018939393939374</v>
          </cell>
          <cell r="U76">
            <v>0</v>
          </cell>
          <cell r="V76">
            <v>528.99999999999966</v>
          </cell>
          <cell r="W76">
            <v>529</v>
          </cell>
        </row>
        <row r="77">
          <cell r="B77">
            <v>2296</v>
          </cell>
          <cell r="C77" t="str">
            <v>Grenoside Primary School</v>
          </cell>
          <cell r="E77">
            <v>0.71802325581395399</v>
          </cell>
          <cell r="F77">
            <v>1.74418604651163E-2</v>
          </cell>
          <cell r="G77">
            <v>3.4883720930232599E-2</v>
          </cell>
          <cell r="H77">
            <v>0.125</v>
          </cell>
          <cell r="I77">
            <v>8.4302325581395304E-2</v>
          </cell>
          <cell r="J77">
            <v>1.16279069767442E-2</v>
          </cell>
          <cell r="K77">
            <v>8.7209302325581394E-3</v>
          </cell>
          <cell r="L77">
            <v>1.0000000000000004</v>
          </cell>
          <cell r="O77">
            <v>248.43604651162809</v>
          </cell>
          <cell r="P77">
            <v>6.0348837209302397</v>
          </cell>
          <cell r="Q77">
            <v>12.069767441860479</v>
          </cell>
          <cell r="R77">
            <v>43.25</v>
          </cell>
          <cell r="S77">
            <v>29.168604651162774</v>
          </cell>
          <cell r="T77">
            <v>4.0232558139534929</v>
          </cell>
          <cell r="U77">
            <v>3.0174418604651163</v>
          </cell>
          <cell r="V77">
            <v>346.00000000000017</v>
          </cell>
          <cell r="W77">
            <v>346</v>
          </cell>
        </row>
        <row r="78">
          <cell r="B78">
            <v>2356</v>
          </cell>
          <cell r="C78" t="str">
            <v>GREYSTONES PRIMARY SCHOOL</v>
          </cell>
          <cell r="E78">
            <v>0.94561403508771902</v>
          </cell>
          <cell r="F78">
            <v>1.9298245614035099E-2</v>
          </cell>
          <cell r="G78">
            <v>0</v>
          </cell>
          <cell r="H78">
            <v>1.7543859649122799E-2</v>
          </cell>
          <cell r="I78">
            <v>1.4035087719298201E-2</v>
          </cell>
          <cell r="J78">
            <v>3.5087719298245602E-3</v>
          </cell>
          <cell r="K78">
            <v>0</v>
          </cell>
          <cell r="L78">
            <v>0.99999999999999967</v>
          </cell>
          <cell r="O78">
            <v>539.9456140350876</v>
          </cell>
          <cell r="P78">
            <v>11.019298245614042</v>
          </cell>
          <cell r="Q78">
            <v>0</v>
          </cell>
          <cell r="R78">
            <v>10.017543859649118</v>
          </cell>
          <cell r="S78">
            <v>8.0140350877192734</v>
          </cell>
          <cell r="T78">
            <v>2.0035087719298237</v>
          </cell>
          <cell r="U78">
            <v>0</v>
          </cell>
          <cell r="V78">
            <v>570.99999999999989</v>
          </cell>
          <cell r="W78">
            <v>571</v>
          </cell>
        </row>
        <row r="79">
          <cell r="B79">
            <v>2279</v>
          </cell>
          <cell r="C79" t="str">
            <v>Halfway Junior School</v>
          </cell>
          <cell r="E79">
            <v>0.49704142011834301</v>
          </cell>
          <cell r="F79">
            <v>0.201183431952663</v>
          </cell>
          <cell r="G79">
            <v>0.24260355029585801</v>
          </cell>
          <cell r="H79">
            <v>0</v>
          </cell>
          <cell r="I79">
            <v>5.9171597633136098E-2</v>
          </cell>
          <cell r="J79">
            <v>0</v>
          </cell>
          <cell r="K79">
            <v>0</v>
          </cell>
          <cell r="L79">
            <v>1.0000000000000002</v>
          </cell>
          <cell r="O79">
            <v>83.999999999999972</v>
          </cell>
          <cell r="P79">
            <v>34.00000000000005</v>
          </cell>
          <cell r="Q79">
            <v>41</v>
          </cell>
          <cell r="R79">
            <v>0</v>
          </cell>
          <cell r="S79">
            <v>10</v>
          </cell>
          <cell r="T79">
            <v>0</v>
          </cell>
          <cell r="U79">
            <v>0</v>
          </cell>
          <cell r="V79">
            <v>169.00000000000003</v>
          </cell>
          <cell r="W79">
            <v>169</v>
          </cell>
        </row>
        <row r="80">
          <cell r="B80">
            <v>2252</v>
          </cell>
          <cell r="C80" t="str">
            <v>Halfway Nursery Infant School</v>
          </cell>
          <cell r="E80">
            <v>0.49342105263157898</v>
          </cell>
          <cell r="F80">
            <v>0.19078947368421101</v>
          </cell>
          <cell r="G80">
            <v>0.28289473684210498</v>
          </cell>
          <cell r="H80">
            <v>0</v>
          </cell>
          <cell r="I80">
            <v>3.2894736842105303E-2</v>
          </cell>
          <cell r="J80">
            <v>0</v>
          </cell>
          <cell r="K80">
            <v>0</v>
          </cell>
          <cell r="L80">
            <v>1.0000000000000002</v>
          </cell>
          <cell r="O80">
            <v>75</v>
          </cell>
          <cell r="P80">
            <v>29.000000000000075</v>
          </cell>
          <cell r="Q80">
            <v>42.999999999999957</v>
          </cell>
          <cell r="R80">
            <v>0</v>
          </cell>
          <cell r="S80">
            <v>5.0000000000000062</v>
          </cell>
          <cell r="T80">
            <v>0</v>
          </cell>
          <cell r="U80">
            <v>0</v>
          </cell>
          <cell r="V80">
            <v>152.00000000000003</v>
          </cell>
          <cell r="W80">
            <v>152</v>
          </cell>
        </row>
        <row r="81">
          <cell r="B81">
            <v>2357</v>
          </cell>
          <cell r="C81" t="str">
            <v>Hallam Primary School</v>
          </cell>
          <cell r="E81">
            <v>0.95547309833024097</v>
          </cell>
          <cell r="F81">
            <v>5.5658627087198497E-3</v>
          </cell>
          <cell r="G81">
            <v>1.1131725417439699E-2</v>
          </cell>
          <cell r="H81">
            <v>9.2764378478664197E-3</v>
          </cell>
          <cell r="I81">
            <v>1.8552875695732801E-2</v>
          </cell>
          <cell r="J81">
            <v>0</v>
          </cell>
          <cell r="K81">
            <v>0</v>
          </cell>
          <cell r="L81">
            <v>0.99999999999999978</v>
          </cell>
          <cell r="O81">
            <v>516.91094619666035</v>
          </cell>
          <cell r="P81">
            <v>3.0111317254174388</v>
          </cell>
          <cell r="Q81">
            <v>6.0222634508348776</v>
          </cell>
          <cell r="R81">
            <v>5.0185528756957334</v>
          </cell>
          <cell r="S81">
            <v>10.037105751391445</v>
          </cell>
          <cell r="T81">
            <v>0</v>
          </cell>
          <cell r="U81">
            <v>0</v>
          </cell>
          <cell r="V81">
            <v>540.99999999999977</v>
          </cell>
          <cell r="W81">
            <v>541</v>
          </cell>
        </row>
        <row r="82">
          <cell r="B82">
            <v>2004</v>
          </cell>
          <cell r="C82" t="str">
            <v>Hartley Brook Academy</v>
          </cell>
          <cell r="E82">
            <v>1.56521739130435E-2</v>
          </cell>
          <cell r="F82">
            <v>2.7826086956521699E-2</v>
          </cell>
          <cell r="G82">
            <v>1.04347826086957E-2</v>
          </cell>
          <cell r="H82">
            <v>0.26608695652173903</v>
          </cell>
          <cell r="I82">
            <v>0.56173913043478296</v>
          </cell>
          <cell r="J82">
            <v>8.6956521739130401E-3</v>
          </cell>
          <cell r="K82">
            <v>0.109565217391304</v>
          </cell>
          <cell r="L82">
            <v>0.99999999999999989</v>
          </cell>
          <cell r="O82">
            <v>8.9608695652174042</v>
          </cell>
          <cell r="P82">
            <v>15.930434782608673</v>
          </cell>
          <cell r="Q82">
            <v>5.9739130434782881</v>
          </cell>
          <cell r="R82">
            <v>152.3347826086956</v>
          </cell>
          <cell r="S82">
            <v>321.59565217391327</v>
          </cell>
          <cell r="T82">
            <v>4.9782608695652151</v>
          </cell>
          <cell r="U82">
            <v>62.726086956521534</v>
          </cell>
          <cell r="V82">
            <v>572.5</v>
          </cell>
          <cell r="W82">
            <v>572.5</v>
          </cell>
        </row>
        <row r="83">
          <cell r="B83">
            <v>2047</v>
          </cell>
          <cell r="C83" t="str">
            <v>Hatfield Primary</v>
          </cell>
          <cell r="E83">
            <v>1.71149144254279E-2</v>
          </cell>
          <cell r="F83">
            <v>4.8899755501222502E-3</v>
          </cell>
          <cell r="G83">
            <v>4.8899755501222502E-3</v>
          </cell>
          <cell r="H83">
            <v>0.45232273838630799</v>
          </cell>
          <cell r="I83">
            <v>0.50855745721271395</v>
          </cell>
          <cell r="J83">
            <v>2.4449877750611199E-3</v>
          </cell>
          <cell r="K83">
            <v>9.7799511002445005E-3</v>
          </cell>
          <cell r="L83">
            <v>0.99999999999999989</v>
          </cell>
          <cell r="O83">
            <v>7.0171149144254388</v>
          </cell>
          <cell r="P83">
            <v>2.0048899755501224</v>
          </cell>
          <cell r="Q83">
            <v>2.0048899755501224</v>
          </cell>
          <cell r="R83">
            <v>185.45232273838627</v>
          </cell>
          <cell r="S83">
            <v>208.50855745721273</v>
          </cell>
          <cell r="T83">
            <v>1.0024449877750592</v>
          </cell>
          <cell r="U83">
            <v>4.0097799511002448</v>
          </cell>
          <cell r="V83">
            <v>410</v>
          </cell>
          <cell r="W83">
            <v>410</v>
          </cell>
        </row>
        <row r="84">
          <cell r="B84">
            <v>2297</v>
          </cell>
          <cell r="C84" t="str">
            <v>High Green Primary School</v>
          </cell>
          <cell r="E84">
            <v>0.86448598130841103</v>
          </cell>
          <cell r="F84">
            <v>0</v>
          </cell>
          <cell r="G84">
            <v>9.3457943925233603E-3</v>
          </cell>
          <cell r="H84">
            <v>9.34579439252336E-2</v>
          </cell>
          <cell r="I84">
            <v>2.80373831775701E-2</v>
          </cell>
          <cell r="J84">
            <v>0</v>
          </cell>
          <cell r="K84">
            <v>4.6728971962616802E-3</v>
          </cell>
          <cell r="L84">
            <v>0.99999999999999978</v>
          </cell>
          <cell r="O84">
            <v>184.99999999999997</v>
          </cell>
          <cell r="P84">
            <v>0</v>
          </cell>
          <cell r="Q84">
            <v>1.9999999999999991</v>
          </cell>
          <cell r="R84">
            <v>19.999999999999989</v>
          </cell>
          <cell r="S84">
            <v>6.0000000000000018</v>
          </cell>
          <cell r="T84">
            <v>0</v>
          </cell>
          <cell r="U84">
            <v>0.99999999999999956</v>
          </cell>
          <cell r="V84">
            <v>213.99999999999997</v>
          </cell>
          <cell r="W84">
            <v>214</v>
          </cell>
        </row>
        <row r="85">
          <cell r="B85">
            <v>2042</v>
          </cell>
          <cell r="C85" t="str">
            <v>High Hazels (Greenlands) Junior School</v>
          </cell>
          <cell r="E85">
            <v>1.42450142450142E-2</v>
          </cell>
          <cell r="F85">
            <v>0.15384615384615399</v>
          </cell>
          <cell r="G85">
            <v>5.6980056980057E-3</v>
          </cell>
          <cell r="H85">
            <v>0.37606837606837601</v>
          </cell>
          <cell r="I85">
            <v>0.45014245014245002</v>
          </cell>
          <cell r="J85">
            <v>0</v>
          </cell>
          <cell r="K85">
            <v>0</v>
          </cell>
          <cell r="L85">
            <v>0.99999999999999989</v>
          </cell>
          <cell r="O85">
            <v>4.999999999999984</v>
          </cell>
          <cell r="P85">
            <v>54.00000000000005</v>
          </cell>
          <cell r="Q85">
            <v>2.0000000000000009</v>
          </cell>
          <cell r="R85">
            <v>131.99999999999997</v>
          </cell>
          <cell r="S85">
            <v>157.99999999999997</v>
          </cell>
          <cell r="T85">
            <v>0</v>
          </cell>
          <cell r="U85">
            <v>0</v>
          </cell>
          <cell r="V85">
            <v>351</v>
          </cell>
          <cell r="W85">
            <v>351</v>
          </cell>
        </row>
        <row r="86">
          <cell r="B86">
            <v>2039</v>
          </cell>
          <cell r="C86" t="str">
            <v>High Hazels (Greenlands) Nursery Infants</v>
          </cell>
          <cell r="E86">
            <v>1.5094339622641499E-2</v>
          </cell>
          <cell r="F86">
            <v>0.128301886792453</v>
          </cell>
          <cell r="G86">
            <v>0</v>
          </cell>
          <cell r="H86">
            <v>0.36603773584905702</v>
          </cell>
          <cell r="I86">
            <v>0.490566037735849</v>
          </cell>
          <cell r="J86">
            <v>0</v>
          </cell>
          <cell r="K86">
            <v>0</v>
          </cell>
          <cell r="L86">
            <v>1.0000000000000004</v>
          </cell>
          <cell r="O86">
            <v>4.0301886792452803</v>
          </cell>
          <cell r="P86">
            <v>34.256603773584949</v>
          </cell>
          <cell r="Q86">
            <v>0</v>
          </cell>
          <cell r="R86">
            <v>97.732075471698224</v>
          </cell>
          <cell r="S86">
            <v>130.98113207547169</v>
          </cell>
          <cell r="T86">
            <v>0</v>
          </cell>
          <cell r="U86">
            <v>0</v>
          </cell>
          <cell r="V86">
            <v>267.00000000000011</v>
          </cell>
          <cell r="W86">
            <v>267</v>
          </cell>
        </row>
        <row r="87">
          <cell r="B87">
            <v>2339</v>
          </cell>
          <cell r="C87" t="str">
            <v>Hillsborough Primary School</v>
          </cell>
          <cell r="E87">
            <v>0.26575342465753399</v>
          </cell>
          <cell r="F87">
            <v>6.3013698630137005E-2</v>
          </cell>
          <cell r="G87">
            <v>3.0136986301369899E-2</v>
          </cell>
          <cell r="H87">
            <v>0.45205479452054798</v>
          </cell>
          <cell r="I87">
            <v>0.12876712328767101</v>
          </cell>
          <cell r="J87">
            <v>4.65753424657534E-2</v>
          </cell>
          <cell r="K87">
            <v>1.3698630136986301E-2</v>
          </cell>
          <cell r="L87">
            <v>0.99999999999999956</v>
          </cell>
          <cell r="O87">
            <v>98.328767123287577</v>
          </cell>
          <cell r="P87">
            <v>23.31506849315069</v>
          </cell>
          <cell r="Q87">
            <v>11.150684931506863</v>
          </cell>
          <cell r="R87">
            <v>167.26027397260276</v>
          </cell>
          <cell r="S87">
            <v>47.643835616438274</v>
          </cell>
          <cell r="T87">
            <v>17.232876712328757</v>
          </cell>
          <cell r="U87">
            <v>5.0684931506849313</v>
          </cell>
          <cell r="V87">
            <v>369.99999999999983</v>
          </cell>
          <cell r="W87">
            <v>370</v>
          </cell>
        </row>
        <row r="88">
          <cell r="B88">
            <v>2213</v>
          </cell>
          <cell r="C88" t="str">
            <v>Holt House Infant School &amp; Children's Centre</v>
          </cell>
          <cell r="E88">
            <v>0.94886363636363602</v>
          </cell>
          <cell r="F88">
            <v>3.4090909090909102E-2</v>
          </cell>
          <cell r="G88">
            <v>5.6818181818181802E-3</v>
          </cell>
          <cell r="H88">
            <v>0</v>
          </cell>
          <cell r="I88">
            <v>1.13636363636364E-2</v>
          </cell>
          <cell r="J88">
            <v>0</v>
          </cell>
          <cell r="K88">
            <v>0</v>
          </cell>
          <cell r="L88">
            <v>0.99999999999999967</v>
          </cell>
          <cell r="O88">
            <v>166.99999999999994</v>
          </cell>
          <cell r="P88">
            <v>6.0000000000000018</v>
          </cell>
          <cell r="Q88">
            <v>0.99999999999999978</v>
          </cell>
          <cell r="R88">
            <v>0</v>
          </cell>
          <cell r="S88">
            <v>2.0000000000000067</v>
          </cell>
          <cell r="T88">
            <v>0</v>
          </cell>
          <cell r="U88">
            <v>0</v>
          </cell>
          <cell r="V88">
            <v>175.99999999999994</v>
          </cell>
          <cell r="W88">
            <v>176</v>
          </cell>
        </row>
        <row r="89">
          <cell r="B89">
            <v>2337</v>
          </cell>
          <cell r="C89" t="str">
            <v>Hucklow Primary School</v>
          </cell>
          <cell r="E89">
            <v>7.14285714285714E-3</v>
          </cell>
          <cell r="F89">
            <v>0.15238095238095201</v>
          </cell>
          <cell r="G89">
            <v>9.5238095238095195E-3</v>
          </cell>
          <cell r="H89">
            <v>0.4</v>
          </cell>
          <cell r="I89">
            <v>0.42857142857142899</v>
          </cell>
          <cell r="J89">
            <v>0</v>
          </cell>
          <cell r="K89">
            <v>2.3809523809523799E-3</v>
          </cell>
          <cell r="L89">
            <v>1</v>
          </cell>
          <cell r="O89">
            <v>2.9999999999999987</v>
          </cell>
          <cell r="P89">
            <v>63.999999999999844</v>
          </cell>
          <cell r="Q89">
            <v>3.9999999999999982</v>
          </cell>
          <cell r="R89">
            <v>168</v>
          </cell>
          <cell r="S89">
            <v>180.00000000000017</v>
          </cell>
          <cell r="T89">
            <v>0</v>
          </cell>
          <cell r="U89">
            <v>0.99999999999999956</v>
          </cell>
          <cell r="V89">
            <v>420</v>
          </cell>
          <cell r="W89">
            <v>420</v>
          </cell>
        </row>
        <row r="90">
          <cell r="B90">
            <v>2060</v>
          </cell>
          <cell r="C90" t="str">
            <v>Hunter's Bar Infant School</v>
          </cell>
          <cell r="E90">
            <v>0.80988593155893496</v>
          </cell>
          <cell r="F90">
            <v>4.1825095057034203E-2</v>
          </cell>
          <cell r="G90">
            <v>3.4220532319391601E-2</v>
          </cell>
          <cell r="H90">
            <v>3.4220532319391601E-2</v>
          </cell>
          <cell r="I90">
            <v>7.9847908745247206E-2</v>
          </cell>
          <cell r="J90">
            <v>0</v>
          </cell>
          <cell r="K90">
            <v>0</v>
          </cell>
          <cell r="L90">
            <v>0.99999999999999956</v>
          </cell>
          <cell r="O90">
            <v>215.4296577946767</v>
          </cell>
          <cell r="P90">
            <v>11.125475285171099</v>
          </cell>
          <cell r="Q90">
            <v>9.1026615969581659</v>
          </cell>
          <cell r="R90">
            <v>9.1026615969581659</v>
          </cell>
          <cell r="S90">
            <v>21.239543726235755</v>
          </cell>
          <cell r="T90">
            <v>0</v>
          </cell>
          <cell r="U90">
            <v>0</v>
          </cell>
          <cell r="V90">
            <v>265.99999999999989</v>
          </cell>
          <cell r="W90">
            <v>266</v>
          </cell>
        </row>
        <row r="91">
          <cell r="B91">
            <v>2058</v>
          </cell>
          <cell r="C91" t="str">
            <v>Hunters Bar Junior</v>
          </cell>
          <cell r="E91">
            <v>0.73770491803278704</v>
          </cell>
          <cell r="F91">
            <v>7.10382513661202E-2</v>
          </cell>
          <cell r="G91">
            <v>2.4590163934426201E-2</v>
          </cell>
          <cell r="H91">
            <v>5.1912568306010903E-2</v>
          </cell>
          <cell r="I91">
            <v>0.114754098360656</v>
          </cell>
          <cell r="J91">
            <v>0</v>
          </cell>
          <cell r="K91">
            <v>0</v>
          </cell>
          <cell r="L91">
            <v>1.0000000000000004</v>
          </cell>
          <cell r="O91">
            <v>270.00000000000006</v>
          </cell>
          <cell r="P91">
            <v>25.999999999999993</v>
          </cell>
          <cell r="Q91">
            <v>8.9999999999999893</v>
          </cell>
          <cell r="R91">
            <v>18.999999999999989</v>
          </cell>
          <cell r="S91">
            <v>42.000000000000099</v>
          </cell>
          <cell r="T91">
            <v>0</v>
          </cell>
          <cell r="U91">
            <v>0</v>
          </cell>
          <cell r="V91">
            <v>366.00000000000017</v>
          </cell>
          <cell r="W91">
            <v>366</v>
          </cell>
        </row>
        <row r="92">
          <cell r="B92">
            <v>2063</v>
          </cell>
          <cell r="C92" t="str">
            <v>Intake Primary School</v>
          </cell>
          <cell r="E92">
            <v>0.51589242053789697</v>
          </cell>
          <cell r="F92">
            <v>0.21760391198043999</v>
          </cell>
          <cell r="G92">
            <v>4.8899755501222497E-2</v>
          </cell>
          <cell r="H92">
            <v>5.6234718826405898E-2</v>
          </cell>
          <cell r="I92">
            <v>0.119804400977995</v>
          </cell>
          <cell r="J92">
            <v>3.1784841075794601E-2</v>
          </cell>
          <cell r="K92">
            <v>9.7799511002445005E-3</v>
          </cell>
          <cell r="L92">
            <v>0.99999999999999956</v>
          </cell>
          <cell r="O92">
            <v>212.54767726161356</v>
          </cell>
          <cell r="P92">
            <v>89.65281173594127</v>
          </cell>
          <cell r="Q92">
            <v>20.146699266503667</v>
          </cell>
          <cell r="R92">
            <v>23.16870415647923</v>
          </cell>
          <cell r="S92">
            <v>49.359413202933936</v>
          </cell>
          <cell r="T92">
            <v>13.095354523227375</v>
          </cell>
          <cell r="U92">
            <v>4.0293398533007343</v>
          </cell>
          <cell r="V92">
            <v>411.99999999999977</v>
          </cell>
          <cell r="W92">
            <v>412</v>
          </cell>
        </row>
        <row r="93">
          <cell r="B93">
            <v>2261</v>
          </cell>
          <cell r="C93" t="str">
            <v>Limpsfield Junior School</v>
          </cell>
          <cell r="E93">
            <v>1.3157894736842099E-2</v>
          </cell>
          <cell r="F93">
            <v>0.162280701754386</v>
          </cell>
          <cell r="G93">
            <v>0.570175438596491</v>
          </cell>
          <cell r="H93">
            <v>0.16666666666666699</v>
          </cell>
          <cell r="I93">
            <v>8.7719298245614002E-2</v>
          </cell>
          <cell r="J93">
            <v>0</v>
          </cell>
          <cell r="K93">
            <v>0</v>
          </cell>
          <cell r="L93">
            <v>1</v>
          </cell>
          <cell r="O93">
            <v>2.9999999999999987</v>
          </cell>
          <cell r="P93">
            <v>37.000000000000007</v>
          </cell>
          <cell r="Q93">
            <v>129.99999999999994</v>
          </cell>
          <cell r="R93">
            <v>38.000000000000071</v>
          </cell>
          <cell r="S93">
            <v>19.999999999999993</v>
          </cell>
          <cell r="T93">
            <v>0</v>
          </cell>
          <cell r="U93">
            <v>0</v>
          </cell>
          <cell r="V93">
            <v>228</v>
          </cell>
          <cell r="W93">
            <v>228</v>
          </cell>
        </row>
        <row r="94">
          <cell r="B94">
            <v>2315</v>
          </cell>
          <cell r="C94" t="str">
            <v>Lound Infant School</v>
          </cell>
          <cell r="E94">
            <v>0.919075144508671</v>
          </cell>
          <cell r="F94">
            <v>0</v>
          </cell>
          <cell r="G94">
            <v>1.7341040462427699E-2</v>
          </cell>
          <cell r="H94">
            <v>5.78034682080925E-3</v>
          </cell>
          <cell r="I94">
            <v>5.7803468208092498E-2</v>
          </cell>
          <cell r="J94">
            <v>0</v>
          </cell>
          <cell r="K94">
            <v>0</v>
          </cell>
          <cell r="L94">
            <v>1.0000000000000004</v>
          </cell>
          <cell r="O94">
            <v>163.59537572254345</v>
          </cell>
          <cell r="P94">
            <v>0</v>
          </cell>
          <cell r="Q94">
            <v>3.0867052023121304</v>
          </cell>
          <cell r="R94">
            <v>1.0289017341040465</v>
          </cell>
          <cell r="S94">
            <v>10.289017341040465</v>
          </cell>
          <cell r="T94">
            <v>0</v>
          </cell>
          <cell r="U94">
            <v>0</v>
          </cell>
          <cell r="V94">
            <v>178.00000000000009</v>
          </cell>
          <cell r="W94">
            <v>178</v>
          </cell>
        </row>
        <row r="95">
          <cell r="B95">
            <v>2298</v>
          </cell>
          <cell r="C95" t="str">
            <v>Lound Junior School</v>
          </cell>
          <cell r="E95">
            <v>0.91393442622950805</v>
          </cell>
          <cell r="F95">
            <v>0</v>
          </cell>
          <cell r="G95">
            <v>2.4590163934426201E-2</v>
          </cell>
          <cell r="H95">
            <v>1.63934426229508E-2</v>
          </cell>
          <cell r="I95">
            <v>3.6885245901639302E-2</v>
          </cell>
          <cell r="J95">
            <v>0</v>
          </cell>
          <cell r="K95">
            <v>8.1967213114754103E-3</v>
          </cell>
          <cell r="L95">
            <v>0.99999999999999989</v>
          </cell>
          <cell r="O95">
            <v>222.99999999999997</v>
          </cell>
          <cell r="P95">
            <v>0</v>
          </cell>
          <cell r="Q95">
            <v>5.9999999999999929</v>
          </cell>
          <cell r="R95">
            <v>3.9999999999999951</v>
          </cell>
          <cell r="S95">
            <v>8.9999999999999893</v>
          </cell>
          <cell r="T95">
            <v>0</v>
          </cell>
          <cell r="U95">
            <v>2</v>
          </cell>
          <cell r="V95">
            <v>243.99999999999997</v>
          </cell>
          <cell r="W95">
            <v>244</v>
          </cell>
        </row>
        <row r="96">
          <cell r="B96">
            <v>2029</v>
          </cell>
          <cell r="C96" t="str">
            <v>Lowedges Junior Academy</v>
          </cell>
          <cell r="E96">
            <v>6.0931899641577102E-2</v>
          </cell>
          <cell r="F96">
            <v>5.3763440860215103E-2</v>
          </cell>
          <cell r="G96">
            <v>0</v>
          </cell>
          <cell r="H96">
            <v>0.58064516129032295</v>
          </cell>
          <cell r="I96">
            <v>0.297491039426523</v>
          </cell>
          <cell r="J96">
            <v>0</v>
          </cell>
          <cell r="K96">
            <v>7.1684587813620098E-3</v>
          </cell>
          <cell r="L96">
            <v>1.0000000000000002</v>
          </cell>
          <cell r="O96">
            <v>17.000000000000011</v>
          </cell>
          <cell r="P96">
            <v>15.000000000000014</v>
          </cell>
          <cell r="Q96">
            <v>0</v>
          </cell>
          <cell r="R96">
            <v>162.00000000000011</v>
          </cell>
          <cell r="S96">
            <v>82.999999999999915</v>
          </cell>
          <cell r="T96">
            <v>0</v>
          </cell>
          <cell r="U96">
            <v>2.0000000000000009</v>
          </cell>
          <cell r="V96">
            <v>279.00000000000006</v>
          </cell>
          <cell r="W96">
            <v>279</v>
          </cell>
        </row>
        <row r="97">
          <cell r="B97">
            <v>2368</v>
          </cell>
          <cell r="C97" t="str">
            <v>Lower Meadow Community Primary School</v>
          </cell>
          <cell r="E97">
            <v>2.7667984189723299E-2</v>
          </cell>
          <cell r="F97">
            <v>1.97628458498024E-2</v>
          </cell>
          <cell r="G97">
            <v>7.9051383399209498E-3</v>
          </cell>
          <cell r="H97">
            <v>0.51778656126482203</v>
          </cell>
          <cell r="I97">
            <v>0.39525691699604698</v>
          </cell>
          <cell r="J97">
            <v>1.58102766798419E-2</v>
          </cell>
          <cell r="K97">
            <v>1.58102766798419E-2</v>
          </cell>
          <cell r="L97">
            <v>0.99999999999999956</v>
          </cell>
          <cell r="O97">
            <v>6.9999999999999947</v>
          </cell>
          <cell r="P97">
            <v>5.0000000000000071</v>
          </cell>
          <cell r="Q97">
            <v>2.0000000000000004</v>
          </cell>
          <cell r="R97">
            <v>130.99999999999997</v>
          </cell>
          <cell r="S97">
            <v>99.999999999999886</v>
          </cell>
          <cell r="T97">
            <v>4.0000000000000009</v>
          </cell>
          <cell r="U97">
            <v>4.0000000000000009</v>
          </cell>
          <cell r="V97">
            <v>252.99999999999986</v>
          </cell>
          <cell r="W97">
            <v>253</v>
          </cell>
        </row>
        <row r="98">
          <cell r="B98">
            <v>2070</v>
          </cell>
          <cell r="C98" t="str">
            <v>Lowfield Primary</v>
          </cell>
          <cell r="E98">
            <v>9.6317280453257798E-2</v>
          </cell>
          <cell r="F98">
            <v>0.308781869688385</v>
          </cell>
          <cell r="G98">
            <v>7.6487252124645896E-2</v>
          </cell>
          <cell r="H98">
            <v>0.25212464589235101</v>
          </cell>
          <cell r="I98">
            <v>0.25779036827195501</v>
          </cell>
          <cell r="J98">
            <v>5.6657223796033997E-3</v>
          </cell>
          <cell r="K98">
            <v>2.8328611898016999E-3</v>
          </cell>
          <cell r="L98">
            <v>0.99999999999999989</v>
          </cell>
          <cell r="O98">
            <v>34.096317280453263</v>
          </cell>
          <cell r="P98">
            <v>109.30878186968829</v>
          </cell>
          <cell r="Q98">
            <v>27.076487252124647</v>
          </cell>
          <cell r="R98">
            <v>89.252124645892252</v>
          </cell>
          <cell r="S98">
            <v>91.257790368272069</v>
          </cell>
          <cell r="T98">
            <v>2.0056657223796033</v>
          </cell>
          <cell r="U98">
            <v>1.0028328611898016</v>
          </cell>
          <cell r="V98">
            <v>353.99999999999994</v>
          </cell>
          <cell r="W98">
            <v>354</v>
          </cell>
        </row>
        <row r="99">
          <cell r="B99">
            <v>2292</v>
          </cell>
          <cell r="C99" t="str">
            <v>Loxley Primary School</v>
          </cell>
          <cell r="E99">
            <v>0.93838862559241698</v>
          </cell>
          <cell r="F99">
            <v>9.4786729857819895E-3</v>
          </cell>
          <cell r="G99">
            <v>0</v>
          </cell>
          <cell r="H99">
            <v>4.2654028436019002E-2</v>
          </cell>
          <cell r="I99">
            <v>4.739336492891E-3</v>
          </cell>
          <cell r="J99">
            <v>4.739336492891E-3</v>
          </cell>
          <cell r="K99">
            <v>0</v>
          </cell>
          <cell r="L99">
            <v>1</v>
          </cell>
          <cell r="O99">
            <v>197.99999999999997</v>
          </cell>
          <cell r="P99">
            <v>1.9999999999999998</v>
          </cell>
          <cell r="Q99">
            <v>0</v>
          </cell>
          <cell r="R99">
            <v>9.0000000000000089</v>
          </cell>
          <cell r="S99">
            <v>1.0000000000000009</v>
          </cell>
          <cell r="T99">
            <v>1.0000000000000009</v>
          </cell>
          <cell r="U99">
            <v>0</v>
          </cell>
          <cell r="V99">
            <v>210.99999999999997</v>
          </cell>
          <cell r="W99">
            <v>211</v>
          </cell>
        </row>
        <row r="100">
          <cell r="B100">
            <v>2072</v>
          </cell>
          <cell r="C100" t="str">
            <v>Lydgate Infant School</v>
          </cell>
          <cell r="E100">
            <v>0.94101123595505598</v>
          </cell>
          <cell r="F100">
            <v>5.6179775280898901E-3</v>
          </cell>
          <cell r="G100">
            <v>1.6853932584269701E-2</v>
          </cell>
          <cell r="H100">
            <v>1.9662921348314599E-2</v>
          </cell>
          <cell r="I100">
            <v>1.6853932584269701E-2</v>
          </cell>
          <cell r="J100">
            <v>0</v>
          </cell>
          <cell r="K100">
            <v>0</v>
          </cell>
          <cell r="L100">
            <v>0.99999999999999989</v>
          </cell>
          <cell r="O100">
            <v>334.99999999999994</v>
          </cell>
          <cell r="P100">
            <v>2.0000000000000009</v>
          </cell>
          <cell r="Q100">
            <v>6.0000000000000133</v>
          </cell>
          <cell r="R100">
            <v>6.9999999999999973</v>
          </cell>
          <cell r="S100">
            <v>6.0000000000000133</v>
          </cell>
          <cell r="T100">
            <v>0</v>
          </cell>
          <cell r="U100">
            <v>0</v>
          </cell>
          <cell r="V100">
            <v>355.99999999999994</v>
          </cell>
          <cell r="W100">
            <v>356</v>
          </cell>
        </row>
        <row r="101">
          <cell r="B101">
            <v>2071</v>
          </cell>
          <cell r="C101" t="str">
            <v>Lydgate Junior School</v>
          </cell>
          <cell r="E101">
            <v>0.90416666666666701</v>
          </cell>
          <cell r="F101">
            <v>2.29166666666667E-2</v>
          </cell>
          <cell r="G101">
            <v>1.4583333333333301E-2</v>
          </cell>
          <cell r="H101">
            <v>3.7499999999999999E-2</v>
          </cell>
          <cell r="I101">
            <v>1.8749999999999999E-2</v>
          </cell>
          <cell r="J101">
            <v>0</v>
          </cell>
          <cell r="K101">
            <v>2.0833333333333298E-3</v>
          </cell>
          <cell r="L101">
            <v>1.0000000000000004</v>
          </cell>
          <cell r="O101">
            <v>434.00000000000017</v>
          </cell>
          <cell r="P101">
            <v>11.000000000000016</v>
          </cell>
          <cell r="Q101">
            <v>6.999999999999984</v>
          </cell>
          <cell r="R101">
            <v>18</v>
          </cell>
          <cell r="S101">
            <v>9</v>
          </cell>
          <cell r="T101">
            <v>0</v>
          </cell>
          <cell r="U101">
            <v>0.99999999999999833</v>
          </cell>
          <cell r="V101">
            <v>480.00000000000017</v>
          </cell>
          <cell r="W101">
            <v>480</v>
          </cell>
        </row>
        <row r="102">
          <cell r="B102">
            <v>2358</v>
          </cell>
          <cell r="C102" t="str">
            <v>Malin Bridge School</v>
          </cell>
          <cell r="E102">
            <v>0.84732824427480902</v>
          </cell>
          <cell r="F102">
            <v>9.5419847328244295E-3</v>
          </cell>
          <cell r="G102">
            <v>1.5267175572519101E-2</v>
          </cell>
          <cell r="H102">
            <v>0.112595419847328</v>
          </cell>
          <cell r="I102">
            <v>1.1450381679389301E-2</v>
          </cell>
          <cell r="J102">
            <v>3.81679389312977E-3</v>
          </cell>
          <cell r="K102">
            <v>0</v>
          </cell>
          <cell r="L102">
            <v>0.99999999999999956</v>
          </cell>
          <cell r="O102">
            <v>445.69465648854953</v>
          </cell>
          <cell r="P102">
            <v>5.0190839694656502</v>
          </cell>
          <cell r="Q102">
            <v>8.0305343511450467</v>
          </cell>
          <cell r="R102">
            <v>59.225190839694527</v>
          </cell>
          <cell r="S102">
            <v>6.0229007633587726</v>
          </cell>
          <cell r="T102">
            <v>2.007633587786259</v>
          </cell>
          <cell r="U102">
            <v>0</v>
          </cell>
          <cell r="V102">
            <v>525.99999999999977</v>
          </cell>
          <cell r="W102">
            <v>526</v>
          </cell>
        </row>
        <row r="103">
          <cell r="B103">
            <v>2359</v>
          </cell>
          <cell r="C103" t="str">
            <v>Manor Lodge Community Primary</v>
          </cell>
          <cell r="E103">
            <v>0.169291338582677</v>
          </cell>
          <cell r="F103">
            <v>0.133858267716535</v>
          </cell>
          <cell r="G103">
            <v>7.8740157480315001E-2</v>
          </cell>
          <cell r="H103">
            <v>0.20078740157480299</v>
          </cell>
          <cell r="I103">
            <v>0.32677165354330701</v>
          </cell>
          <cell r="J103">
            <v>9.0551181102362197E-2</v>
          </cell>
          <cell r="K103">
            <v>0</v>
          </cell>
          <cell r="L103">
            <v>0.99999999999999922</v>
          </cell>
          <cell r="O103">
            <v>43.169291338582639</v>
          </cell>
          <cell r="P103">
            <v>34.133858267716427</v>
          </cell>
          <cell r="Q103">
            <v>20.078740157480325</v>
          </cell>
          <cell r="R103">
            <v>51.200787401574765</v>
          </cell>
          <cell r="S103">
            <v>83.32677165354329</v>
          </cell>
          <cell r="T103">
            <v>23.090551181102359</v>
          </cell>
          <cell r="U103">
            <v>0</v>
          </cell>
          <cell r="V103">
            <v>254.9999999999998</v>
          </cell>
          <cell r="W103">
            <v>255</v>
          </cell>
        </row>
        <row r="104">
          <cell r="B104">
            <v>2012</v>
          </cell>
          <cell r="C104" t="str">
            <v>Mansel Primary School</v>
          </cell>
          <cell r="E104">
            <v>3.20855614973262E-2</v>
          </cell>
          <cell r="F104">
            <v>2.1390374331550801E-2</v>
          </cell>
          <cell r="G104">
            <v>0.15775401069518699</v>
          </cell>
          <cell r="H104">
            <v>0.42245989304812798</v>
          </cell>
          <cell r="I104">
            <v>0.19251336898395699</v>
          </cell>
          <cell r="J104">
            <v>7.4866310160427801E-2</v>
          </cell>
          <cell r="K104">
            <v>9.8930481283422494E-2</v>
          </cell>
          <cell r="L104">
            <v>0.99999999999999922</v>
          </cell>
          <cell r="O104">
            <v>12.064171122994651</v>
          </cell>
          <cell r="P104">
            <v>8.0427807486631018</v>
          </cell>
          <cell r="Q104">
            <v>59.315508021390308</v>
          </cell>
          <cell r="R104">
            <v>158.84491978609611</v>
          </cell>
          <cell r="S104">
            <v>72.385026737967834</v>
          </cell>
          <cell r="T104">
            <v>28.149732620320854</v>
          </cell>
          <cell r="U104">
            <v>37.197860962566857</v>
          </cell>
          <cell r="V104">
            <v>375.99999999999966</v>
          </cell>
          <cell r="W104">
            <v>376</v>
          </cell>
        </row>
        <row r="105">
          <cell r="B105">
            <v>2079</v>
          </cell>
          <cell r="C105" t="str">
            <v>Marlcliffe Primary School</v>
          </cell>
          <cell r="E105">
            <v>0.79766536964980606</v>
          </cell>
          <cell r="F105">
            <v>5.8365758754863797E-3</v>
          </cell>
          <cell r="G105">
            <v>1.9455252918287899E-3</v>
          </cell>
          <cell r="H105">
            <v>0.17704280155641999</v>
          </cell>
          <cell r="I105">
            <v>1.1673151750972799E-2</v>
          </cell>
          <cell r="J105">
            <v>1.9455252918287899E-3</v>
          </cell>
          <cell r="K105">
            <v>3.8910505836575902E-3</v>
          </cell>
          <cell r="L105">
            <v>1.0000000000000004</v>
          </cell>
          <cell r="O105">
            <v>410.00000000000028</v>
          </cell>
          <cell r="P105">
            <v>2.9999999999999991</v>
          </cell>
          <cell r="Q105">
            <v>0.999999999999998</v>
          </cell>
          <cell r="R105">
            <v>90.999999999999872</v>
          </cell>
          <cell r="S105">
            <v>6.0000000000000187</v>
          </cell>
          <cell r="T105">
            <v>0.999999999999998</v>
          </cell>
          <cell r="U105">
            <v>2.0000000000000013</v>
          </cell>
          <cell r="V105">
            <v>514.00000000000011</v>
          </cell>
          <cell r="W105">
            <v>514</v>
          </cell>
        </row>
        <row r="106">
          <cell r="B106">
            <v>2081</v>
          </cell>
          <cell r="C106" t="str">
            <v>Meersbrook Bank Primary School</v>
          </cell>
          <cell r="E106">
            <v>0.83653846153846201</v>
          </cell>
          <cell r="F106">
            <v>8.1730769230769204E-2</v>
          </cell>
          <cell r="G106">
            <v>1.44230769230769E-2</v>
          </cell>
          <cell r="H106">
            <v>4.3269230769230803E-2</v>
          </cell>
          <cell r="I106">
            <v>2.4038461538461502E-2</v>
          </cell>
          <cell r="J106">
            <v>0</v>
          </cell>
          <cell r="K106">
            <v>0</v>
          </cell>
          <cell r="L106">
            <v>1.0000000000000004</v>
          </cell>
          <cell r="O106">
            <v>174.00000000000009</v>
          </cell>
          <cell r="P106">
            <v>16.999999999999993</v>
          </cell>
          <cell r="Q106">
            <v>2.9999999999999951</v>
          </cell>
          <cell r="R106">
            <v>9.0000000000000071</v>
          </cell>
          <cell r="S106">
            <v>4.999999999999992</v>
          </cell>
          <cell r="T106">
            <v>0</v>
          </cell>
          <cell r="U106">
            <v>0</v>
          </cell>
          <cell r="V106">
            <v>208.00000000000009</v>
          </cell>
          <cell r="W106">
            <v>208</v>
          </cell>
        </row>
        <row r="107">
          <cell r="B107">
            <v>2013</v>
          </cell>
          <cell r="C107" t="str">
            <v>Meynell Primary School</v>
          </cell>
          <cell r="E107">
            <v>3.4146341463414602E-2</v>
          </cell>
          <cell r="F107">
            <v>2.6829268292682899E-2</v>
          </cell>
          <cell r="G107">
            <v>2.19512195121951E-2</v>
          </cell>
          <cell r="H107">
            <v>0.23414634146341501</v>
          </cell>
          <cell r="I107">
            <v>0.34878048780487803</v>
          </cell>
          <cell r="J107">
            <v>0.28536585365853701</v>
          </cell>
          <cell r="K107">
            <v>4.8780487804878099E-2</v>
          </cell>
          <cell r="L107">
            <v>1.0000000000000007</v>
          </cell>
          <cell r="O107">
            <v>13.999999999999988</v>
          </cell>
          <cell r="P107">
            <v>10.999999999999988</v>
          </cell>
          <cell r="Q107">
            <v>8.9999999999999911</v>
          </cell>
          <cell r="R107">
            <v>96.000000000000156</v>
          </cell>
          <cell r="S107">
            <v>143</v>
          </cell>
          <cell r="T107">
            <v>117.00000000000017</v>
          </cell>
          <cell r="U107">
            <v>20.000000000000021</v>
          </cell>
          <cell r="V107">
            <v>410.00000000000028</v>
          </cell>
          <cell r="W107">
            <v>410</v>
          </cell>
        </row>
        <row r="108">
          <cell r="B108">
            <v>2346</v>
          </cell>
          <cell r="C108" t="str">
            <v>Monteney Primary School</v>
          </cell>
          <cell r="E108">
            <v>0.25806451612903197</v>
          </cell>
          <cell r="F108">
            <v>0</v>
          </cell>
          <cell r="G108">
            <v>0.29528535980148901</v>
          </cell>
          <cell r="H108">
            <v>0.210918114143921</v>
          </cell>
          <cell r="I108">
            <v>0.20347394540942901</v>
          </cell>
          <cell r="J108">
            <v>1.4888337468982601E-2</v>
          </cell>
          <cell r="K108">
            <v>1.7369727047146399E-2</v>
          </cell>
          <cell r="L108">
            <v>1</v>
          </cell>
          <cell r="O108">
            <v>104.25806451612891</v>
          </cell>
          <cell r="P108">
            <v>0</v>
          </cell>
          <cell r="Q108">
            <v>119.29528535980155</v>
          </cell>
          <cell r="R108">
            <v>85.210918114144079</v>
          </cell>
          <cell r="S108">
            <v>82.203473945409314</v>
          </cell>
          <cell r="T108">
            <v>6.014888337468971</v>
          </cell>
          <cell r="U108">
            <v>7.0173697270471456</v>
          </cell>
          <cell r="V108">
            <v>403.99999999999994</v>
          </cell>
          <cell r="W108">
            <v>404</v>
          </cell>
        </row>
        <row r="109">
          <cell r="B109">
            <v>2257</v>
          </cell>
          <cell r="C109" t="str">
            <v>Mosborough Primary School</v>
          </cell>
          <cell r="E109">
            <v>0.89230769230769202</v>
          </cell>
          <cell r="F109">
            <v>2.3076923076923099E-2</v>
          </cell>
          <cell r="G109">
            <v>6.4102564102564097E-2</v>
          </cell>
          <cell r="H109">
            <v>2.5641025641025602E-3</v>
          </cell>
          <cell r="I109">
            <v>1.7948717948717899E-2</v>
          </cell>
          <cell r="J109">
            <v>0</v>
          </cell>
          <cell r="K109">
            <v>0</v>
          </cell>
          <cell r="L109">
            <v>0.99999999999999967</v>
          </cell>
          <cell r="O109">
            <v>347.99999999999989</v>
          </cell>
          <cell r="P109">
            <v>9.0000000000000089</v>
          </cell>
          <cell r="Q109">
            <v>24.999999999999996</v>
          </cell>
          <cell r="R109">
            <v>0.99999999999999845</v>
          </cell>
          <cell r="S109">
            <v>6.9999999999999805</v>
          </cell>
          <cell r="T109">
            <v>0</v>
          </cell>
          <cell r="U109">
            <v>0</v>
          </cell>
          <cell r="V109">
            <v>389.99999999999989</v>
          </cell>
          <cell r="W109">
            <v>390</v>
          </cell>
        </row>
        <row r="110">
          <cell r="B110">
            <v>2092</v>
          </cell>
          <cell r="C110" t="str">
            <v>Mundella Primary School</v>
          </cell>
          <cell r="E110">
            <v>0.76775956284153002</v>
          </cell>
          <cell r="F110">
            <v>2.7322404371584699E-2</v>
          </cell>
          <cell r="G110">
            <v>1.3661202185792301E-2</v>
          </cell>
          <cell r="H110">
            <v>6.0109289617486301E-2</v>
          </cell>
          <cell r="I110">
            <v>9.8360655737704902E-2</v>
          </cell>
          <cell r="J110">
            <v>1.91256830601093E-2</v>
          </cell>
          <cell r="K110">
            <v>1.3661202185792301E-2</v>
          </cell>
          <cell r="L110">
            <v>0.99999999999999978</v>
          </cell>
          <cell r="O110">
            <v>281.76775956284149</v>
          </cell>
          <cell r="P110">
            <v>10.027322404371585</v>
          </cell>
          <cell r="Q110">
            <v>5.0136612021857747</v>
          </cell>
          <cell r="R110">
            <v>22.060109289617472</v>
          </cell>
          <cell r="S110">
            <v>36.0983606557377</v>
          </cell>
          <cell r="T110">
            <v>7.0191256830601132</v>
          </cell>
          <cell r="U110">
            <v>5.0136612021857747</v>
          </cell>
          <cell r="V110">
            <v>366.99999999999994</v>
          </cell>
          <cell r="W110">
            <v>367</v>
          </cell>
        </row>
        <row r="111">
          <cell r="B111">
            <v>2221</v>
          </cell>
          <cell r="C111" t="str">
            <v>Nether Green Infant School</v>
          </cell>
          <cell r="E111">
            <v>0.95089285714285698</v>
          </cell>
          <cell r="F111">
            <v>8.9285714285714298E-3</v>
          </cell>
          <cell r="G111">
            <v>4.4642857142857097E-3</v>
          </cell>
          <cell r="H111">
            <v>2.23214285714286E-2</v>
          </cell>
          <cell r="I111">
            <v>1.33928571428571E-2</v>
          </cell>
          <cell r="J111">
            <v>0</v>
          </cell>
          <cell r="K111">
            <v>0</v>
          </cell>
          <cell r="L111">
            <v>0.99999999999999978</v>
          </cell>
          <cell r="O111">
            <v>213.95089285714283</v>
          </cell>
          <cell r="P111">
            <v>2.0089285714285716</v>
          </cell>
          <cell r="Q111">
            <v>1.0044642857142847</v>
          </cell>
          <cell r="R111">
            <v>5.022321428571435</v>
          </cell>
          <cell r="S111">
            <v>3.0133928571428474</v>
          </cell>
          <cell r="T111">
            <v>0</v>
          </cell>
          <cell r="U111">
            <v>0</v>
          </cell>
          <cell r="V111">
            <v>225</v>
          </cell>
          <cell r="W111">
            <v>225</v>
          </cell>
        </row>
        <row r="112">
          <cell r="B112">
            <v>2087</v>
          </cell>
          <cell r="C112" t="str">
            <v>Nether Green Junior School</v>
          </cell>
          <cell r="E112">
            <v>0.930851063829787</v>
          </cell>
          <cell r="F112">
            <v>1.5957446808510599E-2</v>
          </cell>
          <cell r="G112">
            <v>2.3936170212765999E-2</v>
          </cell>
          <cell r="H112">
            <v>1.0638297872340399E-2</v>
          </cell>
          <cell r="I112">
            <v>1.8617021276595699E-2</v>
          </cell>
          <cell r="J112">
            <v>0</v>
          </cell>
          <cell r="K112">
            <v>0</v>
          </cell>
          <cell r="L112">
            <v>0.99999999999999967</v>
          </cell>
          <cell r="O112">
            <v>342.55319148936161</v>
          </cell>
          <cell r="P112">
            <v>5.8723404255319007</v>
          </cell>
          <cell r="Q112">
            <v>8.8085106382978875</v>
          </cell>
          <cell r="R112">
            <v>3.9148936170212671</v>
          </cell>
          <cell r="S112">
            <v>6.8510638297872175</v>
          </cell>
          <cell r="T112">
            <v>0</v>
          </cell>
          <cell r="U112">
            <v>0</v>
          </cell>
          <cell r="V112">
            <v>367.99999999999989</v>
          </cell>
          <cell r="W112">
            <v>368</v>
          </cell>
        </row>
        <row r="113">
          <cell r="B113">
            <v>2272</v>
          </cell>
          <cell r="C113" t="str">
            <v>Netherthorpe Primary School</v>
          </cell>
          <cell r="E113">
            <v>2.4038461538461502E-2</v>
          </cell>
          <cell r="F113">
            <v>1.44230769230769E-2</v>
          </cell>
          <cell r="G113">
            <v>0.12980769230769201</v>
          </cell>
          <cell r="H113">
            <v>0.46634615384615402</v>
          </cell>
          <cell r="I113">
            <v>0.36538461538461497</v>
          </cell>
          <cell r="J113">
            <v>0</v>
          </cell>
          <cell r="K113">
            <v>0</v>
          </cell>
          <cell r="L113">
            <v>0.99999999999999944</v>
          </cell>
          <cell r="O113">
            <v>4.999999999999992</v>
          </cell>
          <cell r="P113">
            <v>2.9999999999999951</v>
          </cell>
          <cell r="Q113">
            <v>26.99999999999994</v>
          </cell>
          <cell r="R113">
            <v>97.000000000000043</v>
          </cell>
          <cell r="S113">
            <v>75.999999999999915</v>
          </cell>
          <cell r="T113">
            <v>0</v>
          </cell>
          <cell r="U113">
            <v>0</v>
          </cell>
          <cell r="V113">
            <v>207.99999999999989</v>
          </cell>
          <cell r="W113">
            <v>208</v>
          </cell>
        </row>
        <row r="114">
          <cell r="B114">
            <v>2309</v>
          </cell>
          <cell r="C114" t="str">
            <v>Nook Lane Junior School</v>
          </cell>
          <cell r="E114">
            <v>0.87704918032786905</v>
          </cell>
          <cell r="F114">
            <v>4.0983606557376998E-2</v>
          </cell>
          <cell r="G114">
            <v>6.14754098360656E-2</v>
          </cell>
          <cell r="H114">
            <v>1.63934426229508E-2</v>
          </cell>
          <cell r="I114">
            <v>4.0983606557377103E-3</v>
          </cell>
          <cell r="J114">
            <v>0</v>
          </cell>
          <cell r="K114">
            <v>0</v>
          </cell>
          <cell r="L114">
            <v>1.0000000000000002</v>
          </cell>
          <cell r="O114">
            <v>209.61475409836069</v>
          </cell>
          <cell r="P114">
            <v>9.7950819672131022</v>
          </cell>
          <cell r="Q114">
            <v>14.692622950819679</v>
          </cell>
          <cell r="R114">
            <v>3.9180327868852411</v>
          </cell>
          <cell r="S114">
            <v>0.97950819672131273</v>
          </cell>
          <cell r="T114">
            <v>0</v>
          </cell>
          <cell r="U114">
            <v>0</v>
          </cell>
          <cell r="V114">
            <v>239.00000000000003</v>
          </cell>
          <cell r="W114">
            <v>239</v>
          </cell>
        </row>
        <row r="115">
          <cell r="B115">
            <v>2000</v>
          </cell>
          <cell r="C115" t="str">
            <v>Norfolk Primary School</v>
          </cell>
          <cell r="E115">
            <v>5.5E-2</v>
          </cell>
          <cell r="F115">
            <v>2.2499999999999999E-2</v>
          </cell>
          <cell r="G115">
            <v>0.04</v>
          </cell>
          <cell r="H115">
            <v>0.27</v>
          </cell>
          <cell r="I115">
            <v>0.53</v>
          </cell>
          <cell r="J115">
            <v>7.4999999999999997E-2</v>
          </cell>
          <cell r="K115">
            <v>7.4999999999999997E-3</v>
          </cell>
          <cell r="L115">
            <v>0.99999999999999989</v>
          </cell>
          <cell r="O115">
            <v>22</v>
          </cell>
          <cell r="P115">
            <v>9</v>
          </cell>
          <cell r="Q115">
            <v>16</v>
          </cell>
          <cell r="R115">
            <v>108</v>
          </cell>
          <cell r="S115">
            <v>212</v>
          </cell>
          <cell r="T115">
            <v>30</v>
          </cell>
          <cell r="U115">
            <v>3</v>
          </cell>
          <cell r="V115">
            <v>400</v>
          </cell>
          <cell r="W115">
            <v>400</v>
          </cell>
        </row>
        <row r="116">
          <cell r="B116">
            <v>3010</v>
          </cell>
          <cell r="C116" t="str">
            <v>Norton Free C of E School</v>
          </cell>
          <cell r="E116">
            <v>0.73239436619718301</v>
          </cell>
          <cell r="F116">
            <v>4.6948356807511703E-3</v>
          </cell>
          <cell r="G116">
            <v>0</v>
          </cell>
          <cell r="H116">
            <v>0.14553990610328599</v>
          </cell>
          <cell r="I116">
            <v>5.63380281690141E-2</v>
          </cell>
          <cell r="J116">
            <v>5.63380281690141E-2</v>
          </cell>
          <cell r="K116">
            <v>4.6948356807511703E-3</v>
          </cell>
          <cell r="L116">
            <v>0.99999999999999944</v>
          </cell>
          <cell r="O116">
            <v>155.99999999999997</v>
          </cell>
          <cell r="P116">
            <v>0.99999999999999933</v>
          </cell>
          <cell r="Q116">
            <v>0</v>
          </cell>
          <cell r="R116">
            <v>30.999999999999915</v>
          </cell>
          <cell r="S116">
            <v>12.000000000000004</v>
          </cell>
          <cell r="T116">
            <v>12.000000000000004</v>
          </cell>
          <cell r="U116">
            <v>0.99999999999999933</v>
          </cell>
          <cell r="V116">
            <v>212.99999999999989</v>
          </cell>
          <cell r="W116">
            <v>213</v>
          </cell>
        </row>
        <row r="117">
          <cell r="B117">
            <v>4005</v>
          </cell>
          <cell r="C117" t="str">
            <v>Oasis Academy Don Valley</v>
          </cell>
          <cell r="E117">
            <v>1.2820512820512799E-2</v>
          </cell>
          <cell r="F117">
            <v>3.8461538461538498E-2</v>
          </cell>
          <cell r="G117">
            <v>0</v>
          </cell>
          <cell r="H117">
            <v>0.42307692307692302</v>
          </cell>
          <cell r="I117">
            <v>0.512820512820513</v>
          </cell>
          <cell r="J117">
            <v>1.2820512820512799E-2</v>
          </cell>
          <cell r="K117">
            <v>0</v>
          </cell>
          <cell r="L117">
            <v>1.0000000000000002</v>
          </cell>
          <cell r="O117">
            <v>1.474358974358972</v>
          </cell>
          <cell r="P117">
            <v>4.4230769230769269</v>
          </cell>
          <cell r="Q117">
            <v>0</v>
          </cell>
          <cell r="R117">
            <v>48.653846153846146</v>
          </cell>
          <cell r="S117">
            <v>58.974358974358992</v>
          </cell>
          <cell r="T117">
            <v>1.474358974358972</v>
          </cell>
          <cell r="U117">
            <v>0</v>
          </cell>
          <cell r="V117">
            <v>115.00000000000001</v>
          </cell>
          <cell r="W117">
            <v>115</v>
          </cell>
        </row>
        <row r="118">
          <cell r="B118">
            <v>2018</v>
          </cell>
          <cell r="C118" t="str">
            <v>Oasis Academy Fir Vale</v>
          </cell>
          <cell r="E118">
            <v>0</v>
          </cell>
          <cell r="F118">
            <v>0.13445378151260501</v>
          </cell>
          <cell r="G118">
            <v>7.9831932773109196E-2</v>
          </cell>
          <cell r="H118">
            <v>0.71428571428571397</v>
          </cell>
          <cell r="I118">
            <v>7.1428571428571397E-2</v>
          </cell>
          <cell r="J118">
            <v>0</v>
          </cell>
          <cell r="K118">
            <v>0</v>
          </cell>
          <cell r="L118">
            <v>0.99999999999999956</v>
          </cell>
          <cell r="O118">
            <v>0</v>
          </cell>
          <cell r="P118">
            <v>36.156862745098032</v>
          </cell>
          <cell r="Q118">
            <v>21.468137254901951</v>
          </cell>
          <cell r="R118">
            <v>192.08333333333326</v>
          </cell>
          <cell r="S118">
            <v>19.208333333333325</v>
          </cell>
          <cell r="T118">
            <v>0</v>
          </cell>
          <cell r="U118">
            <v>0</v>
          </cell>
          <cell r="V118">
            <v>268.91666666666657</v>
          </cell>
          <cell r="W118">
            <v>268.91666666666669</v>
          </cell>
        </row>
        <row r="119">
          <cell r="B119">
            <v>2019</v>
          </cell>
          <cell r="C119" t="str">
            <v>Oasis Academy Watermead</v>
          </cell>
          <cell r="E119">
            <v>1.4705882352941201E-2</v>
          </cell>
          <cell r="F119">
            <v>0.110294117647059</v>
          </cell>
          <cell r="G119">
            <v>2.9411764705882401E-2</v>
          </cell>
          <cell r="H119">
            <v>0.44852941176470601</v>
          </cell>
          <cell r="I119">
            <v>0.30147058823529399</v>
          </cell>
          <cell r="J119">
            <v>7.3529411764705899E-2</v>
          </cell>
          <cell r="K119">
            <v>2.2058823529411801E-2</v>
          </cell>
          <cell r="L119">
            <v>1.0000000000000002</v>
          </cell>
          <cell r="O119">
            <v>2.6617647058823573</v>
          </cell>
          <cell r="P119">
            <v>19.96323529411768</v>
          </cell>
          <cell r="Q119">
            <v>5.3235294117647145</v>
          </cell>
          <cell r="R119">
            <v>81.183823529411782</v>
          </cell>
          <cell r="S119">
            <v>54.566176470588211</v>
          </cell>
          <cell r="T119">
            <v>13.308823529411768</v>
          </cell>
          <cell r="U119">
            <v>3.9926470588235361</v>
          </cell>
          <cell r="V119">
            <v>181.00000000000006</v>
          </cell>
          <cell r="W119">
            <v>181</v>
          </cell>
        </row>
        <row r="120">
          <cell r="B120">
            <v>2313</v>
          </cell>
          <cell r="C120" t="str">
            <v>OUGHTIBRIDGE PRIMARY SCHOOL</v>
          </cell>
          <cell r="E120">
            <v>0.99216710182767598</v>
          </cell>
          <cell r="F120">
            <v>0</v>
          </cell>
          <cell r="G120">
            <v>5.2219321148825101E-3</v>
          </cell>
          <cell r="H120">
            <v>2.6109660574412498E-3</v>
          </cell>
          <cell r="I120">
            <v>0</v>
          </cell>
          <cell r="J120">
            <v>0</v>
          </cell>
          <cell r="K120">
            <v>0</v>
          </cell>
          <cell r="L120">
            <v>0.99999999999999978</v>
          </cell>
          <cell r="O120">
            <v>380.99216710182759</v>
          </cell>
          <cell r="P120">
            <v>0</v>
          </cell>
          <cell r="Q120">
            <v>2.0052219321148836</v>
          </cell>
          <cell r="R120">
            <v>1.00261096605744</v>
          </cell>
          <cell r="S120">
            <v>0</v>
          </cell>
          <cell r="T120">
            <v>0</v>
          </cell>
          <cell r="U120">
            <v>0</v>
          </cell>
          <cell r="V120">
            <v>383.99999999999989</v>
          </cell>
          <cell r="W120">
            <v>384</v>
          </cell>
        </row>
        <row r="121">
          <cell r="B121">
            <v>2093</v>
          </cell>
          <cell r="C121" t="str">
            <v>Owler Brook</v>
          </cell>
          <cell r="E121">
            <v>4.4150110375275903E-3</v>
          </cell>
          <cell r="F121">
            <v>3.7527593818984503E-2</v>
          </cell>
          <cell r="G121">
            <v>0.101545253863135</v>
          </cell>
          <cell r="H121">
            <v>0.71081677704194302</v>
          </cell>
          <cell r="I121">
            <v>0.14569536423841101</v>
          </cell>
          <cell r="J121">
            <v>0</v>
          </cell>
          <cell r="K121">
            <v>0</v>
          </cell>
          <cell r="L121">
            <v>1.0000000000000011</v>
          </cell>
          <cell r="O121">
            <v>1.9999999999999984</v>
          </cell>
          <cell r="P121">
            <v>16.999999999999979</v>
          </cell>
          <cell r="Q121">
            <v>46.000000000000156</v>
          </cell>
          <cell r="R121">
            <v>322.00000000000017</v>
          </cell>
          <cell r="S121">
            <v>66.000000000000185</v>
          </cell>
          <cell r="T121">
            <v>0</v>
          </cell>
          <cell r="U121">
            <v>0</v>
          </cell>
          <cell r="V121">
            <v>453.00000000000051</v>
          </cell>
          <cell r="W121">
            <v>453</v>
          </cell>
        </row>
        <row r="122">
          <cell r="B122">
            <v>3428</v>
          </cell>
          <cell r="C122" t="str">
            <v>Parson Cross Primary School</v>
          </cell>
          <cell r="E122">
            <v>0.30582524271844702</v>
          </cell>
          <cell r="F122">
            <v>0.14077669902912601</v>
          </cell>
          <cell r="G122">
            <v>1.45631067961165E-2</v>
          </cell>
          <cell r="H122">
            <v>0.237864077669903</v>
          </cell>
          <cell r="I122">
            <v>0.116504854368932</v>
          </cell>
          <cell r="J122">
            <v>0.17475728155339801</v>
          </cell>
          <cell r="K122">
            <v>9.7087378640776708E-3</v>
          </cell>
          <cell r="L122">
            <v>1.0000000000000002</v>
          </cell>
          <cell r="O122">
            <v>63.000000000000085</v>
          </cell>
          <cell r="P122">
            <v>28.999999999999957</v>
          </cell>
          <cell r="Q122">
            <v>2.9999999999999991</v>
          </cell>
          <cell r="R122">
            <v>49.000000000000021</v>
          </cell>
          <cell r="S122">
            <v>23.999999999999993</v>
          </cell>
          <cell r="T122">
            <v>35.999999999999993</v>
          </cell>
          <cell r="U122">
            <v>2</v>
          </cell>
          <cell r="V122">
            <v>206.00000000000006</v>
          </cell>
          <cell r="W122">
            <v>206</v>
          </cell>
        </row>
        <row r="123">
          <cell r="B123">
            <v>2016</v>
          </cell>
          <cell r="C123" t="str">
            <v>Pathways Academy E-ACT</v>
          </cell>
          <cell r="E123">
            <v>1.23203285420945E-2</v>
          </cell>
          <cell r="F123">
            <v>5.1334702258726897E-2</v>
          </cell>
          <cell r="G123">
            <v>8.2135523613963007E-3</v>
          </cell>
          <cell r="H123">
            <v>0.30184804928131398</v>
          </cell>
          <cell r="I123">
            <v>0.40246406570841903</v>
          </cell>
          <cell r="J123">
            <v>0.20328542094455901</v>
          </cell>
          <cell r="K123">
            <v>2.05338809034908E-2</v>
          </cell>
          <cell r="L123">
            <v>1.0000000000000007</v>
          </cell>
          <cell r="O123">
            <v>6.0000000000000213</v>
          </cell>
          <cell r="P123">
            <v>25</v>
          </cell>
          <cell r="Q123">
            <v>3.9999999999999987</v>
          </cell>
          <cell r="R123">
            <v>146.99999999999991</v>
          </cell>
          <cell r="S123">
            <v>196.00000000000006</v>
          </cell>
          <cell r="T123">
            <v>99.000000000000242</v>
          </cell>
          <cell r="U123">
            <v>10.00000000000002</v>
          </cell>
          <cell r="V123">
            <v>487.00000000000023</v>
          </cell>
          <cell r="W123">
            <v>487</v>
          </cell>
        </row>
        <row r="124">
          <cell r="B124">
            <v>2332</v>
          </cell>
          <cell r="C124" t="str">
            <v>Phillimore Comm Primary School</v>
          </cell>
          <cell r="E124">
            <v>2.5706940874036001E-3</v>
          </cell>
          <cell r="F124">
            <v>3.5989717223650401E-2</v>
          </cell>
          <cell r="G124">
            <v>7.7120822622108003E-3</v>
          </cell>
          <cell r="H124">
            <v>0.51413881748071999</v>
          </cell>
          <cell r="I124">
            <v>0.43958868894601499</v>
          </cell>
          <cell r="J124">
            <v>0</v>
          </cell>
          <cell r="K124">
            <v>0</v>
          </cell>
          <cell r="L124">
            <v>0.99999999999999978</v>
          </cell>
          <cell r="O124">
            <v>1.0231362467866327</v>
          </cell>
          <cell r="P124">
            <v>14.32390745501286</v>
          </cell>
          <cell r="Q124">
            <v>3.0694087403598984</v>
          </cell>
          <cell r="R124">
            <v>204.62724935732655</v>
          </cell>
          <cell r="S124">
            <v>174.95629820051397</v>
          </cell>
          <cell r="T124">
            <v>0</v>
          </cell>
          <cell r="U124">
            <v>0</v>
          </cell>
          <cell r="V124">
            <v>397.99999999999989</v>
          </cell>
          <cell r="W124">
            <v>398</v>
          </cell>
        </row>
        <row r="125">
          <cell r="B125">
            <v>3433</v>
          </cell>
          <cell r="C125" t="str">
            <v>Pipworth Primary School</v>
          </cell>
          <cell r="E125">
            <v>6.8965517241379301E-3</v>
          </cell>
          <cell r="F125">
            <v>2.5287356321839101E-2</v>
          </cell>
          <cell r="G125">
            <v>6.8965517241379296E-2</v>
          </cell>
          <cell r="H125">
            <v>0.33793103448275902</v>
          </cell>
          <cell r="I125">
            <v>0.363218390804598</v>
          </cell>
          <cell r="J125">
            <v>1.8390804597701101E-2</v>
          </cell>
          <cell r="K125">
            <v>0.17931034482758601</v>
          </cell>
          <cell r="L125">
            <v>1.0000000000000004</v>
          </cell>
          <cell r="O125">
            <v>3.0068965517241377</v>
          </cell>
          <cell r="P125">
            <v>11.025287356321847</v>
          </cell>
          <cell r="Q125">
            <v>30.068965517241374</v>
          </cell>
          <cell r="R125">
            <v>147.33793103448292</v>
          </cell>
          <cell r="S125">
            <v>158.36321839080472</v>
          </cell>
          <cell r="T125">
            <v>8.0183908045976793</v>
          </cell>
          <cell r="U125">
            <v>78.179310344827499</v>
          </cell>
          <cell r="V125">
            <v>436.00000000000017</v>
          </cell>
          <cell r="W125">
            <v>436</v>
          </cell>
        </row>
        <row r="126">
          <cell r="B126">
            <v>3427</v>
          </cell>
          <cell r="C126" t="str">
            <v>Porter Croft C of E Primary Academy</v>
          </cell>
          <cell r="E126">
            <v>0.22596153846153799</v>
          </cell>
          <cell r="F126">
            <v>0.105769230769231</v>
          </cell>
          <cell r="G126">
            <v>8.6538461538461495E-2</v>
          </cell>
          <cell r="H126">
            <v>0.177884615384615</v>
          </cell>
          <cell r="I126">
            <v>0.38461538461538503</v>
          </cell>
          <cell r="J126">
            <v>1.9230769230769201E-2</v>
          </cell>
          <cell r="K126">
            <v>0</v>
          </cell>
          <cell r="L126">
            <v>0.99999999999999967</v>
          </cell>
          <cell r="O126">
            <v>46.999999999999901</v>
          </cell>
          <cell r="P126">
            <v>22.00000000000005</v>
          </cell>
          <cell r="Q126">
            <v>17.999999999999989</v>
          </cell>
          <cell r="R126">
            <v>36.999999999999922</v>
          </cell>
          <cell r="S126">
            <v>80.000000000000085</v>
          </cell>
          <cell r="T126">
            <v>3.9999999999999938</v>
          </cell>
          <cell r="U126">
            <v>0</v>
          </cell>
          <cell r="V126">
            <v>207.99999999999994</v>
          </cell>
          <cell r="W126">
            <v>208</v>
          </cell>
        </row>
        <row r="127">
          <cell r="B127">
            <v>2347</v>
          </cell>
          <cell r="C127" t="str">
            <v>Prince Edward Primary School</v>
          </cell>
          <cell r="E127">
            <v>1.7492711370262402E-2</v>
          </cell>
          <cell r="F127">
            <v>3.7900874635568502E-2</v>
          </cell>
          <cell r="G127">
            <v>5.2478134110787202E-2</v>
          </cell>
          <cell r="H127">
            <v>0.22448979591836701</v>
          </cell>
          <cell r="I127">
            <v>0.574344023323615</v>
          </cell>
          <cell r="J127">
            <v>2.3323615160349899E-2</v>
          </cell>
          <cell r="K127">
            <v>6.9970845481049607E-2</v>
          </cell>
          <cell r="L127">
            <v>0.99999999999999956</v>
          </cell>
          <cell r="O127">
            <v>6.0000000000000036</v>
          </cell>
          <cell r="P127">
            <v>12.999999999999996</v>
          </cell>
          <cell r="Q127">
            <v>18.000000000000011</v>
          </cell>
          <cell r="R127">
            <v>76.999999999999886</v>
          </cell>
          <cell r="S127">
            <v>196.99999999999994</v>
          </cell>
          <cell r="T127">
            <v>8.000000000000016</v>
          </cell>
          <cell r="U127">
            <v>24.000000000000014</v>
          </cell>
          <cell r="V127">
            <v>342.99999999999983</v>
          </cell>
          <cell r="W127">
            <v>343</v>
          </cell>
        </row>
        <row r="128">
          <cell r="B128">
            <v>2366</v>
          </cell>
          <cell r="C128" t="str">
            <v>Pye Bank CofE Primary School</v>
          </cell>
          <cell r="E128">
            <v>2.4154589371980701E-3</v>
          </cell>
          <cell r="F128">
            <v>3.1400966183574901E-2</v>
          </cell>
          <cell r="G128">
            <v>1.4492753623188401E-2</v>
          </cell>
          <cell r="H128">
            <v>0.311594202898551</v>
          </cell>
          <cell r="I128">
            <v>0.63768115942029002</v>
          </cell>
          <cell r="J128">
            <v>2.4154589371980701E-3</v>
          </cell>
          <cell r="K128">
            <v>0</v>
          </cell>
          <cell r="L128">
            <v>1.0000000000000004</v>
          </cell>
          <cell r="O128">
            <v>1.0048309178743973</v>
          </cell>
          <cell r="P128">
            <v>13.062801932367158</v>
          </cell>
          <cell r="Q128">
            <v>6.0289855072463752</v>
          </cell>
          <cell r="R128">
            <v>129.62318840579721</v>
          </cell>
          <cell r="S128">
            <v>265.27536231884062</v>
          </cell>
          <cell r="T128">
            <v>1.0048309178743973</v>
          </cell>
          <cell r="U128">
            <v>0</v>
          </cell>
          <cell r="V128">
            <v>416.00000000000017</v>
          </cell>
          <cell r="W128">
            <v>416</v>
          </cell>
        </row>
        <row r="129">
          <cell r="B129">
            <v>2363</v>
          </cell>
          <cell r="C129" t="str">
            <v>Rainbow Forge</v>
          </cell>
          <cell r="E129">
            <v>0.38271604938271597</v>
          </cell>
          <cell r="F129">
            <v>0.36625514403292198</v>
          </cell>
          <cell r="G129">
            <v>0.18518518518518501</v>
          </cell>
          <cell r="H129">
            <v>2.8806584362139901E-2</v>
          </cell>
          <cell r="I129">
            <v>2.4691358024691398E-2</v>
          </cell>
          <cell r="J129">
            <v>1.2345679012345699E-2</v>
          </cell>
          <cell r="K129">
            <v>0</v>
          </cell>
          <cell r="L129">
            <v>1</v>
          </cell>
          <cell r="O129">
            <v>92.999999999999986</v>
          </cell>
          <cell r="P129">
            <v>89.000000000000043</v>
          </cell>
          <cell r="Q129">
            <v>44.999999999999957</v>
          </cell>
          <cell r="R129">
            <v>6.9999999999999956</v>
          </cell>
          <cell r="S129">
            <v>6.0000000000000098</v>
          </cell>
          <cell r="T129">
            <v>3.0000000000000049</v>
          </cell>
          <cell r="U129">
            <v>0</v>
          </cell>
          <cell r="V129">
            <v>243</v>
          </cell>
          <cell r="W129">
            <v>243</v>
          </cell>
        </row>
        <row r="130">
          <cell r="B130">
            <v>2334</v>
          </cell>
          <cell r="C130" t="str">
            <v>Reignhead Primary School</v>
          </cell>
          <cell r="E130">
            <v>0.63673469387755099</v>
          </cell>
          <cell r="F130">
            <v>0.29387755102040802</v>
          </cell>
          <cell r="G130">
            <v>4.8979591836734698E-2</v>
          </cell>
          <cell r="H130">
            <v>8.1632653061224497E-3</v>
          </cell>
          <cell r="I130">
            <v>1.2244897959183701E-2</v>
          </cell>
          <cell r="J130">
            <v>0</v>
          </cell>
          <cell r="K130">
            <v>0</v>
          </cell>
          <cell r="L130">
            <v>0.99999999999999989</v>
          </cell>
          <cell r="O130">
            <v>156.63673469387754</v>
          </cell>
          <cell r="P130">
            <v>72.293877551020373</v>
          </cell>
          <cell r="Q130">
            <v>12.048979591836735</v>
          </cell>
          <cell r="R130">
            <v>2.0081632653061225</v>
          </cell>
          <cell r="S130">
            <v>3.0122448979591905</v>
          </cell>
          <cell r="T130">
            <v>0</v>
          </cell>
          <cell r="U130">
            <v>0</v>
          </cell>
          <cell r="V130">
            <v>245.99999999999997</v>
          </cell>
          <cell r="W130">
            <v>246</v>
          </cell>
        </row>
        <row r="131">
          <cell r="B131">
            <v>2338</v>
          </cell>
          <cell r="C131" t="str">
            <v>Rivelin Primary</v>
          </cell>
          <cell r="E131">
            <v>0.76861702127659604</v>
          </cell>
          <cell r="F131">
            <v>1.5957446808510599E-2</v>
          </cell>
          <cell r="G131">
            <v>6.3829787234042507E-2</v>
          </cell>
          <cell r="H131">
            <v>0.10372340425531899</v>
          </cell>
          <cell r="I131">
            <v>3.9893617021276598E-2</v>
          </cell>
          <cell r="J131">
            <v>2.6595744680851098E-3</v>
          </cell>
          <cell r="K131">
            <v>5.31914893617021E-3</v>
          </cell>
          <cell r="L131">
            <v>1</v>
          </cell>
          <cell r="O131">
            <v>289.00000000000011</v>
          </cell>
          <cell r="P131">
            <v>5.9999999999999849</v>
          </cell>
          <cell r="Q131">
            <v>23.999999999999982</v>
          </cell>
          <cell r="R131">
            <v>38.999999999999943</v>
          </cell>
          <cell r="S131">
            <v>15</v>
          </cell>
          <cell r="T131">
            <v>1.0000000000000013</v>
          </cell>
          <cell r="U131">
            <v>1.9999999999999989</v>
          </cell>
          <cell r="V131">
            <v>376.00000000000006</v>
          </cell>
          <cell r="W131">
            <v>376</v>
          </cell>
        </row>
        <row r="132">
          <cell r="B132">
            <v>2306</v>
          </cell>
          <cell r="C132" t="str">
            <v>Royd Nursery Infant School</v>
          </cell>
          <cell r="E132">
            <v>0.91472868217054304</v>
          </cell>
          <cell r="F132">
            <v>1.5503875968992199E-2</v>
          </cell>
          <cell r="G132">
            <v>6.9767441860465101E-2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1.0000000000000002</v>
          </cell>
          <cell r="O132">
            <v>118.00000000000006</v>
          </cell>
          <cell r="P132">
            <v>1.9999999999999938</v>
          </cell>
          <cell r="Q132">
            <v>8.9999999999999982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129.00000000000006</v>
          </cell>
          <cell r="W132">
            <v>129</v>
          </cell>
        </row>
        <row r="133">
          <cell r="B133">
            <v>3401</v>
          </cell>
          <cell r="C133" t="str">
            <v>Sacred Heart School  A Catholic Voluntary Academy</v>
          </cell>
          <cell r="E133">
            <v>0.76415094339622602</v>
          </cell>
          <cell r="F133">
            <v>2.3584905660377398E-2</v>
          </cell>
          <cell r="G133">
            <v>4.71698113207547E-2</v>
          </cell>
          <cell r="H133">
            <v>9.9056603773584898E-2</v>
          </cell>
          <cell r="I133">
            <v>5.1886792452830198E-2</v>
          </cell>
          <cell r="J133">
            <v>1.41509433962264E-2</v>
          </cell>
          <cell r="K133">
            <v>0</v>
          </cell>
          <cell r="L133">
            <v>0.99999999999999967</v>
          </cell>
          <cell r="O133">
            <v>161.99999999999991</v>
          </cell>
          <cell r="P133">
            <v>5.0000000000000089</v>
          </cell>
          <cell r="Q133">
            <v>9.9999999999999964</v>
          </cell>
          <cell r="R133">
            <v>21</v>
          </cell>
          <cell r="S133">
            <v>11.000000000000002</v>
          </cell>
          <cell r="T133">
            <v>2.9999999999999969</v>
          </cell>
          <cell r="U133">
            <v>0</v>
          </cell>
          <cell r="V133">
            <v>211.99999999999991</v>
          </cell>
          <cell r="W133">
            <v>212</v>
          </cell>
        </row>
        <row r="134">
          <cell r="B134">
            <v>2369</v>
          </cell>
          <cell r="C134" t="str">
            <v>Sharrow School</v>
          </cell>
          <cell r="E134">
            <v>0.19191919191919199</v>
          </cell>
          <cell r="F134">
            <v>0.32323232323232298</v>
          </cell>
          <cell r="G134">
            <v>0.11363636363636399</v>
          </cell>
          <cell r="H134">
            <v>0.14393939393939401</v>
          </cell>
          <cell r="I134">
            <v>0.214646464646465</v>
          </cell>
          <cell r="J134">
            <v>1.26262626262626E-2</v>
          </cell>
          <cell r="K134">
            <v>0</v>
          </cell>
          <cell r="L134">
            <v>1.0000000000000004</v>
          </cell>
          <cell r="O134">
            <v>76.191919191919226</v>
          </cell>
          <cell r="P134">
            <v>128.32323232323222</v>
          </cell>
          <cell r="Q134">
            <v>45.113636363636502</v>
          </cell>
          <cell r="R134">
            <v>57.143939393939419</v>
          </cell>
          <cell r="S134">
            <v>85.214646464646606</v>
          </cell>
          <cell r="T134">
            <v>5.0126262626262523</v>
          </cell>
          <cell r="U134">
            <v>0</v>
          </cell>
          <cell r="V134">
            <v>397.00000000000023</v>
          </cell>
          <cell r="W134">
            <v>397</v>
          </cell>
        </row>
        <row r="135">
          <cell r="B135">
            <v>2349</v>
          </cell>
          <cell r="C135" t="str">
            <v>Shooters Grove</v>
          </cell>
          <cell r="E135">
            <v>0.56231003039513705</v>
          </cell>
          <cell r="F135">
            <v>0.20972644376899699</v>
          </cell>
          <cell r="G135">
            <v>0.167173252279635</v>
          </cell>
          <cell r="H135">
            <v>4.55927051671733E-2</v>
          </cell>
          <cell r="I135">
            <v>1.2158054711246201E-2</v>
          </cell>
          <cell r="J135">
            <v>0</v>
          </cell>
          <cell r="K135">
            <v>3.0395136778115501E-3</v>
          </cell>
          <cell r="L135">
            <v>1</v>
          </cell>
          <cell r="O135">
            <v>186.6869300911855</v>
          </cell>
          <cell r="P135">
            <v>69.629179331307</v>
          </cell>
          <cell r="Q135">
            <v>55.501519756838825</v>
          </cell>
          <cell r="R135">
            <v>15.136778115501535</v>
          </cell>
          <cell r="S135">
            <v>4.0364741641337387</v>
          </cell>
          <cell r="T135">
            <v>0</v>
          </cell>
          <cell r="U135">
            <v>1.0091185410334347</v>
          </cell>
          <cell r="V135">
            <v>332.00000000000006</v>
          </cell>
          <cell r="W135">
            <v>332</v>
          </cell>
        </row>
        <row r="136">
          <cell r="B136">
            <v>2360</v>
          </cell>
          <cell r="C136" t="str">
            <v>Shortbrook Primary</v>
          </cell>
          <cell r="E136">
            <v>0.16161616161616199</v>
          </cell>
          <cell r="F136">
            <v>0.29292929292929298</v>
          </cell>
          <cell r="G136">
            <v>6.0606060606060601E-2</v>
          </cell>
          <cell r="H136">
            <v>0</v>
          </cell>
          <cell r="I136">
            <v>0.46464646464646497</v>
          </cell>
          <cell r="J136">
            <v>2.02020202020202E-2</v>
          </cell>
          <cell r="K136">
            <v>0</v>
          </cell>
          <cell r="L136">
            <v>1.0000000000000007</v>
          </cell>
          <cell r="O136">
            <v>16.000000000000036</v>
          </cell>
          <cell r="P136">
            <v>29.000000000000007</v>
          </cell>
          <cell r="Q136">
            <v>5.9999999999999991</v>
          </cell>
          <cell r="R136">
            <v>0</v>
          </cell>
          <cell r="S136">
            <v>46.000000000000036</v>
          </cell>
          <cell r="T136">
            <v>1.9999999999999998</v>
          </cell>
          <cell r="U136">
            <v>0</v>
          </cell>
          <cell r="V136">
            <v>99.000000000000085</v>
          </cell>
          <cell r="W136">
            <v>99</v>
          </cell>
        </row>
        <row r="137">
          <cell r="B137">
            <v>2009</v>
          </cell>
          <cell r="C137" t="str">
            <v>Southey Green Primary School &amp; Nurseries</v>
          </cell>
          <cell r="E137">
            <v>3.1198686371100199E-2</v>
          </cell>
          <cell r="F137">
            <v>1.47783251231527E-2</v>
          </cell>
          <cell r="G137">
            <v>1.47783251231527E-2</v>
          </cell>
          <cell r="H137">
            <v>0.313628899835796</v>
          </cell>
          <cell r="I137">
            <v>0.16584564860426901</v>
          </cell>
          <cell r="J137">
            <v>0.28243021346469599</v>
          </cell>
          <cell r="K137">
            <v>0.17733990147783299</v>
          </cell>
          <cell r="L137">
            <v>0.99999999999999956</v>
          </cell>
          <cell r="O137">
            <v>19.000000000000021</v>
          </cell>
          <cell r="P137">
            <v>8.9999999999999947</v>
          </cell>
          <cell r="Q137">
            <v>8.9999999999999947</v>
          </cell>
          <cell r="R137">
            <v>190.99999999999977</v>
          </cell>
          <cell r="S137">
            <v>100.99999999999983</v>
          </cell>
          <cell r="T137">
            <v>171.99999999999986</v>
          </cell>
          <cell r="U137">
            <v>108.00000000000028</v>
          </cell>
          <cell r="V137">
            <v>608.99999999999977</v>
          </cell>
          <cell r="W137">
            <v>609</v>
          </cell>
        </row>
        <row r="138">
          <cell r="B138">
            <v>2329</v>
          </cell>
          <cell r="C138" t="str">
            <v>Springfield Primary School</v>
          </cell>
          <cell r="E138">
            <v>0.204301075268817</v>
          </cell>
          <cell r="F138">
            <v>4.3010752688171998E-2</v>
          </cell>
          <cell r="G138">
            <v>0.123655913978495</v>
          </cell>
          <cell r="H138">
            <v>0.41397849462365599</v>
          </cell>
          <cell r="I138">
            <v>0.204301075268817</v>
          </cell>
          <cell r="J138">
            <v>5.3763440860215101E-3</v>
          </cell>
          <cell r="K138">
            <v>5.3763440860215101E-3</v>
          </cell>
          <cell r="L138">
            <v>1</v>
          </cell>
          <cell r="O138">
            <v>37.999999999999964</v>
          </cell>
          <cell r="P138">
            <v>7.999999999999992</v>
          </cell>
          <cell r="Q138">
            <v>23.000000000000071</v>
          </cell>
          <cell r="R138">
            <v>77.000000000000014</v>
          </cell>
          <cell r="S138">
            <v>37.999999999999964</v>
          </cell>
          <cell r="T138">
            <v>1.0000000000000009</v>
          </cell>
          <cell r="U138">
            <v>1.0000000000000009</v>
          </cell>
          <cell r="V138">
            <v>186.00000000000003</v>
          </cell>
          <cell r="W138">
            <v>186</v>
          </cell>
        </row>
        <row r="139">
          <cell r="B139">
            <v>5202</v>
          </cell>
          <cell r="C139" t="str">
            <v>St Anns Catholic Primary</v>
          </cell>
          <cell r="E139">
            <v>0.63736263736263699</v>
          </cell>
          <cell r="F139">
            <v>1.0989010989011E-2</v>
          </cell>
          <cell r="G139">
            <v>0.35164835164835201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O139">
            <v>57.999999999999964</v>
          </cell>
          <cell r="P139">
            <v>1.0000000000000011</v>
          </cell>
          <cell r="Q139">
            <v>32.000000000000036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91</v>
          </cell>
          <cell r="W139">
            <v>91</v>
          </cell>
        </row>
        <row r="140">
          <cell r="B140">
            <v>3402</v>
          </cell>
          <cell r="C140" t="str">
            <v>St Catherine's RC NI&amp;J School</v>
          </cell>
          <cell r="E140">
            <v>4.2959427207637201E-2</v>
          </cell>
          <cell r="F140">
            <v>0.22673031026252999</v>
          </cell>
          <cell r="G140">
            <v>1.9093078758949899E-2</v>
          </cell>
          <cell r="H140">
            <v>0.38186157517899799</v>
          </cell>
          <cell r="I140">
            <v>0.27446300715990501</v>
          </cell>
          <cell r="J140">
            <v>4.0572792362768499E-2</v>
          </cell>
          <cell r="K140">
            <v>1.4319809069212401E-2</v>
          </cell>
          <cell r="L140">
            <v>1.0000000000000009</v>
          </cell>
          <cell r="O140">
            <v>17.999999999999986</v>
          </cell>
          <cell r="P140">
            <v>95.000000000000071</v>
          </cell>
          <cell r="Q140">
            <v>8.0000000000000071</v>
          </cell>
          <cell r="R140">
            <v>160.00000000000017</v>
          </cell>
          <cell r="S140">
            <v>115.0000000000002</v>
          </cell>
          <cell r="T140">
            <v>17</v>
          </cell>
          <cell r="U140">
            <v>5.9999999999999956</v>
          </cell>
          <cell r="V140">
            <v>419.00000000000045</v>
          </cell>
          <cell r="W140">
            <v>419</v>
          </cell>
        </row>
        <row r="141">
          <cell r="B141">
            <v>2017</v>
          </cell>
          <cell r="C141" t="str">
            <v>St John Fisher Primary - A Catholic Voluntary Academy</v>
          </cell>
          <cell r="E141">
            <v>0.52173913043478304</v>
          </cell>
          <cell r="F141">
            <v>0.12560386473429999</v>
          </cell>
          <cell r="G141">
            <v>0.231884057971014</v>
          </cell>
          <cell r="H141">
            <v>3.3816425120772903E-2</v>
          </cell>
          <cell r="I141">
            <v>7.2463768115942004E-2</v>
          </cell>
          <cell r="J141">
            <v>1.4492753623188401E-2</v>
          </cell>
          <cell r="K141">
            <v>0</v>
          </cell>
          <cell r="L141">
            <v>1.0000000000000002</v>
          </cell>
          <cell r="O141">
            <v>109.04347826086965</v>
          </cell>
          <cell r="P141">
            <v>26.2512077294687</v>
          </cell>
          <cell r="Q141">
            <v>48.463768115941924</v>
          </cell>
          <cell r="R141">
            <v>7.0676328502415364</v>
          </cell>
          <cell r="S141">
            <v>15.144927536231879</v>
          </cell>
          <cell r="T141">
            <v>3.0289855072463756</v>
          </cell>
          <cell r="U141">
            <v>0</v>
          </cell>
          <cell r="V141">
            <v>209.00000000000003</v>
          </cell>
          <cell r="W141">
            <v>209</v>
          </cell>
        </row>
        <row r="142">
          <cell r="B142">
            <v>5203</v>
          </cell>
          <cell r="C142" t="str">
            <v>St Joseph's Primary School CVA</v>
          </cell>
          <cell r="E142">
            <v>0.62439024390243902</v>
          </cell>
          <cell r="F142">
            <v>9.2682926829268306E-2</v>
          </cell>
          <cell r="G142">
            <v>8.2926829268292701E-2</v>
          </cell>
          <cell r="H142">
            <v>0.16585365853658501</v>
          </cell>
          <cell r="I142">
            <v>2.4390243902439001E-2</v>
          </cell>
          <cell r="J142">
            <v>9.7560975609756097E-3</v>
          </cell>
          <cell r="K142">
            <v>0</v>
          </cell>
          <cell r="L142">
            <v>0.99999999999999978</v>
          </cell>
          <cell r="O142">
            <v>128</v>
          </cell>
          <cell r="P142">
            <v>19.000000000000004</v>
          </cell>
          <cell r="Q142">
            <v>17.000000000000004</v>
          </cell>
          <cell r="R142">
            <v>33.999999999999929</v>
          </cell>
          <cell r="S142">
            <v>4.9999999999999956</v>
          </cell>
          <cell r="T142">
            <v>2</v>
          </cell>
          <cell r="U142">
            <v>0</v>
          </cell>
          <cell r="V142">
            <v>204.99999999999994</v>
          </cell>
          <cell r="W142">
            <v>205</v>
          </cell>
        </row>
        <row r="143">
          <cell r="B143">
            <v>3406</v>
          </cell>
          <cell r="C143" t="str">
            <v>St Marie's School  A Catholic Voluntary Academy</v>
          </cell>
          <cell r="E143">
            <v>0.78776978417266197</v>
          </cell>
          <cell r="F143">
            <v>2.15827338129496E-2</v>
          </cell>
          <cell r="G143">
            <v>4.6762589928057603E-2</v>
          </cell>
          <cell r="H143">
            <v>4.3165467625899297E-2</v>
          </cell>
          <cell r="I143">
            <v>7.9136690647481994E-2</v>
          </cell>
          <cell r="J143">
            <v>2.15827338129496E-2</v>
          </cell>
          <cell r="K143">
            <v>0</v>
          </cell>
          <cell r="L143">
            <v>1</v>
          </cell>
          <cell r="O143">
            <v>219.7877697841727</v>
          </cell>
          <cell r="P143">
            <v>6.021582733812938</v>
          </cell>
          <cell r="Q143">
            <v>13.046762589928072</v>
          </cell>
          <cell r="R143">
            <v>12.043165467625904</v>
          </cell>
          <cell r="S143">
            <v>22.079136690647477</v>
          </cell>
          <cell r="T143">
            <v>6.021582733812938</v>
          </cell>
          <cell r="U143">
            <v>0</v>
          </cell>
          <cell r="V143">
            <v>279</v>
          </cell>
          <cell r="W143">
            <v>279</v>
          </cell>
        </row>
        <row r="144">
          <cell r="B144">
            <v>3423</v>
          </cell>
          <cell r="C144" t="str">
            <v>St Mary's Catholic Primary</v>
          </cell>
          <cell r="E144">
            <v>0.83173076923076905</v>
          </cell>
          <cell r="F144">
            <v>9.6153846153846194E-3</v>
          </cell>
          <cell r="G144">
            <v>2.4038461538461502E-2</v>
          </cell>
          <cell r="H144">
            <v>6.25E-2</v>
          </cell>
          <cell r="I144">
            <v>7.2115384615384595E-2</v>
          </cell>
          <cell r="J144">
            <v>0</v>
          </cell>
          <cell r="K144">
            <v>0</v>
          </cell>
          <cell r="L144">
            <v>0.99999999999999967</v>
          </cell>
          <cell r="O144">
            <v>173.83173076923075</v>
          </cell>
          <cell r="P144">
            <v>2.0096153846153855</v>
          </cell>
          <cell r="Q144">
            <v>5.0240384615384537</v>
          </cell>
          <cell r="R144">
            <v>13.0625</v>
          </cell>
          <cell r="S144">
            <v>15.07211538461538</v>
          </cell>
          <cell r="T144">
            <v>0</v>
          </cell>
          <cell r="U144">
            <v>0</v>
          </cell>
          <cell r="V144">
            <v>208.99999999999997</v>
          </cell>
          <cell r="W144">
            <v>209</v>
          </cell>
        </row>
        <row r="145">
          <cell r="B145">
            <v>5207</v>
          </cell>
          <cell r="C145" t="str">
            <v>St Patrick's Catholic Voluntary Academy</v>
          </cell>
          <cell r="E145">
            <v>0.148148148148148</v>
          </cell>
          <cell r="F145">
            <v>4.81481481481481E-2</v>
          </cell>
          <cell r="G145">
            <v>3.7037037037037E-2</v>
          </cell>
          <cell r="H145">
            <v>0.26296296296296301</v>
          </cell>
          <cell r="I145">
            <v>0.42592592592592599</v>
          </cell>
          <cell r="J145">
            <v>2.2222222222222199E-2</v>
          </cell>
          <cell r="K145">
            <v>5.5555555555555601E-2</v>
          </cell>
          <cell r="L145">
            <v>0.99999999999999978</v>
          </cell>
          <cell r="O145">
            <v>40.14814814814811</v>
          </cell>
          <cell r="P145">
            <v>13.048148148148135</v>
          </cell>
          <cell r="Q145">
            <v>10.037037037037027</v>
          </cell>
          <cell r="R145">
            <v>71.262962962962973</v>
          </cell>
          <cell r="S145">
            <v>115.42592592592594</v>
          </cell>
          <cell r="T145">
            <v>6.0222222222222159</v>
          </cell>
          <cell r="U145">
            <v>15.055555555555568</v>
          </cell>
          <cell r="V145">
            <v>270.99999999999994</v>
          </cell>
          <cell r="W145">
            <v>271</v>
          </cell>
        </row>
        <row r="146">
          <cell r="B146">
            <v>5208</v>
          </cell>
          <cell r="C146" t="str">
            <v>St Theresa's Primary School</v>
          </cell>
          <cell r="E146">
            <v>4.3269230769230803E-2</v>
          </cell>
          <cell r="F146">
            <v>6.7307692307692304E-2</v>
          </cell>
          <cell r="G146">
            <v>0.13942307692307701</v>
          </cell>
          <cell r="H146">
            <v>0.23557692307692299</v>
          </cell>
          <cell r="I146">
            <v>0.293269230769231</v>
          </cell>
          <cell r="J146">
            <v>8.6538461538461495E-2</v>
          </cell>
          <cell r="K146">
            <v>0.134615384615385</v>
          </cell>
          <cell r="L146">
            <v>1.0000000000000007</v>
          </cell>
          <cell r="O146">
            <v>9.0000000000000071</v>
          </cell>
          <cell r="P146">
            <v>14</v>
          </cell>
          <cell r="Q146">
            <v>29.000000000000018</v>
          </cell>
          <cell r="R146">
            <v>48.999999999999979</v>
          </cell>
          <cell r="S146">
            <v>61.00000000000005</v>
          </cell>
          <cell r="T146">
            <v>17.999999999999989</v>
          </cell>
          <cell r="U146">
            <v>28.000000000000078</v>
          </cell>
          <cell r="V146">
            <v>208.00000000000014</v>
          </cell>
          <cell r="W146">
            <v>208</v>
          </cell>
        </row>
        <row r="147">
          <cell r="B147">
            <v>3424</v>
          </cell>
          <cell r="C147" t="str">
            <v>St Thomas More Catholic School</v>
          </cell>
          <cell r="E147">
            <v>0.37980769230769201</v>
          </cell>
          <cell r="F147">
            <v>2.8846153846153799E-2</v>
          </cell>
          <cell r="G147">
            <v>0.134615384615385</v>
          </cell>
          <cell r="H147">
            <v>0.1875</v>
          </cell>
          <cell r="I147">
            <v>0.168269230769231</v>
          </cell>
          <cell r="J147">
            <v>4.80769230769231E-2</v>
          </cell>
          <cell r="K147">
            <v>5.2884615384615398E-2</v>
          </cell>
          <cell r="L147">
            <v>1.0000000000000004</v>
          </cell>
          <cell r="O147">
            <v>79.379807692307637</v>
          </cell>
          <cell r="P147">
            <v>6.0288461538461444</v>
          </cell>
          <cell r="Q147">
            <v>28.134615384615465</v>
          </cell>
          <cell r="R147">
            <v>39.1875</v>
          </cell>
          <cell r="S147">
            <v>35.168269230769283</v>
          </cell>
          <cell r="T147">
            <v>10.048076923076929</v>
          </cell>
          <cell r="U147">
            <v>11.052884615384619</v>
          </cell>
          <cell r="V147">
            <v>209.00000000000009</v>
          </cell>
          <cell r="W147">
            <v>209</v>
          </cell>
        </row>
        <row r="148">
          <cell r="B148">
            <v>3414</v>
          </cell>
          <cell r="C148" t="str">
            <v>St Thomas of Canterbury School A Catholic Voluntary Academy</v>
          </cell>
          <cell r="E148">
            <v>0.71962616822429903</v>
          </cell>
          <cell r="F148">
            <v>7.00934579439252E-2</v>
          </cell>
          <cell r="G148">
            <v>2.80373831775701E-2</v>
          </cell>
          <cell r="H148">
            <v>0.12616822429906499</v>
          </cell>
          <cell r="I148">
            <v>3.7383177570093497E-2</v>
          </cell>
          <cell r="J148">
            <v>0</v>
          </cell>
          <cell r="K148">
            <v>1.86915887850467E-2</v>
          </cell>
          <cell r="L148">
            <v>0.99999999999999956</v>
          </cell>
          <cell r="O148">
            <v>151.12149532710279</v>
          </cell>
          <cell r="P148">
            <v>14.719626168224291</v>
          </cell>
          <cell r="Q148">
            <v>5.8878504672897209</v>
          </cell>
          <cell r="R148">
            <v>26.49532710280365</v>
          </cell>
          <cell r="S148">
            <v>7.8504672897196341</v>
          </cell>
          <cell r="T148">
            <v>0</v>
          </cell>
          <cell r="U148">
            <v>3.9252336448598069</v>
          </cell>
          <cell r="V148">
            <v>209.99999999999991</v>
          </cell>
          <cell r="W148">
            <v>210</v>
          </cell>
        </row>
        <row r="149">
          <cell r="B149">
            <v>2020</v>
          </cell>
          <cell r="C149" t="str">
            <v>St. Mary's CE Academy Walkley</v>
          </cell>
          <cell r="E149">
            <v>0.34615384615384598</v>
          </cell>
          <cell r="F149">
            <v>1.2820512820512799E-2</v>
          </cell>
          <cell r="G149">
            <v>0.30128205128205099</v>
          </cell>
          <cell r="H149">
            <v>0.269230769230769</v>
          </cell>
          <cell r="I149">
            <v>5.7692307692307702E-2</v>
          </cell>
          <cell r="J149">
            <v>1.2820512820512799E-2</v>
          </cell>
          <cell r="K149">
            <v>0</v>
          </cell>
          <cell r="L149">
            <v>0.99999999999999911</v>
          </cell>
          <cell r="O149">
            <v>55.730769230769205</v>
          </cell>
          <cell r="P149">
            <v>2.0641025641025608</v>
          </cell>
          <cell r="Q149">
            <v>48.506410256410206</v>
          </cell>
          <cell r="R149">
            <v>43.346153846153811</v>
          </cell>
          <cell r="S149">
            <v>9.2884615384615401</v>
          </cell>
          <cell r="T149">
            <v>2.0641025641025608</v>
          </cell>
          <cell r="U149">
            <v>0</v>
          </cell>
          <cell r="V149">
            <v>160.99999999999991</v>
          </cell>
          <cell r="W149">
            <v>161</v>
          </cell>
        </row>
        <row r="150">
          <cell r="B150">
            <v>3412</v>
          </cell>
          <cell r="C150" t="str">
            <v>St.Wilfrid's Primary School  a Catholic V.A.</v>
          </cell>
          <cell r="E150">
            <v>0.93333333333333302</v>
          </cell>
          <cell r="F150">
            <v>3.3333333333333298E-2</v>
          </cell>
          <cell r="G150">
            <v>0</v>
          </cell>
          <cell r="H150">
            <v>1.3333333333333299E-2</v>
          </cell>
          <cell r="I150">
            <v>0.02</v>
          </cell>
          <cell r="J150">
            <v>0</v>
          </cell>
          <cell r="K150">
            <v>0</v>
          </cell>
          <cell r="L150">
            <v>0.99999999999999967</v>
          </cell>
          <cell r="O150">
            <v>279.99999999999989</v>
          </cell>
          <cell r="P150">
            <v>9.9999999999999893</v>
          </cell>
          <cell r="Q150">
            <v>0</v>
          </cell>
          <cell r="R150">
            <v>3.9999999999999898</v>
          </cell>
          <cell r="S150">
            <v>6</v>
          </cell>
          <cell r="T150">
            <v>0</v>
          </cell>
          <cell r="U150">
            <v>0</v>
          </cell>
          <cell r="V150">
            <v>299.99999999999989</v>
          </cell>
          <cell r="W150">
            <v>300</v>
          </cell>
        </row>
        <row r="151">
          <cell r="B151">
            <v>2294</v>
          </cell>
          <cell r="C151" t="str">
            <v>Stannington Infant School</v>
          </cell>
          <cell r="E151">
            <v>0.89444444444444404</v>
          </cell>
          <cell r="F151">
            <v>3.3333333333333298E-2</v>
          </cell>
          <cell r="G151">
            <v>7.2222222222222202E-2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0.99999999999999956</v>
          </cell>
          <cell r="O151">
            <v>160.99999999999991</v>
          </cell>
          <cell r="P151">
            <v>5.9999999999999938</v>
          </cell>
          <cell r="Q151">
            <v>12.999999999999996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179.99999999999991</v>
          </cell>
          <cell r="W151">
            <v>180</v>
          </cell>
        </row>
        <row r="152">
          <cell r="B152">
            <v>2303</v>
          </cell>
          <cell r="C152" t="str">
            <v>Stocksbridge Junior School</v>
          </cell>
          <cell r="E152">
            <v>0.72471910112359605</v>
          </cell>
          <cell r="F152">
            <v>0</v>
          </cell>
          <cell r="G152">
            <v>0.27247191011235999</v>
          </cell>
          <cell r="H152">
            <v>2.8089887640449398E-3</v>
          </cell>
          <cell r="I152">
            <v>0</v>
          </cell>
          <cell r="J152">
            <v>0</v>
          </cell>
          <cell r="K152">
            <v>0</v>
          </cell>
          <cell r="L152">
            <v>1.0000000000000011</v>
          </cell>
          <cell r="O152">
            <v>258.00000000000017</v>
          </cell>
          <cell r="P152">
            <v>0</v>
          </cell>
          <cell r="Q152">
            <v>97.000000000000156</v>
          </cell>
          <cell r="R152">
            <v>0.99999999999999856</v>
          </cell>
          <cell r="S152">
            <v>0</v>
          </cell>
          <cell r="T152">
            <v>0</v>
          </cell>
          <cell r="U152">
            <v>0</v>
          </cell>
          <cell r="V152">
            <v>356.00000000000034</v>
          </cell>
          <cell r="W152">
            <v>356</v>
          </cell>
        </row>
        <row r="153">
          <cell r="B153">
            <v>2302</v>
          </cell>
          <cell r="C153" t="str">
            <v>Stocksbridge Nursery/Infant</v>
          </cell>
          <cell r="E153">
            <v>0.65596330275229398</v>
          </cell>
          <cell r="F153">
            <v>0</v>
          </cell>
          <cell r="G153">
            <v>0.33486238532110102</v>
          </cell>
          <cell r="H153">
            <v>9.1743119266055103E-3</v>
          </cell>
          <cell r="I153">
            <v>0</v>
          </cell>
          <cell r="J153">
            <v>0</v>
          </cell>
          <cell r="K153">
            <v>0</v>
          </cell>
          <cell r="L153">
            <v>1.0000000000000004</v>
          </cell>
          <cell r="O153">
            <v>143.65596330275238</v>
          </cell>
          <cell r="P153">
            <v>0</v>
          </cell>
          <cell r="Q153">
            <v>73.334862385321117</v>
          </cell>
          <cell r="R153">
            <v>2.0091743119266066</v>
          </cell>
          <cell r="S153">
            <v>0</v>
          </cell>
          <cell r="T153">
            <v>0</v>
          </cell>
          <cell r="U153">
            <v>0</v>
          </cell>
          <cell r="V153">
            <v>219.00000000000011</v>
          </cell>
          <cell r="W153">
            <v>219</v>
          </cell>
        </row>
        <row r="154">
          <cell r="B154">
            <v>2350</v>
          </cell>
          <cell r="C154" t="str">
            <v>Stradbroke Primary School</v>
          </cell>
          <cell r="E154">
            <v>0.198564593301435</v>
          </cell>
          <cell r="F154">
            <v>2.39234449760766E-2</v>
          </cell>
          <cell r="G154">
            <v>0.38995215311004799</v>
          </cell>
          <cell r="H154">
            <v>0.22488038277512001</v>
          </cell>
          <cell r="I154">
            <v>4.3062200956937802E-2</v>
          </cell>
          <cell r="J154">
            <v>9.8086124401913902E-2</v>
          </cell>
          <cell r="K154">
            <v>2.1531100478468901E-2</v>
          </cell>
          <cell r="L154">
            <v>1.0000000000000002</v>
          </cell>
          <cell r="O154">
            <v>80.617224880382608</v>
          </cell>
          <cell r="P154">
            <v>9.7129186602870998</v>
          </cell>
          <cell r="Q154">
            <v>158.32057416267949</v>
          </cell>
          <cell r="R154">
            <v>91.301435406698729</v>
          </cell>
          <cell r="S154">
            <v>17.483253588516746</v>
          </cell>
          <cell r="T154">
            <v>39.822966507177043</v>
          </cell>
          <cell r="U154">
            <v>8.741626794258373</v>
          </cell>
          <cell r="V154">
            <v>406.00000000000006</v>
          </cell>
          <cell r="W154">
            <v>406</v>
          </cell>
        </row>
        <row r="155">
          <cell r="B155">
            <v>2002</v>
          </cell>
          <cell r="C155" t="str">
            <v>The Nether Edge Primary School</v>
          </cell>
          <cell r="E155">
            <v>0.76219512195121997</v>
          </cell>
          <cell r="F155">
            <v>0.11280487804878001</v>
          </cell>
          <cell r="G155">
            <v>2.7439024390243899E-2</v>
          </cell>
          <cell r="H155">
            <v>5.1829268292682897E-2</v>
          </cell>
          <cell r="I155">
            <v>3.9634146341463401E-2</v>
          </cell>
          <cell r="J155">
            <v>6.0975609756097598E-3</v>
          </cell>
          <cell r="K155">
            <v>0</v>
          </cell>
          <cell r="L155">
            <v>1</v>
          </cell>
          <cell r="O155">
            <v>252.2865853658538</v>
          </cell>
          <cell r="P155">
            <v>37.338414634146183</v>
          </cell>
          <cell r="Q155">
            <v>9.0823170731707314</v>
          </cell>
          <cell r="R155">
            <v>17.155487804878039</v>
          </cell>
          <cell r="S155">
            <v>13.118902439024385</v>
          </cell>
          <cell r="T155">
            <v>2.0182926829268304</v>
          </cell>
          <cell r="U155">
            <v>0</v>
          </cell>
          <cell r="V155">
            <v>330.99999999999994</v>
          </cell>
          <cell r="W155">
            <v>331</v>
          </cell>
        </row>
        <row r="156">
          <cell r="B156">
            <v>2230</v>
          </cell>
          <cell r="C156" t="str">
            <v>Tinsley Meadows Primary School</v>
          </cell>
          <cell r="E156">
            <v>1.4084507042253501E-2</v>
          </cell>
          <cell r="F156">
            <v>0</v>
          </cell>
          <cell r="G156">
            <v>0.177062374245473</v>
          </cell>
          <cell r="H156">
            <v>0.80080482897384297</v>
          </cell>
          <cell r="I156">
            <v>2.0120724346076499E-3</v>
          </cell>
          <cell r="J156">
            <v>0</v>
          </cell>
          <cell r="K156">
            <v>6.0362173038229399E-3</v>
          </cell>
          <cell r="L156">
            <v>1</v>
          </cell>
          <cell r="O156">
            <v>6.9999999999999902</v>
          </cell>
          <cell r="P156">
            <v>0</v>
          </cell>
          <cell r="Q156">
            <v>88.000000000000085</v>
          </cell>
          <cell r="R156">
            <v>397.99999999999994</v>
          </cell>
          <cell r="S156">
            <v>1.000000000000002</v>
          </cell>
          <cell r="T156">
            <v>0</v>
          </cell>
          <cell r="U156">
            <v>3.0000000000000013</v>
          </cell>
          <cell r="V156">
            <v>497</v>
          </cell>
          <cell r="W156">
            <v>497</v>
          </cell>
        </row>
        <row r="157">
          <cell r="B157">
            <v>5206</v>
          </cell>
          <cell r="C157" t="str">
            <v>Totley All Saints CE School</v>
          </cell>
          <cell r="E157">
            <v>0.98086124401913899</v>
          </cell>
          <cell r="F157">
            <v>4.78468899521531E-3</v>
          </cell>
          <cell r="G157">
            <v>0</v>
          </cell>
          <cell r="H157">
            <v>0</v>
          </cell>
          <cell r="I157">
            <v>1.43540669856459E-2</v>
          </cell>
          <cell r="J157">
            <v>0</v>
          </cell>
          <cell r="K157">
            <v>0</v>
          </cell>
          <cell r="L157">
            <v>1.0000000000000002</v>
          </cell>
          <cell r="O157">
            <v>205.00000000000006</v>
          </cell>
          <cell r="P157">
            <v>0.99999999999999978</v>
          </cell>
          <cell r="Q157">
            <v>0</v>
          </cell>
          <cell r="R157">
            <v>0</v>
          </cell>
          <cell r="S157">
            <v>2.9999999999999933</v>
          </cell>
          <cell r="T157">
            <v>0</v>
          </cell>
          <cell r="U157">
            <v>0</v>
          </cell>
          <cell r="V157">
            <v>209.00000000000006</v>
          </cell>
          <cell r="W157">
            <v>209</v>
          </cell>
        </row>
        <row r="158">
          <cell r="B158">
            <v>2203</v>
          </cell>
          <cell r="C158" t="str">
            <v>Totley Primary</v>
          </cell>
          <cell r="E158">
            <v>0.99056603773584895</v>
          </cell>
          <cell r="F158">
            <v>4.7169811320754698E-3</v>
          </cell>
          <cell r="G158">
            <v>4.7169811320754698E-3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0.99999999999999978</v>
          </cell>
          <cell r="O158">
            <v>209.99999999999997</v>
          </cell>
          <cell r="P158">
            <v>0.99999999999999956</v>
          </cell>
          <cell r="Q158">
            <v>0.99999999999999956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211.99999999999997</v>
          </cell>
          <cell r="W158">
            <v>212</v>
          </cell>
        </row>
        <row r="159">
          <cell r="B159">
            <v>2034</v>
          </cell>
          <cell r="C159" t="str">
            <v>Valley Park</v>
          </cell>
          <cell r="E159">
            <v>3.91061452513966E-2</v>
          </cell>
          <cell r="F159">
            <v>2.7932960893854802E-3</v>
          </cell>
          <cell r="G159">
            <v>8.3798882681564192E-3</v>
          </cell>
          <cell r="H159">
            <v>0.34916201117318402</v>
          </cell>
          <cell r="I159">
            <v>0.31284916201117302</v>
          </cell>
          <cell r="J159">
            <v>0.18435754189944101</v>
          </cell>
          <cell r="K159">
            <v>0.103351955307263</v>
          </cell>
          <cell r="L159">
            <v>0.99999999999999956</v>
          </cell>
          <cell r="O159">
            <v>13.999999999999982</v>
          </cell>
          <cell r="P159">
            <v>1.000000000000002</v>
          </cell>
          <cell r="Q159">
            <v>2.9999999999999982</v>
          </cell>
          <cell r="R159">
            <v>124.99999999999987</v>
          </cell>
          <cell r="S159">
            <v>111.99999999999994</v>
          </cell>
          <cell r="T159">
            <v>65.999999999999886</v>
          </cell>
          <cell r="U159">
            <v>37.000000000000156</v>
          </cell>
          <cell r="V159">
            <v>357.99999999999983</v>
          </cell>
          <cell r="W159">
            <v>358</v>
          </cell>
        </row>
        <row r="160">
          <cell r="B160">
            <v>2351</v>
          </cell>
          <cell r="C160" t="str">
            <v>Walkley Primary School</v>
          </cell>
          <cell r="E160">
            <v>0.34980988593155898</v>
          </cell>
          <cell r="F160">
            <v>1.14068441064639E-2</v>
          </cell>
          <cell r="G160">
            <v>0.17870722433460101</v>
          </cell>
          <cell r="H160">
            <v>0.33840304182509501</v>
          </cell>
          <cell r="I160">
            <v>0.11787072243346</v>
          </cell>
          <cell r="J160">
            <v>3.8022813688212902E-3</v>
          </cell>
          <cell r="K160">
            <v>0</v>
          </cell>
          <cell r="L160">
            <v>1.0000000000000002</v>
          </cell>
          <cell r="O160">
            <v>93.04942965779469</v>
          </cell>
          <cell r="P160">
            <v>3.0342205323193974</v>
          </cell>
          <cell r="Q160">
            <v>47.536121673003869</v>
          </cell>
          <cell r="R160">
            <v>90.015209125475266</v>
          </cell>
          <cell r="S160">
            <v>31.353612167300362</v>
          </cell>
          <cell r="T160">
            <v>1.0114068441064632</v>
          </cell>
          <cell r="U160">
            <v>0</v>
          </cell>
          <cell r="V160">
            <v>266.00000000000006</v>
          </cell>
          <cell r="W160">
            <v>266</v>
          </cell>
        </row>
        <row r="161">
          <cell r="B161">
            <v>3432</v>
          </cell>
          <cell r="C161" t="str">
            <v>Watercliffe Meadow School</v>
          </cell>
          <cell r="E161">
            <v>2.4830699774266399E-2</v>
          </cell>
          <cell r="F161">
            <v>0.112866817155756</v>
          </cell>
          <cell r="G161">
            <v>4.5146726862302497E-3</v>
          </cell>
          <cell r="H161">
            <v>0.40180586907449201</v>
          </cell>
          <cell r="I161">
            <v>0.38826185101580102</v>
          </cell>
          <cell r="J161">
            <v>5.8690744920993201E-2</v>
          </cell>
          <cell r="K161">
            <v>9.0293453724604993E-3</v>
          </cell>
          <cell r="L161">
            <v>0.99999999999999933</v>
          </cell>
          <cell r="O161">
            <v>11.024830699774281</v>
          </cell>
          <cell r="P161">
            <v>50.112866817155663</v>
          </cell>
          <cell r="Q161">
            <v>2.0045146726862311</v>
          </cell>
          <cell r="R161">
            <v>178.40180586907445</v>
          </cell>
          <cell r="S161">
            <v>172.38826185101564</v>
          </cell>
          <cell r="T161">
            <v>26.05869074492098</v>
          </cell>
          <cell r="U161">
            <v>4.0090293453724621</v>
          </cell>
          <cell r="V161">
            <v>443.99999999999972</v>
          </cell>
          <cell r="W161">
            <v>444</v>
          </cell>
        </row>
        <row r="162">
          <cell r="B162">
            <v>2319</v>
          </cell>
          <cell r="C162" t="str">
            <v>WATERTHORPE NURSERY  INFANT SCHOOL</v>
          </cell>
          <cell r="E162">
            <v>0.45512820512820501</v>
          </cell>
          <cell r="F162">
            <v>0.108974358974359</v>
          </cell>
          <cell r="G162">
            <v>0.20512820512820501</v>
          </cell>
          <cell r="H162">
            <v>3.8461538461538498E-2</v>
          </cell>
          <cell r="I162">
            <v>0.19230769230769201</v>
          </cell>
          <cell r="J162">
            <v>0</v>
          </cell>
          <cell r="K162">
            <v>0</v>
          </cell>
          <cell r="L162">
            <v>0.99999999999999956</v>
          </cell>
          <cell r="O162">
            <v>71.45512820512819</v>
          </cell>
          <cell r="P162">
            <v>17.108974358974365</v>
          </cell>
          <cell r="Q162">
            <v>32.205128205128183</v>
          </cell>
          <cell r="R162">
            <v>6.0384615384615445</v>
          </cell>
          <cell r="S162">
            <v>30.192307692307647</v>
          </cell>
          <cell r="T162">
            <v>0</v>
          </cell>
          <cell r="U162">
            <v>0</v>
          </cell>
          <cell r="V162">
            <v>156.99999999999994</v>
          </cell>
          <cell r="W162">
            <v>157</v>
          </cell>
        </row>
        <row r="163">
          <cell r="B163">
            <v>2352</v>
          </cell>
          <cell r="C163" t="str">
            <v>Westways Primary School</v>
          </cell>
          <cell r="E163">
            <v>0.80108499095840902</v>
          </cell>
          <cell r="F163">
            <v>1.8083182640144701E-2</v>
          </cell>
          <cell r="G163">
            <v>6.1482820976491902E-2</v>
          </cell>
          <cell r="H163">
            <v>7.9566003616636502E-2</v>
          </cell>
          <cell r="I163">
            <v>3.7974683544303799E-2</v>
          </cell>
          <cell r="J163">
            <v>1.80831826401447E-3</v>
          </cell>
          <cell r="K163">
            <v>0</v>
          </cell>
          <cell r="L163">
            <v>1.0000000000000004</v>
          </cell>
          <cell r="O163">
            <v>443.00000000000017</v>
          </cell>
          <cell r="P163">
            <v>10.00000000000002</v>
          </cell>
          <cell r="Q163">
            <v>34.000000000000021</v>
          </cell>
          <cell r="R163">
            <v>43.999999999999986</v>
          </cell>
          <cell r="S163">
            <v>21</v>
          </cell>
          <cell r="T163">
            <v>1.0000000000000018</v>
          </cell>
          <cell r="U163">
            <v>0</v>
          </cell>
          <cell r="V163">
            <v>553.00000000000011</v>
          </cell>
          <cell r="W163">
            <v>553</v>
          </cell>
        </row>
        <row r="164">
          <cell r="B164">
            <v>2311</v>
          </cell>
          <cell r="C164" t="str">
            <v>Wharncliffe Side Primary</v>
          </cell>
          <cell r="E164">
            <v>0.965753424657534</v>
          </cell>
          <cell r="F164">
            <v>0</v>
          </cell>
          <cell r="G164">
            <v>1.3698630136986301E-2</v>
          </cell>
          <cell r="H164">
            <v>2.0547945205479499E-2</v>
          </cell>
          <cell r="I164">
            <v>0</v>
          </cell>
          <cell r="J164">
            <v>0</v>
          </cell>
          <cell r="K164">
            <v>0</v>
          </cell>
          <cell r="L164">
            <v>0.99999999999999978</v>
          </cell>
          <cell r="O164">
            <v>134.23972602739724</v>
          </cell>
          <cell r="P164">
            <v>0</v>
          </cell>
          <cell r="Q164">
            <v>1.9041095890410957</v>
          </cell>
          <cell r="R164">
            <v>2.8561643835616506</v>
          </cell>
          <cell r="S164">
            <v>0</v>
          </cell>
          <cell r="T164">
            <v>0</v>
          </cell>
          <cell r="U164">
            <v>0</v>
          </cell>
          <cell r="V164">
            <v>139</v>
          </cell>
          <cell r="W164">
            <v>139</v>
          </cell>
        </row>
        <row r="165">
          <cell r="B165">
            <v>2040</v>
          </cell>
          <cell r="C165" t="str">
            <v>Whiteways Primary School</v>
          </cell>
          <cell r="E165">
            <v>1.1235955056179799E-2</v>
          </cell>
          <cell r="F165">
            <v>0.11460674157303399</v>
          </cell>
          <cell r="G165">
            <v>4.2696629213483099E-2</v>
          </cell>
          <cell r="H165">
            <v>0.71235955056179801</v>
          </cell>
          <cell r="I165">
            <v>0.11685393258427</v>
          </cell>
          <cell r="J165">
            <v>0</v>
          </cell>
          <cell r="K165">
            <v>2.24719101123596E-3</v>
          </cell>
          <cell r="L165">
            <v>1.0000000000000009</v>
          </cell>
          <cell r="O165">
            <v>5.0000000000000107</v>
          </cell>
          <cell r="P165">
            <v>51.000000000000128</v>
          </cell>
          <cell r="Q165">
            <v>18.999999999999979</v>
          </cell>
          <cell r="R165">
            <v>317.00000000000011</v>
          </cell>
          <cell r="S165">
            <v>52.000000000000149</v>
          </cell>
          <cell r="T165">
            <v>0</v>
          </cell>
          <cell r="U165">
            <v>1.0000000000000022</v>
          </cell>
          <cell r="V165">
            <v>445.0000000000004</v>
          </cell>
          <cell r="W165">
            <v>445</v>
          </cell>
        </row>
        <row r="166">
          <cell r="B166">
            <v>2027</v>
          </cell>
          <cell r="C166" t="str">
            <v>Wincobank Nursery and Infant School</v>
          </cell>
          <cell r="E166">
            <v>0.193370165745856</v>
          </cell>
          <cell r="F166">
            <v>0.16574585635359099</v>
          </cell>
          <cell r="G166">
            <v>5.5248618784530398E-2</v>
          </cell>
          <cell r="H166">
            <v>0.40331491712707201</v>
          </cell>
          <cell r="I166">
            <v>0.18232044198895</v>
          </cell>
          <cell r="J166">
            <v>0</v>
          </cell>
          <cell r="K166">
            <v>0</v>
          </cell>
          <cell r="L166">
            <v>0.99999999999999944</v>
          </cell>
          <cell r="O166">
            <v>35.580110497237506</v>
          </cell>
          <cell r="P166">
            <v>30.49723756906074</v>
          </cell>
          <cell r="Q166">
            <v>10.165745856353594</v>
          </cell>
          <cell r="R166">
            <v>74.209944751381244</v>
          </cell>
          <cell r="S166">
            <v>33.546961325966798</v>
          </cell>
          <cell r="T166">
            <v>0</v>
          </cell>
          <cell r="U166">
            <v>0</v>
          </cell>
          <cell r="V166">
            <v>183.99999999999989</v>
          </cell>
          <cell r="W166">
            <v>184</v>
          </cell>
        </row>
        <row r="167">
          <cell r="B167">
            <v>2361</v>
          </cell>
          <cell r="C167" t="str">
            <v>Windmill Hill Primary School</v>
          </cell>
          <cell r="E167">
            <v>0.72352941176470598</v>
          </cell>
          <cell r="F167">
            <v>1.7647058823529401E-2</v>
          </cell>
          <cell r="G167">
            <v>0.14705882352941199</v>
          </cell>
          <cell r="H167">
            <v>5.29411764705882E-2</v>
          </cell>
          <cell r="I167">
            <v>5.5882352941176501E-2</v>
          </cell>
          <cell r="J167">
            <v>0</v>
          </cell>
          <cell r="K167">
            <v>2.94117647058824E-3</v>
          </cell>
          <cell r="L167">
            <v>1.0000000000000002</v>
          </cell>
          <cell r="O167">
            <v>246.00000000000003</v>
          </cell>
          <cell r="P167">
            <v>5.9999999999999964</v>
          </cell>
          <cell r="Q167">
            <v>50.000000000000078</v>
          </cell>
          <cell r="R167">
            <v>17.999999999999989</v>
          </cell>
          <cell r="S167">
            <v>19.000000000000011</v>
          </cell>
          <cell r="T167">
            <v>0</v>
          </cell>
          <cell r="U167">
            <v>1.0000000000000016</v>
          </cell>
          <cell r="V167">
            <v>340.00000000000011</v>
          </cell>
          <cell r="W167">
            <v>340</v>
          </cell>
        </row>
        <row r="168">
          <cell r="B168">
            <v>2043</v>
          </cell>
          <cell r="C168" t="str">
            <v>Wisewood Primary School</v>
          </cell>
          <cell r="E168">
            <v>0.69444444444444398</v>
          </cell>
          <cell r="F168">
            <v>1.1111111111111099E-2</v>
          </cell>
          <cell r="G168">
            <v>2.7777777777777801E-2</v>
          </cell>
          <cell r="H168">
            <v>0.227777777777778</v>
          </cell>
          <cell r="I168">
            <v>3.8888888888888903E-2</v>
          </cell>
          <cell r="J168">
            <v>0</v>
          </cell>
          <cell r="K168">
            <v>0</v>
          </cell>
          <cell r="L168">
            <v>0.99999999999999967</v>
          </cell>
          <cell r="O168">
            <v>127.08333333333324</v>
          </cell>
          <cell r="P168">
            <v>2.033333333333331</v>
          </cell>
          <cell r="Q168">
            <v>5.0833333333333375</v>
          </cell>
          <cell r="R168">
            <v>41.683333333333373</v>
          </cell>
          <cell r="S168">
            <v>7.1166666666666689</v>
          </cell>
          <cell r="T168">
            <v>0</v>
          </cell>
          <cell r="U168">
            <v>0</v>
          </cell>
          <cell r="V168">
            <v>182.99999999999994</v>
          </cell>
          <cell r="W168">
            <v>183</v>
          </cell>
        </row>
        <row r="169">
          <cell r="B169">
            <v>2139</v>
          </cell>
          <cell r="C169" t="str">
            <v>Woodhouse West Primary School</v>
          </cell>
          <cell r="E169">
            <v>0.195402298850575</v>
          </cell>
          <cell r="F169">
            <v>2.8735632183908E-2</v>
          </cell>
          <cell r="G169">
            <v>0.31609195402298901</v>
          </cell>
          <cell r="H169">
            <v>0.11206896551724101</v>
          </cell>
          <cell r="I169">
            <v>0.33908045977011497</v>
          </cell>
          <cell r="J169">
            <v>8.6206896551724102E-3</v>
          </cell>
          <cell r="K169">
            <v>0</v>
          </cell>
          <cell r="L169">
            <v>1.0000000000000004</v>
          </cell>
          <cell r="O169">
            <v>68.390804597701248</v>
          </cell>
          <cell r="P169">
            <v>10.0574712643678</v>
          </cell>
          <cell r="Q169">
            <v>110.63218390804616</v>
          </cell>
          <cell r="R169">
            <v>39.224137931034349</v>
          </cell>
          <cell r="S169">
            <v>118.67816091954025</v>
          </cell>
          <cell r="T169">
            <v>3.0172413793103434</v>
          </cell>
          <cell r="U169">
            <v>0</v>
          </cell>
          <cell r="V169">
            <v>350.00000000000017</v>
          </cell>
          <cell r="W169">
            <v>350</v>
          </cell>
        </row>
        <row r="170">
          <cell r="B170">
            <v>2324</v>
          </cell>
          <cell r="C170" t="str">
            <v>Woodseats Primary School</v>
          </cell>
          <cell r="E170">
            <v>0.63076923076923097</v>
          </cell>
          <cell r="F170">
            <v>0.130769230769231</v>
          </cell>
          <cell r="G170">
            <v>5.1282051282051299E-3</v>
          </cell>
          <cell r="H170">
            <v>0.112820512820513</v>
          </cell>
          <cell r="I170">
            <v>0.102564102564103</v>
          </cell>
          <cell r="J170">
            <v>1.5384615384615399E-2</v>
          </cell>
          <cell r="K170">
            <v>2.5641025641025602E-3</v>
          </cell>
          <cell r="L170">
            <v>1.0000000000000011</v>
          </cell>
          <cell r="O170">
            <v>246.00000000000009</v>
          </cell>
          <cell r="P170">
            <v>51.000000000000092</v>
          </cell>
          <cell r="Q170">
            <v>2.0000000000000009</v>
          </cell>
          <cell r="R170">
            <v>44.000000000000071</v>
          </cell>
          <cell r="S170">
            <v>40.000000000000171</v>
          </cell>
          <cell r="T170">
            <v>6.0000000000000053</v>
          </cell>
          <cell r="U170">
            <v>0.99999999999999845</v>
          </cell>
          <cell r="V170">
            <v>390.0000000000004</v>
          </cell>
          <cell r="W170">
            <v>390</v>
          </cell>
        </row>
        <row r="171">
          <cell r="B171">
            <v>2327</v>
          </cell>
          <cell r="C171" t="str">
            <v>Woodthorpe Community Primary</v>
          </cell>
          <cell r="E171">
            <v>4.7244094488188997E-2</v>
          </cell>
          <cell r="F171">
            <v>2.0997375328084E-2</v>
          </cell>
          <cell r="G171">
            <v>0.17060367454068201</v>
          </cell>
          <cell r="H171">
            <v>0.14698162729658801</v>
          </cell>
          <cell r="I171">
            <v>0.12335958005249301</v>
          </cell>
          <cell r="J171">
            <v>0.349081364829396</v>
          </cell>
          <cell r="K171">
            <v>0.14173228346456701</v>
          </cell>
          <cell r="L171">
            <v>0.999999999999999</v>
          </cell>
          <cell r="O171">
            <v>18.094488188976385</v>
          </cell>
          <cell r="P171">
            <v>8.0419947506561726</v>
          </cell>
          <cell r="Q171">
            <v>65.341207349081216</v>
          </cell>
          <cell r="R171">
            <v>56.293963254593208</v>
          </cell>
          <cell r="S171">
            <v>47.246719160104824</v>
          </cell>
          <cell r="T171">
            <v>133.69816272965866</v>
          </cell>
          <cell r="U171">
            <v>54.283464566929162</v>
          </cell>
          <cell r="V171">
            <v>382.99999999999966</v>
          </cell>
          <cell r="W171">
            <v>383</v>
          </cell>
        </row>
        <row r="172">
          <cell r="B172">
            <v>2321</v>
          </cell>
          <cell r="C172" t="str">
            <v>Wybourn Community Primary  School</v>
          </cell>
          <cell r="E172">
            <v>1.6620498614958502E-2</v>
          </cell>
          <cell r="F172">
            <v>1.6620498614958502E-2</v>
          </cell>
          <cell r="G172">
            <v>4.15512465373961E-2</v>
          </cell>
          <cell r="H172">
            <v>8.31024930747922E-2</v>
          </cell>
          <cell r="I172">
            <v>0.62880886426592797</v>
          </cell>
          <cell r="J172">
            <v>0.19667590027700799</v>
          </cell>
          <cell r="K172">
            <v>1.6620498614958502E-2</v>
          </cell>
          <cell r="L172">
            <v>0.99999999999999978</v>
          </cell>
          <cell r="O172">
            <v>6.1163434903047289</v>
          </cell>
          <cell r="P172">
            <v>6.1163434903047289</v>
          </cell>
          <cell r="Q172">
            <v>15.290858725761765</v>
          </cell>
          <cell r="R172">
            <v>30.581717451523531</v>
          </cell>
          <cell r="S172">
            <v>231.4016620498615</v>
          </cell>
          <cell r="T172">
            <v>72.376731301938946</v>
          </cell>
          <cell r="U172">
            <v>6.1163434903047289</v>
          </cell>
          <cell r="V172">
            <v>367.99999999999989</v>
          </cell>
          <cell r="W172">
            <v>368</v>
          </cell>
        </row>
        <row r="174">
          <cell r="B174">
            <v>4225</v>
          </cell>
          <cell r="C174" t="str">
            <v>Hinde House 3-16 School</v>
          </cell>
          <cell r="E174">
            <v>2.00501253132832E-2</v>
          </cell>
          <cell r="F174">
            <v>9.7744360902255606E-2</v>
          </cell>
          <cell r="G174">
            <v>1.7543859649122799E-2</v>
          </cell>
          <cell r="H174">
            <v>0.25313283208019999</v>
          </cell>
          <cell r="I174">
            <v>0.60902255639097702</v>
          </cell>
          <cell r="J174">
            <v>0</v>
          </cell>
          <cell r="K174">
            <v>2.5062656641604E-3</v>
          </cell>
          <cell r="L174">
            <v>0.999999999999999</v>
          </cell>
          <cell r="O174">
            <v>7.9999999999999964</v>
          </cell>
          <cell r="P174">
            <v>38.999999999999986</v>
          </cell>
          <cell r="Q174">
            <v>6.9999999999999964</v>
          </cell>
          <cell r="R174">
            <v>100.9999999999998</v>
          </cell>
          <cell r="S174">
            <v>242.99999999999983</v>
          </cell>
          <cell r="T174">
            <v>0</v>
          </cell>
          <cell r="U174">
            <v>0.99999999999999956</v>
          </cell>
          <cell r="V174">
            <v>399</v>
          </cell>
          <cell r="W174">
            <v>399</v>
          </cell>
        </row>
        <row r="175">
          <cell r="O175">
            <v>19510.559966676155</v>
          </cell>
          <cell r="P175">
            <v>2911.4560593365982</v>
          </cell>
          <cell r="Q175">
            <v>3175.0323209393368</v>
          </cell>
          <cell r="R175">
            <v>8105.7561675884499</v>
          </cell>
          <cell r="S175">
            <v>7604.260952824181</v>
          </cell>
          <cell r="T175">
            <v>1286.5726313476646</v>
          </cell>
          <cell r="U175">
            <v>760.77856795428386</v>
          </cell>
          <cell r="V175">
            <v>43354.416666666664</v>
          </cell>
          <cell r="W175">
            <v>43354.416666666672</v>
          </cell>
        </row>
        <row r="176">
          <cell r="O176">
            <v>0.45002473719539116</v>
          </cell>
          <cell r="P176">
            <v>6.7154774142655929E-2</v>
          </cell>
          <cell r="Q176">
            <v>7.323434531136204E-2</v>
          </cell>
          <cell r="R176">
            <v>0.18696494592258264</v>
          </cell>
          <cell r="S176">
            <v>0.17539760738311969</v>
          </cell>
          <cell r="T176">
            <v>2.9675699277413054E-2</v>
          </cell>
          <cell r="U176">
            <v>1.7547890767475451E-2</v>
          </cell>
          <cell r="V176">
            <v>0.99999999999999978</v>
          </cell>
          <cell r="W176">
            <v>1</v>
          </cell>
        </row>
        <row r="177">
          <cell r="E177">
            <v>30</v>
          </cell>
          <cell r="F177">
            <v>31</v>
          </cell>
          <cell r="G177">
            <v>32</v>
          </cell>
          <cell r="H177">
            <v>33</v>
          </cell>
          <cell r="I177">
            <v>34</v>
          </cell>
          <cell r="J177">
            <v>35</v>
          </cell>
          <cell r="K177">
            <v>36</v>
          </cell>
          <cell r="O177">
            <v>26</v>
          </cell>
          <cell r="P177">
            <v>27</v>
          </cell>
          <cell r="Q177">
            <v>28</v>
          </cell>
          <cell r="R177">
            <v>29</v>
          </cell>
          <cell r="S177">
            <v>30</v>
          </cell>
          <cell r="T177">
            <v>31</v>
          </cell>
          <cell r="U177">
            <v>32</v>
          </cell>
        </row>
        <row r="178">
          <cell r="B178">
            <v>5401</v>
          </cell>
          <cell r="C178" t="str">
            <v>All Saints Catholic High School</v>
          </cell>
          <cell r="E178">
            <v>0.38408644400785902</v>
          </cell>
          <cell r="F178">
            <v>8.2514734774066803E-2</v>
          </cell>
          <cell r="G178">
            <v>9.3320235756385095E-2</v>
          </cell>
          <cell r="H178">
            <v>0.16110019646365401</v>
          </cell>
          <cell r="I178">
            <v>0.217092337917485</v>
          </cell>
          <cell r="J178">
            <v>3.7328094302554002E-2</v>
          </cell>
          <cell r="K178">
            <v>2.45579567779961E-2</v>
          </cell>
          <cell r="L178">
            <v>1</v>
          </cell>
          <cell r="O178">
            <v>389.07956777996117</v>
          </cell>
          <cell r="P178">
            <v>83.587426326129673</v>
          </cell>
          <cell r="Q178">
            <v>94.5333988212181</v>
          </cell>
          <cell r="R178">
            <v>163.19449901768149</v>
          </cell>
          <cell r="S178">
            <v>219.9145383104123</v>
          </cell>
          <cell r="T178">
            <v>37.813359528487204</v>
          </cell>
          <cell r="U178">
            <v>24.877210216110051</v>
          </cell>
          <cell r="V178">
            <v>1013</v>
          </cell>
          <cell r="W178">
            <v>1013</v>
          </cell>
        </row>
        <row r="179">
          <cell r="B179">
            <v>4276</v>
          </cell>
          <cell r="C179" t="str">
            <v>Birley Community College</v>
          </cell>
          <cell r="E179">
            <v>0.57609630266552003</v>
          </cell>
          <cell r="F179">
            <v>0.13757523645743799</v>
          </cell>
          <cell r="G179">
            <v>0.202923473774721</v>
          </cell>
          <cell r="H179">
            <v>2.8374892519346499E-2</v>
          </cell>
          <cell r="I179">
            <v>4.5571797076526199E-2</v>
          </cell>
          <cell r="J179">
            <v>1.7196904557179699E-3</v>
          </cell>
          <cell r="K179">
            <v>7.7386070507308698E-3</v>
          </cell>
          <cell r="L179">
            <v>1.0000000000000004</v>
          </cell>
          <cell r="O179">
            <v>659.05417024935491</v>
          </cell>
          <cell r="P179">
            <v>157.38607050730906</v>
          </cell>
          <cell r="Q179">
            <v>232.14445399828082</v>
          </cell>
          <cell r="R179">
            <v>32.460877042132395</v>
          </cell>
          <cell r="S179">
            <v>52.134135855545971</v>
          </cell>
          <cell r="T179">
            <v>1.9673258813413577</v>
          </cell>
          <cell r="U179">
            <v>8.8529664660361149</v>
          </cell>
          <cell r="V179">
            <v>1144.0000000000007</v>
          </cell>
          <cell r="W179">
            <v>1144</v>
          </cell>
        </row>
        <row r="180">
          <cell r="B180">
            <v>4272</v>
          </cell>
          <cell r="C180" t="str">
            <v>Bradfield School</v>
          </cell>
          <cell r="E180">
            <v>0.93318729463307803</v>
          </cell>
          <cell r="F180">
            <v>2.1905805038335202E-3</v>
          </cell>
          <cell r="G180">
            <v>1.9715224534501599E-2</v>
          </cell>
          <cell r="H180">
            <v>4.0525739320919997E-2</v>
          </cell>
          <cell r="I180">
            <v>4.3811610076670299E-3</v>
          </cell>
          <cell r="J180">
            <v>0</v>
          </cell>
          <cell r="K180">
            <v>0</v>
          </cell>
          <cell r="L180">
            <v>1</v>
          </cell>
          <cell r="O180">
            <v>852.00000000000023</v>
          </cell>
          <cell r="P180">
            <v>2.000000000000004</v>
          </cell>
          <cell r="Q180">
            <v>17.999999999999961</v>
          </cell>
          <cell r="R180">
            <v>36.999999999999957</v>
          </cell>
          <cell r="S180">
            <v>3.9999999999999982</v>
          </cell>
          <cell r="T180">
            <v>0</v>
          </cell>
          <cell r="U180">
            <v>0</v>
          </cell>
          <cell r="V180">
            <v>913.00000000000023</v>
          </cell>
          <cell r="W180">
            <v>913</v>
          </cell>
        </row>
        <row r="181">
          <cell r="B181">
            <v>4000</v>
          </cell>
          <cell r="C181" t="str">
            <v>Chaucer School</v>
          </cell>
          <cell r="E181">
            <v>0.11616161616161599</v>
          </cell>
          <cell r="F181">
            <v>1.5151515151515201E-2</v>
          </cell>
          <cell r="G181">
            <v>2.1464646464646499E-2</v>
          </cell>
          <cell r="H181">
            <v>0.310606060606061</v>
          </cell>
          <cell r="I181">
            <v>0.25378787878787901</v>
          </cell>
          <cell r="J181">
            <v>0.20959595959596</v>
          </cell>
          <cell r="K181">
            <v>7.3232323232323204E-2</v>
          </cell>
          <cell r="L181">
            <v>1.0000000000000009</v>
          </cell>
          <cell r="O181">
            <v>91.999999999999872</v>
          </cell>
          <cell r="P181">
            <v>12.000000000000039</v>
          </cell>
          <cell r="Q181">
            <v>17.000000000000028</v>
          </cell>
          <cell r="R181">
            <v>246.00000000000031</v>
          </cell>
          <cell r="S181">
            <v>201.00000000000017</v>
          </cell>
          <cell r="T181">
            <v>166.00000000000031</v>
          </cell>
          <cell r="U181">
            <v>57.999999999999979</v>
          </cell>
          <cell r="V181">
            <v>792.0000000000008</v>
          </cell>
          <cell r="W181">
            <v>792</v>
          </cell>
        </row>
        <row r="182">
          <cell r="B182">
            <v>4270</v>
          </cell>
          <cell r="C182" t="str">
            <v>Ecclesfield School</v>
          </cell>
          <cell r="E182">
            <v>0.57668006892590495</v>
          </cell>
          <cell r="F182">
            <v>1.6082711085582999E-2</v>
          </cell>
          <cell r="G182">
            <v>6.4330844342331994E-2</v>
          </cell>
          <cell r="H182">
            <v>0.122917863296956</v>
          </cell>
          <cell r="I182">
            <v>0.198736358414704</v>
          </cell>
          <cell r="J182">
            <v>7.4669730040206796E-3</v>
          </cell>
          <cell r="K182">
            <v>1.3785180930499699E-2</v>
          </cell>
          <cell r="L182">
            <v>1.0000000000000002</v>
          </cell>
          <cell r="O182">
            <v>1004.5766800689264</v>
          </cell>
          <cell r="P182">
            <v>28.016082711085584</v>
          </cell>
          <cell r="Q182">
            <v>112.06433084434234</v>
          </cell>
          <cell r="R182">
            <v>214.12291786329735</v>
          </cell>
          <cell r="S182">
            <v>346.19873635841435</v>
          </cell>
          <cell r="T182">
            <v>13.007466973004023</v>
          </cell>
          <cell r="U182">
            <v>24.013785180930476</v>
          </cell>
          <cell r="V182">
            <v>1742.0000000000005</v>
          </cell>
          <cell r="W182">
            <v>1742</v>
          </cell>
        </row>
        <row r="183">
          <cell r="B183">
            <v>4280</v>
          </cell>
          <cell r="C183" t="str">
            <v>Fir Vale School</v>
          </cell>
          <cell r="E183">
            <v>7.6997112608277202E-3</v>
          </cell>
          <cell r="F183">
            <v>0.16265640038498599</v>
          </cell>
          <cell r="G183">
            <v>4.3310875842155899E-2</v>
          </cell>
          <cell r="H183">
            <v>0.57747834456207903</v>
          </cell>
          <cell r="I183">
            <v>0.20500481231953799</v>
          </cell>
          <cell r="J183">
            <v>0</v>
          </cell>
          <cell r="K183">
            <v>3.8498556304138601E-3</v>
          </cell>
          <cell r="L183">
            <v>1.0000000000000004</v>
          </cell>
          <cell r="O183">
            <v>8.0153994225216572</v>
          </cell>
          <cell r="P183">
            <v>169.32531280077043</v>
          </cell>
          <cell r="Q183">
            <v>45.086621751684291</v>
          </cell>
          <cell r="R183">
            <v>601.15495668912422</v>
          </cell>
          <cell r="S183">
            <v>213.41000962463906</v>
          </cell>
          <cell r="T183">
            <v>0</v>
          </cell>
          <cell r="U183">
            <v>4.0076997112608286</v>
          </cell>
          <cell r="V183">
            <v>1041.0000000000005</v>
          </cell>
          <cell r="W183">
            <v>1041</v>
          </cell>
        </row>
        <row r="184">
          <cell r="B184">
            <v>4003</v>
          </cell>
          <cell r="C184" t="str">
            <v>Firth Park Academy</v>
          </cell>
          <cell r="E184">
            <v>2.01207243460765E-2</v>
          </cell>
          <cell r="F184">
            <v>4.7283702213279703E-2</v>
          </cell>
          <cell r="G184">
            <v>2.6156941649899401E-2</v>
          </cell>
          <cell r="H184">
            <v>0.31690140845070403</v>
          </cell>
          <cell r="I184">
            <v>0.558350100603622</v>
          </cell>
          <cell r="J184">
            <v>1.1066398390342101E-2</v>
          </cell>
          <cell r="K184">
            <v>2.01207243460765E-2</v>
          </cell>
          <cell r="L184">
            <v>1.0000000000000002</v>
          </cell>
          <cell r="O184">
            <v>20.000000000000043</v>
          </cell>
          <cell r="P184">
            <v>47.000000000000028</v>
          </cell>
          <cell r="Q184">
            <v>26.000000000000004</v>
          </cell>
          <cell r="R184">
            <v>314.99999999999977</v>
          </cell>
          <cell r="S184">
            <v>555.00000000000023</v>
          </cell>
          <cell r="T184">
            <v>11.000000000000048</v>
          </cell>
          <cell r="U184">
            <v>20.000000000000043</v>
          </cell>
          <cell r="V184">
            <v>994</v>
          </cell>
          <cell r="W184">
            <v>994</v>
          </cell>
        </row>
        <row r="185">
          <cell r="B185">
            <v>4007</v>
          </cell>
          <cell r="C185" t="str">
            <v>Forge Valley School</v>
          </cell>
          <cell r="E185">
            <v>0.71901608325449395</v>
          </cell>
          <cell r="F185">
            <v>6.7171239356669799E-2</v>
          </cell>
          <cell r="G185">
            <v>5.5818353831598902E-2</v>
          </cell>
          <cell r="H185">
            <v>0.12771996215704801</v>
          </cell>
          <cell r="I185">
            <v>2.1759697256386001E-2</v>
          </cell>
          <cell r="J185">
            <v>3.7842951750236501E-3</v>
          </cell>
          <cell r="K185">
            <v>4.7303689687795596E-3</v>
          </cell>
          <cell r="L185">
            <v>1</v>
          </cell>
          <cell r="O185">
            <v>739.14853358561982</v>
          </cell>
          <cell r="P185">
            <v>69.05203405865656</v>
          </cell>
          <cell r="Q185">
            <v>57.381267738883672</v>
          </cell>
          <cell r="R185">
            <v>131.29612109744534</v>
          </cell>
          <cell r="S185">
            <v>22.36896877956481</v>
          </cell>
          <cell r="T185">
            <v>3.8902554399243123</v>
          </cell>
          <cell r="U185">
            <v>4.8628192999053876</v>
          </cell>
          <cell r="V185">
            <v>1028</v>
          </cell>
          <cell r="W185">
            <v>1028</v>
          </cell>
        </row>
        <row r="186">
          <cell r="B186">
            <v>4278</v>
          </cell>
          <cell r="C186" t="str">
            <v>Handsworth Grange Community Sports College</v>
          </cell>
          <cell r="E186">
            <v>0.318854886475814</v>
          </cell>
          <cell r="F186">
            <v>0.132280355380059</v>
          </cell>
          <cell r="G186">
            <v>2.8627838104639699E-2</v>
          </cell>
          <cell r="H186">
            <v>0.30404738400789699</v>
          </cell>
          <cell r="I186">
            <v>0.20730503455083901</v>
          </cell>
          <cell r="J186">
            <v>5.9230009871668304E-3</v>
          </cell>
          <cell r="K186">
            <v>2.96150049358342E-3</v>
          </cell>
          <cell r="L186">
            <v>0.999999999999999</v>
          </cell>
          <cell r="O186">
            <v>323.31885488647538</v>
          </cell>
          <cell r="P186">
            <v>134.13228035537983</v>
          </cell>
          <cell r="Q186">
            <v>29.028627838104654</v>
          </cell>
          <cell r="R186">
            <v>308.30404738400756</v>
          </cell>
          <cell r="S186">
            <v>210.20730503455076</v>
          </cell>
          <cell r="T186">
            <v>6.005923000987166</v>
          </cell>
          <cell r="U186">
            <v>3.0029615004935879</v>
          </cell>
          <cell r="V186">
            <v>1013.999999999999</v>
          </cell>
          <cell r="W186">
            <v>1014</v>
          </cell>
        </row>
        <row r="187">
          <cell r="B187">
            <v>4257</v>
          </cell>
          <cell r="C187" t="str">
            <v>High Storrs School</v>
          </cell>
          <cell r="E187">
            <v>0.82318598832360301</v>
          </cell>
          <cell r="F187">
            <v>6.58882402001668E-2</v>
          </cell>
          <cell r="G187">
            <v>2.1684737281067599E-2</v>
          </cell>
          <cell r="H187">
            <v>3.6697247706422E-2</v>
          </cell>
          <cell r="I187">
            <v>4.5871559633027498E-2</v>
          </cell>
          <cell r="J187">
            <v>6.6722268557130896E-3</v>
          </cell>
          <cell r="K187">
            <v>0</v>
          </cell>
          <cell r="L187">
            <v>1</v>
          </cell>
          <cell r="O187">
            <v>988.64637197664717</v>
          </cell>
          <cell r="P187">
            <v>79.131776480400333</v>
          </cell>
          <cell r="Q187">
            <v>26.043369474562187</v>
          </cell>
          <cell r="R187">
            <v>44.073394495412821</v>
          </cell>
          <cell r="S187">
            <v>55.091743119266027</v>
          </cell>
          <cell r="T187">
            <v>8.0133444537114205</v>
          </cell>
          <cell r="U187">
            <v>0</v>
          </cell>
          <cell r="V187">
            <v>1201.0000000000002</v>
          </cell>
          <cell r="W187">
            <v>1201</v>
          </cell>
        </row>
        <row r="188">
          <cell r="B188">
            <v>4230</v>
          </cell>
          <cell r="C188" t="str">
            <v>King Ecgbert School (Mercia)</v>
          </cell>
          <cell r="E188">
            <v>0.808748728382503</v>
          </cell>
          <cell r="F188">
            <v>7.6297049847405901E-2</v>
          </cell>
          <cell r="G188">
            <v>2.5432349949135302E-2</v>
          </cell>
          <cell r="H188">
            <v>5.0864699898270603E-2</v>
          </cell>
          <cell r="I188">
            <v>3.6622583926754798E-2</v>
          </cell>
          <cell r="J188">
            <v>0</v>
          </cell>
          <cell r="K188">
            <v>2.03458799593082E-3</v>
          </cell>
          <cell r="L188">
            <v>1.0000000000000004</v>
          </cell>
          <cell r="O188">
            <v>772.35503560529037</v>
          </cell>
          <cell r="P188">
            <v>72.86368260427264</v>
          </cell>
          <cell r="Q188">
            <v>24.287894201424212</v>
          </cell>
          <cell r="R188">
            <v>48.575788402848424</v>
          </cell>
          <cell r="S188">
            <v>34.97456765005083</v>
          </cell>
          <cell r="T188">
            <v>0</v>
          </cell>
          <cell r="U188">
            <v>1.9430315361139332</v>
          </cell>
          <cell r="V188">
            <v>955.00000000000045</v>
          </cell>
          <cell r="W188">
            <v>955</v>
          </cell>
        </row>
        <row r="189">
          <cell r="B189">
            <v>4259</v>
          </cell>
          <cell r="C189" t="str">
            <v>KING EDWARD VII</v>
          </cell>
          <cell r="E189">
            <v>0.52105263157894699</v>
          </cell>
          <cell r="F189">
            <v>8.0701754385964899E-2</v>
          </cell>
          <cell r="G189">
            <v>8.7719298245614002E-2</v>
          </cell>
          <cell r="H189">
            <v>0.17280701754385999</v>
          </cell>
          <cell r="I189">
            <v>0.12719298245614</v>
          </cell>
          <cell r="J189">
            <v>9.6491228070175392E-3</v>
          </cell>
          <cell r="K189">
            <v>8.7719298245614004E-4</v>
          </cell>
          <cell r="L189">
            <v>0.99999999999999956</v>
          </cell>
          <cell r="O189">
            <v>593.99999999999955</v>
          </cell>
          <cell r="P189">
            <v>91.999999999999986</v>
          </cell>
          <cell r="Q189">
            <v>99.999999999999957</v>
          </cell>
          <cell r="R189">
            <v>197.0000000000004</v>
          </cell>
          <cell r="S189">
            <v>144.9999999999996</v>
          </cell>
          <cell r="T189">
            <v>10.999999999999995</v>
          </cell>
          <cell r="U189">
            <v>0.99999999999999967</v>
          </cell>
          <cell r="V189">
            <v>1139.9999999999995</v>
          </cell>
          <cell r="W189">
            <v>1140</v>
          </cell>
        </row>
        <row r="190">
          <cell r="B190">
            <v>4279</v>
          </cell>
          <cell r="C190" t="str">
            <v>Meadowhead School Academy Trust</v>
          </cell>
          <cell r="E190">
            <v>0.55149299207800095</v>
          </cell>
          <cell r="F190">
            <v>9.3235831809871994E-2</v>
          </cell>
          <cell r="G190">
            <v>6.0938452163315096E-3</v>
          </cell>
          <cell r="H190">
            <v>0.20536258379037201</v>
          </cell>
          <cell r="I190">
            <v>0.12187690432663</v>
          </cell>
          <cell r="J190">
            <v>1.76721511273614E-2</v>
          </cell>
          <cell r="K190">
            <v>4.2656916514320501E-3</v>
          </cell>
          <cell r="L190">
            <v>1</v>
          </cell>
          <cell r="O190">
            <v>906.10298598415557</v>
          </cell>
          <cell r="P190">
            <v>153.1864716636197</v>
          </cell>
          <cell r="Q190">
            <v>10.01218769043267</v>
          </cell>
          <cell r="R190">
            <v>337.41072516758118</v>
          </cell>
          <cell r="S190">
            <v>200.24375380865308</v>
          </cell>
          <cell r="T190">
            <v>29.035344302254781</v>
          </cell>
          <cell r="U190">
            <v>7.0085313833028584</v>
          </cell>
          <cell r="V190">
            <v>1642.9999999999998</v>
          </cell>
          <cell r="W190">
            <v>1643</v>
          </cell>
        </row>
        <row r="191">
          <cell r="B191">
            <v>4008</v>
          </cell>
          <cell r="C191" t="str">
            <v>Newfield (Mercia)</v>
          </cell>
          <cell r="E191">
            <v>0.42065217391304299</v>
          </cell>
          <cell r="F191">
            <v>8.1521739130434798E-2</v>
          </cell>
          <cell r="G191">
            <v>9.2391304347826095E-2</v>
          </cell>
          <cell r="H191">
            <v>0.15869565217391299</v>
          </cell>
          <cell r="I191">
            <v>0.127173913043478</v>
          </cell>
          <cell r="J191">
            <v>5.76086956521739E-2</v>
          </cell>
          <cell r="K191">
            <v>6.1956521739130403E-2</v>
          </cell>
          <cell r="L191">
            <v>0.99999999999999911</v>
          </cell>
          <cell r="O191">
            <v>387.42065217391257</v>
          </cell>
          <cell r="P191">
            <v>75.081521739130451</v>
          </cell>
          <cell r="Q191">
            <v>85.092391304347828</v>
          </cell>
          <cell r="R191">
            <v>146.15869565217386</v>
          </cell>
          <cell r="S191">
            <v>117.12717391304324</v>
          </cell>
          <cell r="T191">
            <v>53.057608695652164</v>
          </cell>
          <cell r="U191">
            <v>57.061956521739098</v>
          </cell>
          <cell r="V191">
            <v>920.99999999999909</v>
          </cell>
          <cell r="W191">
            <v>921</v>
          </cell>
        </row>
        <row r="192">
          <cell r="B192">
            <v>5400</v>
          </cell>
          <cell r="C192" t="str">
            <v>Notre Dame High School</v>
          </cell>
          <cell r="E192">
            <v>0.69623915139826398</v>
          </cell>
          <cell r="F192">
            <v>5.1108968177434898E-2</v>
          </cell>
          <cell r="G192">
            <v>4.3394406943105097E-2</v>
          </cell>
          <cell r="H192">
            <v>0.107039537126326</v>
          </cell>
          <cell r="I192">
            <v>7.8109932497589199E-2</v>
          </cell>
          <cell r="J192">
            <v>1.44648023143684E-2</v>
          </cell>
          <cell r="K192">
            <v>9.6432015429122504E-3</v>
          </cell>
          <cell r="L192">
            <v>0.99999999999999989</v>
          </cell>
          <cell r="O192">
            <v>723.39247830279623</v>
          </cell>
          <cell r="P192">
            <v>53.102217936354862</v>
          </cell>
          <cell r="Q192">
            <v>45.086788813886194</v>
          </cell>
          <cell r="R192">
            <v>111.21407907425271</v>
          </cell>
          <cell r="S192">
            <v>81.15621986499518</v>
          </cell>
          <cell r="T192">
            <v>15.028929604628768</v>
          </cell>
          <cell r="U192">
            <v>10.019286403085829</v>
          </cell>
          <cell r="V192">
            <v>1038.9999999999998</v>
          </cell>
          <cell r="W192">
            <v>1039</v>
          </cell>
        </row>
        <row r="193">
          <cell r="B193">
            <v>6907</v>
          </cell>
          <cell r="C193" t="str">
            <v>Parkwood Academy</v>
          </cell>
          <cell r="E193">
            <v>3.6900369003690002E-2</v>
          </cell>
          <cell r="F193">
            <v>9.9630996309963096E-2</v>
          </cell>
          <cell r="G193">
            <v>2.460024600246E-2</v>
          </cell>
          <cell r="H193">
            <v>0.36900369003689998</v>
          </cell>
          <cell r="I193">
            <v>0.40836408364083598</v>
          </cell>
          <cell r="J193">
            <v>5.1660516605166101E-2</v>
          </cell>
          <cell r="K193">
            <v>9.8400984009840101E-3</v>
          </cell>
          <cell r="L193">
            <v>0.99999999999999911</v>
          </cell>
          <cell r="O193">
            <v>30.073800738007353</v>
          </cell>
          <cell r="P193">
            <v>81.199261992619924</v>
          </cell>
          <cell r="Q193">
            <v>20.0492004920049</v>
          </cell>
          <cell r="R193">
            <v>300.7380073800735</v>
          </cell>
          <cell r="S193">
            <v>332.81672816728133</v>
          </cell>
          <cell r="T193">
            <v>42.103321033210371</v>
          </cell>
          <cell r="U193">
            <v>8.0196801968019678</v>
          </cell>
          <cell r="V193">
            <v>814.99999999999932</v>
          </cell>
          <cell r="W193">
            <v>815</v>
          </cell>
        </row>
        <row r="194">
          <cell r="B194">
            <v>6905</v>
          </cell>
          <cell r="C194" t="str">
            <v>Sheffield Park Academy</v>
          </cell>
          <cell r="E194">
            <v>2.18978102189781E-2</v>
          </cell>
          <cell r="F194">
            <v>3.6496350364963501E-2</v>
          </cell>
          <cell r="G194">
            <v>0.13868613138686101</v>
          </cell>
          <cell r="H194">
            <v>0.33211678832116798</v>
          </cell>
          <cell r="I194">
            <v>0.35644768856447701</v>
          </cell>
          <cell r="J194">
            <v>4.7445255474452601E-2</v>
          </cell>
          <cell r="K194">
            <v>6.69099756690998E-2</v>
          </cell>
          <cell r="L194">
            <v>0.99999999999999989</v>
          </cell>
          <cell r="O194">
            <v>17.999999999999996</v>
          </cell>
          <cell r="P194">
            <v>29.999999999999996</v>
          </cell>
          <cell r="Q194">
            <v>113.99999999999974</v>
          </cell>
          <cell r="R194">
            <v>273.00000000000006</v>
          </cell>
          <cell r="S194">
            <v>293.00000000000011</v>
          </cell>
          <cell r="T194">
            <v>39.000000000000036</v>
          </cell>
          <cell r="U194">
            <v>55.000000000000036</v>
          </cell>
          <cell r="V194">
            <v>821.99999999999989</v>
          </cell>
          <cell r="W194">
            <v>822</v>
          </cell>
        </row>
        <row r="195">
          <cell r="B195">
            <v>6906</v>
          </cell>
          <cell r="C195" t="str">
            <v>Sheffield Springs Academy</v>
          </cell>
          <cell r="E195">
            <v>0.146310432569975</v>
          </cell>
          <cell r="F195">
            <v>3.6895674300254498E-2</v>
          </cell>
          <cell r="G195">
            <v>6.61577608142494E-2</v>
          </cell>
          <cell r="H195">
            <v>0.13994910941475799</v>
          </cell>
          <cell r="I195">
            <v>0.44274809160305301</v>
          </cell>
          <cell r="J195">
            <v>9.0330788804071194E-2</v>
          </cell>
          <cell r="K195">
            <v>7.7608142493638704E-2</v>
          </cell>
          <cell r="L195">
            <v>0.99999999999999978</v>
          </cell>
          <cell r="O195">
            <v>115.29262086514031</v>
          </cell>
          <cell r="P195">
            <v>29.073791348600544</v>
          </cell>
          <cell r="Q195">
            <v>52.132315521628527</v>
          </cell>
          <cell r="R195">
            <v>110.2798982188293</v>
          </cell>
          <cell r="S195">
            <v>348.88549618320576</v>
          </cell>
          <cell r="T195">
            <v>71.180661577608106</v>
          </cell>
          <cell r="U195">
            <v>61.155216284987297</v>
          </cell>
          <cell r="V195">
            <v>787.99999999999989</v>
          </cell>
          <cell r="W195">
            <v>788</v>
          </cell>
        </row>
        <row r="196">
          <cell r="B196">
            <v>4229</v>
          </cell>
          <cell r="C196" t="str">
            <v>Silverdale School</v>
          </cell>
          <cell r="E196">
            <v>0.80709534368071001</v>
          </cell>
          <cell r="F196">
            <v>3.65853658536585E-2</v>
          </cell>
          <cell r="G196">
            <v>2.99334811529933E-2</v>
          </cell>
          <cell r="H196">
            <v>7.6496674057649705E-2</v>
          </cell>
          <cell r="I196">
            <v>4.6563192904656298E-2</v>
          </cell>
          <cell r="J196">
            <v>2.2172949002217299E-3</v>
          </cell>
          <cell r="K196">
            <v>1.10864745011086E-3</v>
          </cell>
          <cell r="L196">
            <v>1.0000000000000004</v>
          </cell>
          <cell r="O196">
            <v>728.00000000000045</v>
          </cell>
          <cell r="P196">
            <v>32.999999999999964</v>
          </cell>
          <cell r="Q196">
            <v>26.999999999999957</v>
          </cell>
          <cell r="R196">
            <v>69.000000000000028</v>
          </cell>
          <cell r="S196">
            <v>41.999999999999979</v>
          </cell>
          <cell r="T196">
            <v>2.0000000000000004</v>
          </cell>
          <cell r="U196">
            <v>0.99999999999999567</v>
          </cell>
          <cell r="V196">
            <v>902.00000000000045</v>
          </cell>
          <cell r="W196">
            <v>902</v>
          </cell>
        </row>
        <row r="197">
          <cell r="B197">
            <v>4271</v>
          </cell>
          <cell r="C197" t="str">
            <v>Stocksbridge High</v>
          </cell>
          <cell r="E197">
            <v>0.73741007194244601</v>
          </cell>
          <cell r="F197">
            <v>1.19904076738609E-3</v>
          </cell>
          <cell r="G197">
            <v>0.185851318944844</v>
          </cell>
          <cell r="H197">
            <v>4.5563549160671499E-2</v>
          </cell>
          <cell r="I197">
            <v>2.7577937649880101E-2</v>
          </cell>
          <cell r="J197">
            <v>2.3980815347721799E-3</v>
          </cell>
          <cell r="K197">
            <v>0</v>
          </cell>
          <cell r="L197">
            <v>0.99999999999999989</v>
          </cell>
          <cell r="O197">
            <v>615</v>
          </cell>
          <cell r="P197">
            <v>0.999999999999999</v>
          </cell>
          <cell r="Q197">
            <v>154.99999999999989</v>
          </cell>
          <cell r="R197">
            <v>38.000000000000028</v>
          </cell>
          <cell r="S197">
            <v>23.000000000000004</v>
          </cell>
          <cell r="T197">
            <v>1.999999999999998</v>
          </cell>
          <cell r="U197">
            <v>0</v>
          </cell>
          <cell r="V197">
            <v>833.99999999999989</v>
          </cell>
          <cell r="W197">
            <v>834</v>
          </cell>
        </row>
        <row r="198">
          <cell r="B198">
            <v>4234</v>
          </cell>
          <cell r="C198" t="str">
            <v>Tapton</v>
          </cell>
          <cell r="E198">
            <v>0.79177377892030898</v>
          </cell>
          <cell r="F198">
            <v>1.8851756640959699E-2</v>
          </cell>
          <cell r="G198">
            <v>4.2844901456726599E-2</v>
          </cell>
          <cell r="H198">
            <v>7.1122536418166196E-2</v>
          </cell>
          <cell r="I198">
            <v>7.3693230505569807E-2</v>
          </cell>
          <cell r="J198">
            <v>8.5689802913453304E-4</v>
          </cell>
          <cell r="K198">
            <v>8.5689802913453304E-4</v>
          </cell>
          <cell r="L198">
            <v>1.0000000000000004</v>
          </cell>
          <cell r="O198">
            <v>924.00000000000057</v>
          </cell>
          <cell r="P198">
            <v>21.999999999999968</v>
          </cell>
          <cell r="Q198">
            <v>49.999999999999943</v>
          </cell>
          <cell r="R198">
            <v>82.999999999999957</v>
          </cell>
          <cell r="S198">
            <v>85.999999999999957</v>
          </cell>
          <cell r="T198">
            <v>1</v>
          </cell>
          <cell r="U198">
            <v>1</v>
          </cell>
          <cell r="V198">
            <v>1167.0000000000005</v>
          </cell>
          <cell r="W198">
            <v>1167</v>
          </cell>
        </row>
        <row r="199">
          <cell r="B199">
            <v>4006</v>
          </cell>
          <cell r="C199" t="str">
            <v>The City School (Outwood)</v>
          </cell>
          <cell r="E199">
            <v>0.242590559824369</v>
          </cell>
          <cell r="F199">
            <v>5.81778265642151E-2</v>
          </cell>
          <cell r="G199">
            <v>0.26783754116355701</v>
          </cell>
          <cell r="H199">
            <v>0.127332601536773</v>
          </cell>
          <cell r="I199">
            <v>0.16136114160263401</v>
          </cell>
          <cell r="J199">
            <v>9.8792535675082296E-2</v>
          </cell>
          <cell r="K199">
            <v>4.3907793633369899E-2</v>
          </cell>
          <cell r="L199">
            <v>1.0000000000000004</v>
          </cell>
          <cell r="O199">
            <v>221.72777167947328</v>
          </cell>
          <cell r="P199">
            <v>53.174533479692599</v>
          </cell>
          <cell r="Q199">
            <v>244.80351262349112</v>
          </cell>
          <cell r="R199">
            <v>116.38199780461052</v>
          </cell>
          <cell r="S199">
            <v>147.48408342480749</v>
          </cell>
          <cell r="T199">
            <v>90.296377607025221</v>
          </cell>
          <cell r="U199">
            <v>40.131723380900084</v>
          </cell>
          <cell r="V199">
            <v>914.00000000000023</v>
          </cell>
          <cell r="W199">
            <v>914</v>
          </cell>
        </row>
        <row r="200">
          <cell r="B200">
            <v>4004</v>
          </cell>
          <cell r="C200" t="str">
            <v>UTC Sheffield</v>
          </cell>
          <cell r="E200">
            <v>0.49009900990098998</v>
          </cell>
          <cell r="F200">
            <v>8.9108910891089105E-2</v>
          </cell>
          <cell r="G200">
            <v>0.10891089108910899</v>
          </cell>
          <cell r="H200">
            <v>0.143564356435644</v>
          </cell>
          <cell r="I200">
            <v>0.123762376237624</v>
          </cell>
          <cell r="J200">
            <v>1.9801980198019799E-2</v>
          </cell>
          <cell r="K200">
            <v>2.4752475247524799E-2</v>
          </cell>
          <cell r="L200">
            <v>1.0000000000000007</v>
          </cell>
          <cell r="O200">
            <v>98.999999999999972</v>
          </cell>
          <cell r="P200">
            <v>18</v>
          </cell>
          <cell r="Q200">
            <v>22.000000000000018</v>
          </cell>
          <cell r="R200">
            <v>29.000000000000089</v>
          </cell>
          <cell r="S200">
            <v>25.000000000000046</v>
          </cell>
          <cell r="T200">
            <v>3.9999999999999996</v>
          </cell>
          <cell r="U200">
            <v>5.0000000000000098</v>
          </cell>
          <cell r="V200">
            <v>202.00000000000014</v>
          </cell>
          <cell r="W200">
            <v>202</v>
          </cell>
        </row>
        <row r="201">
          <cell r="B201">
            <v>4252</v>
          </cell>
          <cell r="C201" t="str">
            <v>Westfield School</v>
          </cell>
          <cell r="E201">
            <v>0.63783783783783798</v>
          </cell>
          <cell r="F201">
            <v>0.15752895752895801</v>
          </cell>
          <cell r="G201">
            <v>0.11042471042471</v>
          </cell>
          <cell r="H201">
            <v>2.0849420849420899E-2</v>
          </cell>
          <cell r="I201">
            <v>6.5637065637065603E-2</v>
          </cell>
          <cell r="J201">
            <v>6.1776061776061802E-3</v>
          </cell>
          <cell r="K201">
            <v>1.5444015444015401E-3</v>
          </cell>
          <cell r="L201">
            <v>1.0000000000000002</v>
          </cell>
          <cell r="O201">
            <v>826.00000000000023</v>
          </cell>
          <cell r="P201">
            <v>204.00000000000063</v>
          </cell>
          <cell r="Q201">
            <v>142.99999999999946</v>
          </cell>
          <cell r="R201">
            <v>27.000000000000064</v>
          </cell>
          <cell r="S201">
            <v>84.999999999999957</v>
          </cell>
          <cell r="T201">
            <v>8.0000000000000036</v>
          </cell>
          <cell r="U201">
            <v>1.9999999999999944</v>
          </cell>
          <cell r="V201">
            <v>1295.0000000000005</v>
          </cell>
          <cell r="W201">
            <v>1295</v>
          </cell>
        </row>
        <row r="202">
          <cell r="B202">
            <v>4253</v>
          </cell>
          <cell r="C202" t="str">
            <v>Yewlands Academy</v>
          </cell>
          <cell r="E202">
            <v>0.25415676959619998</v>
          </cell>
          <cell r="F202">
            <v>4.2755344418052302E-2</v>
          </cell>
          <cell r="G202">
            <v>0.154394299287411</v>
          </cell>
          <cell r="H202">
            <v>0.28266033254156803</v>
          </cell>
          <cell r="I202">
            <v>0.19121140142517801</v>
          </cell>
          <cell r="J202">
            <v>4.1567695961995201E-2</v>
          </cell>
          <cell r="K202">
            <v>3.3254156769596199E-2</v>
          </cell>
          <cell r="L202">
            <v>1.0000000000000007</v>
          </cell>
          <cell r="O202">
            <v>214.0000000000004</v>
          </cell>
          <cell r="P202">
            <v>36.000000000000036</v>
          </cell>
          <cell r="Q202">
            <v>130.00000000000006</v>
          </cell>
          <cell r="R202">
            <v>238.00000000000028</v>
          </cell>
          <cell r="S202">
            <v>160.99999999999989</v>
          </cell>
          <cell r="T202">
            <v>34.999999999999957</v>
          </cell>
          <cell r="U202">
            <v>28</v>
          </cell>
          <cell r="V202">
            <v>842.00000000000057</v>
          </cell>
          <cell r="W202">
            <v>842</v>
          </cell>
        </row>
        <row r="204">
          <cell r="B204">
            <v>4225</v>
          </cell>
          <cell r="C204" t="str">
            <v>Hinde House 3-16 School</v>
          </cell>
          <cell r="E204">
            <v>8.28331332533013E-2</v>
          </cell>
          <cell r="F204">
            <v>0.160864345738295</v>
          </cell>
          <cell r="G204">
            <v>0.138055222088836</v>
          </cell>
          <cell r="H204">
            <v>0.345738295318127</v>
          </cell>
          <cell r="I204">
            <v>0.262905162064826</v>
          </cell>
          <cell r="J204">
            <v>1.20048019207683E-3</v>
          </cell>
          <cell r="K204">
            <v>8.4033613445378096E-3</v>
          </cell>
          <cell r="L204">
            <v>1</v>
          </cell>
          <cell r="O204">
            <v>69.082833133253288</v>
          </cell>
          <cell r="P204">
            <v>134.16086434573802</v>
          </cell>
          <cell r="Q204">
            <v>115.13805522208922</v>
          </cell>
          <cell r="R204">
            <v>288.34573829531791</v>
          </cell>
          <cell r="S204">
            <v>219.2629051620649</v>
          </cell>
          <cell r="T204">
            <v>1.0012004801920762</v>
          </cell>
          <cell r="U204">
            <v>7.0084033613445333</v>
          </cell>
          <cell r="V204">
            <v>834</v>
          </cell>
          <cell r="W204">
            <v>834</v>
          </cell>
        </row>
        <row r="206">
          <cell r="O206">
            <v>12319.287756451537</v>
          </cell>
          <cell r="P206">
            <v>1869.473328349761</v>
          </cell>
          <cell r="Q206">
            <v>1994.8844163363797</v>
          </cell>
          <cell r="R206">
            <v>4505.7117435847886</v>
          </cell>
          <cell r="S206">
            <v>4221.2763652564954</v>
          </cell>
          <cell r="T206">
            <v>651.40111857802742</v>
          </cell>
          <cell r="U206">
            <v>432.96527144301211</v>
          </cell>
          <cell r="V206">
            <v>25995</v>
          </cell>
          <cell r="W206">
            <v>25995</v>
          </cell>
        </row>
      </sheetData>
      <sheetData sheetId="13">
        <row r="3">
          <cell r="D3" t="str">
            <v>English as an Additional Language (EAL)</v>
          </cell>
        </row>
        <row r="188">
          <cell r="G188">
            <v>88.014705882353084</v>
          </cell>
          <cell r="H188">
            <v>29618.846719167694</v>
          </cell>
        </row>
        <row r="189">
          <cell r="G189">
            <v>133.31971153846135</v>
          </cell>
          <cell r="H189">
            <v>108756.49842532238</v>
          </cell>
        </row>
      </sheetData>
      <sheetData sheetId="14">
        <row r="1">
          <cell r="D1">
            <v>1</v>
          </cell>
        </row>
        <row r="187">
          <cell r="G187">
            <v>19.10000000000014</v>
          </cell>
          <cell r="K187">
            <v>5204.333335018292</v>
          </cell>
        </row>
        <row r="188">
          <cell r="G188">
            <v>16.599999999999905</v>
          </cell>
          <cell r="K188">
            <v>6169.7862606970148</v>
          </cell>
        </row>
      </sheetData>
      <sheetData sheetId="15"/>
      <sheetData sheetId="16"/>
      <sheetData sheetId="17"/>
      <sheetData sheetId="18">
        <row r="1">
          <cell r="Q1">
            <v>-1.4999999999999999E-2</v>
          </cell>
        </row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</row>
        <row r="3">
          <cell r="E3" t="str">
            <v>Pupil Numbers October 2014</v>
          </cell>
          <cell r="F3" t="str">
            <v>Pupil Numbers October 2015</v>
          </cell>
          <cell r="G3" t="str">
            <v>Change in Pupil Numbers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 t="str">
            <v>DfE School Number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 t="str">
            <v>FTEs</v>
          </cell>
          <cell r="F6" t="str">
            <v>FTEs</v>
          </cell>
          <cell r="G6" t="str">
            <v>FTEs</v>
          </cell>
        </row>
        <row r="7">
          <cell r="C7">
            <v>0</v>
          </cell>
          <cell r="D7" t="str">
            <v>Primary Schools</v>
          </cell>
          <cell r="E7">
            <v>0</v>
          </cell>
        </row>
        <row r="8">
          <cell r="C8">
            <v>1</v>
          </cell>
          <cell r="D8">
            <v>2</v>
          </cell>
          <cell r="E8">
            <v>3</v>
          </cell>
          <cell r="F8">
            <v>4</v>
          </cell>
          <cell r="G8">
            <v>5</v>
          </cell>
        </row>
        <row r="9">
          <cell r="C9">
            <v>2001</v>
          </cell>
          <cell r="D9" t="str">
            <v>Abbey Lane Primary School</v>
          </cell>
          <cell r="E9">
            <v>512</v>
          </cell>
          <cell r="F9">
            <v>546</v>
          </cell>
          <cell r="G9">
            <v>34</v>
          </cell>
        </row>
        <row r="10">
          <cell r="C10">
            <v>2318</v>
          </cell>
          <cell r="D10" t="str">
            <v>Acres Hill</v>
          </cell>
          <cell r="E10">
            <v>314</v>
          </cell>
          <cell r="F10">
            <v>304</v>
          </cell>
          <cell r="G10">
            <v>-10</v>
          </cell>
        </row>
        <row r="11">
          <cell r="C11">
            <v>2342</v>
          </cell>
          <cell r="D11" t="str">
            <v>Angram Bank Primary School</v>
          </cell>
          <cell r="E11">
            <v>239</v>
          </cell>
          <cell r="F11">
            <v>240</v>
          </cell>
          <cell r="G11">
            <v>1</v>
          </cell>
        </row>
        <row r="12">
          <cell r="C12">
            <v>2343</v>
          </cell>
          <cell r="D12" t="str">
            <v>Anns Grove Primary School</v>
          </cell>
          <cell r="E12">
            <v>291</v>
          </cell>
          <cell r="F12">
            <v>297</v>
          </cell>
          <cell r="G12">
            <v>6</v>
          </cell>
        </row>
        <row r="13">
          <cell r="C13">
            <v>3429</v>
          </cell>
          <cell r="D13" t="str">
            <v>Arbourthorne Community Primary</v>
          </cell>
          <cell r="E13">
            <v>398</v>
          </cell>
          <cell r="F13">
            <v>403</v>
          </cell>
          <cell r="G13">
            <v>5</v>
          </cell>
        </row>
        <row r="14">
          <cell r="C14">
            <v>2340</v>
          </cell>
          <cell r="D14" t="str">
            <v>Athelstan Primary School</v>
          </cell>
          <cell r="E14">
            <v>527</v>
          </cell>
          <cell r="F14">
            <v>547</v>
          </cell>
          <cell r="G14">
            <v>20</v>
          </cell>
        </row>
        <row r="15">
          <cell r="C15">
            <v>2281</v>
          </cell>
          <cell r="D15" t="str">
            <v>Ballifield Primary</v>
          </cell>
          <cell r="E15">
            <v>418</v>
          </cell>
          <cell r="F15">
            <v>422</v>
          </cell>
          <cell r="G15">
            <v>4</v>
          </cell>
        </row>
        <row r="16">
          <cell r="C16">
            <v>2322</v>
          </cell>
          <cell r="D16" t="str">
            <v>Bankwood Primary School</v>
          </cell>
          <cell r="E16">
            <v>256</v>
          </cell>
          <cell r="F16">
            <v>271</v>
          </cell>
          <cell r="G16">
            <v>15</v>
          </cell>
        </row>
        <row r="17">
          <cell r="C17">
            <v>2274</v>
          </cell>
          <cell r="D17" t="str">
            <v>Beck Primary School</v>
          </cell>
          <cell r="E17">
            <v>612</v>
          </cell>
          <cell r="F17">
            <v>621</v>
          </cell>
          <cell r="G17">
            <v>9</v>
          </cell>
        </row>
        <row r="18">
          <cell r="C18">
            <v>2241</v>
          </cell>
          <cell r="D18" t="str">
            <v>Beighton Nursery and Infants</v>
          </cell>
          <cell r="E18">
            <v>268</v>
          </cell>
          <cell r="F18">
            <v>260</v>
          </cell>
          <cell r="G18">
            <v>-8</v>
          </cell>
        </row>
        <row r="19">
          <cell r="C19">
            <v>2353</v>
          </cell>
          <cell r="D19" t="str">
            <v>Birley Primary School</v>
          </cell>
          <cell r="E19">
            <v>595</v>
          </cell>
          <cell r="F19">
            <v>586</v>
          </cell>
          <cell r="G19">
            <v>-9</v>
          </cell>
        </row>
        <row r="20">
          <cell r="C20">
            <v>2323</v>
          </cell>
          <cell r="D20" t="str">
            <v>Birley Spa Community Primary</v>
          </cell>
          <cell r="E20">
            <v>412</v>
          </cell>
          <cell r="F20">
            <v>408</v>
          </cell>
          <cell r="G20">
            <v>-4</v>
          </cell>
        </row>
        <row r="21">
          <cell r="C21">
            <v>2328</v>
          </cell>
          <cell r="D21" t="str">
            <v>Bradfield Dungworth</v>
          </cell>
          <cell r="E21">
            <v>105</v>
          </cell>
          <cell r="F21">
            <v>111</v>
          </cell>
          <cell r="G21">
            <v>6</v>
          </cell>
        </row>
        <row r="22">
          <cell r="C22">
            <v>2233</v>
          </cell>
          <cell r="D22" t="str">
            <v>Bradway Primary</v>
          </cell>
          <cell r="E22">
            <v>425</v>
          </cell>
          <cell r="F22">
            <v>418</v>
          </cell>
          <cell r="G22">
            <v>-7</v>
          </cell>
        </row>
        <row r="23">
          <cell r="C23">
            <v>2014</v>
          </cell>
          <cell r="D23" t="str">
            <v>Brightside Nursery Inf School</v>
          </cell>
          <cell r="E23">
            <v>180</v>
          </cell>
          <cell r="F23">
            <v>180</v>
          </cell>
          <cell r="G23">
            <v>0</v>
          </cell>
        </row>
        <row r="24">
          <cell r="C24">
            <v>2246</v>
          </cell>
          <cell r="D24" t="str">
            <v>Brook House Junior School</v>
          </cell>
          <cell r="E24">
            <v>334</v>
          </cell>
          <cell r="F24">
            <v>332</v>
          </cell>
          <cell r="G24">
            <v>-2</v>
          </cell>
        </row>
        <row r="25">
          <cell r="C25">
            <v>5204</v>
          </cell>
          <cell r="D25" t="str">
            <v>Broomhill Infant School</v>
          </cell>
          <cell r="E25">
            <v>120</v>
          </cell>
          <cell r="F25">
            <v>112</v>
          </cell>
          <cell r="G25">
            <v>-8</v>
          </cell>
        </row>
        <row r="26">
          <cell r="C26">
            <v>2325</v>
          </cell>
          <cell r="D26" t="str">
            <v>Brunswick Community Primary</v>
          </cell>
          <cell r="E26">
            <v>405</v>
          </cell>
          <cell r="F26">
            <v>402</v>
          </cell>
          <cell r="G26">
            <v>-3</v>
          </cell>
        </row>
        <row r="27">
          <cell r="C27">
            <v>2095</v>
          </cell>
          <cell r="D27" t="str">
            <v>Byron Wood</v>
          </cell>
          <cell r="E27">
            <v>434</v>
          </cell>
          <cell r="F27">
            <v>433</v>
          </cell>
          <cell r="G27">
            <v>-1</v>
          </cell>
        </row>
        <row r="28">
          <cell r="C28">
            <v>2344</v>
          </cell>
          <cell r="D28" t="str">
            <v>Carfield Primary School</v>
          </cell>
          <cell r="E28">
            <v>512</v>
          </cell>
          <cell r="F28">
            <v>542</v>
          </cell>
          <cell r="G28">
            <v>30</v>
          </cell>
        </row>
        <row r="29">
          <cell r="C29">
            <v>2023</v>
          </cell>
          <cell r="D29" t="str">
            <v>Carter Knowle Junior</v>
          </cell>
          <cell r="E29">
            <v>243</v>
          </cell>
          <cell r="F29">
            <v>233</v>
          </cell>
          <cell r="G29">
            <v>-10</v>
          </cell>
        </row>
        <row r="30">
          <cell r="C30">
            <v>2354</v>
          </cell>
          <cell r="D30" t="str">
            <v>Charnock Hall Primary School</v>
          </cell>
          <cell r="E30">
            <v>404</v>
          </cell>
          <cell r="F30">
            <v>398</v>
          </cell>
          <cell r="G30">
            <v>-6</v>
          </cell>
        </row>
        <row r="31">
          <cell r="C31">
            <v>5200</v>
          </cell>
          <cell r="D31" t="str">
            <v>Clifford C of E Infant School</v>
          </cell>
          <cell r="E31">
            <v>91</v>
          </cell>
          <cell r="F31">
            <v>92</v>
          </cell>
          <cell r="G31">
            <v>1</v>
          </cell>
        </row>
        <row r="32">
          <cell r="C32">
            <v>2312</v>
          </cell>
          <cell r="D32" t="str">
            <v>Coit Primary</v>
          </cell>
          <cell r="E32">
            <v>209</v>
          </cell>
          <cell r="F32">
            <v>209</v>
          </cell>
          <cell r="G32">
            <v>0</v>
          </cell>
        </row>
        <row r="33">
          <cell r="C33">
            <v>2026</v>
          </cell>
          <cell r="D33" t="str">
            <v>Concord Junior School</v>
          </cell>
          <cell r="E33">
            <v>211</v>
          </cell>
          <cell r="F33">
            <v>218</v>
          </cell>
          <cell r="G33">
            <v>7</v>
          </cell>
        </row>
        <row r="34">
          <cell r="C34">
            <v>3422</v>
          </cell>
          <cell r="D34" t="str">
            <v>Deepcar St John's C E Jnr Sch</v>
          </cell>
          <cell r="E34">
            <v>193</v>
          </cell>
          <cell r="F34">
            <v>203</v>
          </cell>
          <cell r="G34">
            <v>10</v>
          </cell>
        </row>
        <row r="35">
          <cell r="C35">
            <v>2283</v>
          </cell>
          <cell r="D35" t="str">
            <v>Dobcroft Infant School</v>
          </cell>
          <cell r="E35">
            <v>272</v>
          </cell>
          <cell r="F35">
            <v>300</v>
          </cell>
          <cell r="G35">
            <v>28</v>
          </cell>
        </row>
        <row r="36">
          <cell r="C36">
            <v>2239</v>
          </cell>
          <cell r="D36" t="str">
            <v>Dobcroft Junior School</v>
          </cell>
          <cell r="E36">
            <v>370</v>
          </cell>
          <cell r="F36">
            <v>363</v>
          </cell>
          <cell r="G36">
            <v>-7</v>
          </cell>
        </row>
        <row r="37">
          <cell r="C37">
            <v>2364</v>
          </cell>
          <cell r="D37" t="str">
            <v>Dore Primary School</v>
          </cell>
          <cell r="E37">
            <v>457</v>
          </cell>
          <cell r="F37">
            <v>455</v>
          </cell>
          <cell r="G37">
            <v>-2</v>
          </cell>
        </row>
        <row r="38">
          <cell r="C38">
            <v>3008</v>
          </cell>
          <cell r="D38" t="str">
            <v>Ecclesall CE Junior School</v>
          </cell>
          <cell r="E38">
            <v>361</v>
          </cell>
          <cell r="F38">
            <v>358</v>
          </cell>
          <cell r="G38">
            <v>-3</v>
          </cell>
        </row>
        <row r="39">
          <cell r="C39">
            <v>2206</v>
          </cell>
          <cell r="D39" t="str">
            <v>Ecclesall Infant School</v>
          </cell>
          <cell r="E39">
            <v>181</v>
          </cell>
          <cell r="F39">
            <v>180</v>
          </cell>
          <cell r="G39">
            <v>-1</v>
          </cell>
        </row>
        <row r="40">
          <cell r="C40">
            <v>2080</v>
          </cell>
          <cell r="D40" t="str">
            <v>Ecclesfield Primary School</v>
          </cell>
          <cell r="E40">
            <v>406</v>
          </cell>
          <cell r="F40">
            <v>409</v>
          </cell>
          <cell r="G40">
            <v>3</v>
          </cell>
        </row>
        <row r="41">
          <cell r="C41">
            <v>2024</v>
          </cell>
          <cell r="D41" t="str">
            <v>Emmanuel Junior School (Anglican Methodist Aided)</v>
          </cell>
          <cell r="E41">
            <v>178</v>
          </cell>
          <cell r="F41">
            <v>185</v>
          </cell>
          <cell r="G41">
            <v>7</v>
          </cell>
        </row>
        <row r="42">
          <cell r="C42">
            <v>2028</v>
          </cell>
          <cell r="D42" t="str">
            <v>Emmaus Catholic and Church of England Primary School</v>
          </cell>
          <cell r="E42">
            <v>289</v>
          </cell>
          <cell r="F42">
            <v>301</v>
          </cell>
          <cell r="G42">
            <v>12</v>
          </cell>
        </row>
        <row r="43">
          <cell r="C43">
            <v>2365</v>
          </cell>
          <cell r="D43" t="str">
            <v>Firs Hill Community Primary</v>
          </cell>
          <cell r="E43">
            <v>452</v>
          </cell>
          <cell r="F43">
            <v>447</v>
          </cell>
          <cell r="G43">
            <v>-5</v>
          </cell>
        </row>
        <row r="44">
          <cell r="C44">
            <v>2010</v>
          </cell>
          <cell r="D44" t="str">
            <v>Fox Hill Primary School</v>
          </cell>
          <cell r="E44">
            <v>243</v>
          </cell>
          <cell r="F44">
            <v>262</v>
          </cell>
          <cell r="G44">
            <v>19</v>
          </cell>
        </row>
        <row r="45">
          <cell r="C45">
            <v>2036</v>
          </cell>
          <cell r="D45" t="str">
            <v>Gleadless Primary School</v>
          </cell>
          <cell r="E45">
            <v>399</v>
          </cell>
          <cell r="F45">
            <v>400</v>
          </cell>
          <cell r="G45">
            <v>1</v>
          </cell>
        </row>
        <row r="46">
          <cell r="C46">
            <v>2305</v>
          </cell>
          <cell r="D46" t="str">
            <v>Greengate Lane Academy</v>
          </cell>
          <cell r="E46">
            <v>193</v>
          </cell>
          <cell r="F46">
            <v>179</v>
          </cell>
          <cell r="G46">
            <v>-14</v>
          </cell>
        </row>
        <row r="47">
          <cell r="C47">
            <v>2341</v>
          </cell>
          <cell r="D47" t="str">
            <v>Greenhill Primary School</v>
          </cell>
          <cell r="E47">
            <v>526</v>
          </cell>
          <cell r="F47">
            <v>528</v>
          </cell>
          <cell r="G47">
            <v>2</v>
          </cell>
        </row>
        <row r="48">
          <cell r="C48">
            <v>2296</v>
          </cell>
          <cell r="D48" t="str">
            <v>Grenoside Primary School</v>
          </cell>
          <cell r="E48">
            <v>344</v>
          </cell>
          <cell r="F48">
            <v>344</v>
          </cell>
          <cell r="G48">
            <v>0</v>
          </cell>
        </row>
        <row r="49">
          <cell r="C49">
            <v>2356</v>
          </cell>
          <cell r="D49" t="str">
            <v>GREYSTONES PRIMARY SCHOOL</v>
          </cell>
          <cell r="E49">
            <v>538</v>
          </cell>
          <cell r="F49">
            <v>570</v>
          </cell>
          <cell r="G49">
            <v>32</v>
          </cell>
        </row>
        <row r="50">
          <cell r="C50">
            <v>2279</v>
          </cell>
          <cell r="D50" t="str">
            <v>Halfway Junior School</v>
          </cell>
          <cell r="E50">
            <v>170</v>
          </cell>
          <cell r="F50">
            <v>169</v>
          </cell>
          <cell r="G50">
            <v>-1</v>
          </cell>
        </row>
        <row r="51">
          <cell r="C51">
            <v>2252</v>
          </cell>
          <cell r="D51" t="str">
            <v>Halfway Nursery Infant School</v>
          </cell>
          <cell r="E51">
            <v>148</v>
          </cell>
          <cell r="F51">
            <v>152</v>
          </cell>
          <cell r="G51">
            <v>4</v>
          </cell>
        </row>
        <row r="52">
          <cell r="C52">
            <v>2357</v>
          </cell>
          <cell r="D52" t="str">
            <v>Hallam Primary School</v>
          </cell>
          <cell r="E52">
            <v>521</v>
          </cell>
          <cell r="F52">
            <v>539</v>
          </cell>
          <cell r="G52">
            <v>18</v>
          </cell>
        </row>
        <row r="53">
          <cell r="C53">
            <v>2004</v>
          </cell>
          <cell r="D53" t="str">
            <v>Hartley Brook Academy</v>
          </cell>
          <cell r="E53">
            <v>569</v>
          </cell>
          <cell r="F53">
            <v>571</v>
          </cell>
          <cell r="G53">
            <v>2</v>
          </cell>
        </row>
        <row r="54">
          <cell r="C54">
            <v>2047</v>
          </cell>
          <cell r="D54" t="str">
            <v>Hatfield Primary</v>
          </cell>
          <cell r="E54">
            <v>413</v>
          </cell>
          <cell r="F54">
            <v>410</v>
          </cell>
          <cell r="G54">
            <v>-3</v>
          </cell>
        </row>
        <row r="55">
          <cell r="C55">
            <v>2297</v>
          </cell>
          <cell r="D55" t="str">
            <v>High Green Primary School</v>
          </cell>
          <cell r="E55">
            <v>210</v>
          </cell>
          <cell r="F55">
            <v>214</v>
          </cell>
          <cell r="G55">
            <v>4</v>
          </cell>
        </row>
        <row r="56">
          <cell r="C56">
            <v>2042</v>
          </cell>
          <cell r="D56" t="str">
            <v>High Hazels (Greenlands) Junior School</v>
          </cell>
          <cell r="E56">
            <v>360</v>
          </cell>
          <cell r="F56">
            <v>351</v>
          </cell>
          <cell r="G56">
            <v>-9</v>
          </cell>
        </row>
        <row r="57">
          <cell r="C57">
            <v>2039</v>
          </cell>
          <cell r="D57" t="str">
            <v>High Hazels (Greenlands) Nursery Infants</v>
          </cell>
          <cell r="E57">
            <v>264</v>
          </cell>
          <cell r="F57">
            <v>265</v>
          </cell>
          <cell r="G57">
            <v>1</v>
          </cell>
        </row>
        <row r="58">
          <cell r="C58">
            <v>2339</v>
          </cell>
          <cell r="D58" t="str">
            <v>Hillsborough Primary School</v>
          </cell>
          <cell r="E58">
            <v>349</v>
          </cell>
          <cell r="F58">
            <v>365</v>
          </cell>
          <cell r="G58">
            <v>16</v>
          </cell>
        </row>
        <row r="59">
          <cell r="C59">
            <v>2213</v>
          </cell>
          <cell r="D59" t="str">
            <v>Holt House Infant School &amp; Children's Centre</v>
          </cell>
          <cell r="E59">
            <v>181</v>
          </cell>
          <cell r="F59">
            <v>176</v>
          </cell>
          <cell r="G59">
            <v>-5</v>
          </cell>
        </row>
        <row r="60">
          <cell r="C60">
            <v>2337</v>
          </cell>
          <cell r="D60" t="str">
            <v>Hucklow Primary School</v>
          </cell>
          <cell r="E60">
            <v>429</v>
          </cell>
          <cell r="F60">
            <v>420</v>
          </cell>
          <cell r="G60">
            <v>-9</v>
          </cell>
        </row>
        <row r="61">
          <cell r="C61">
            <v>2060</v>
          </cell>
          <cell r="D61" t="str">
            <v>Hunter's Bar Infant School</v>
          </cell>
          <cell r="E61">
            <v>266</v>
          </cell>
          <cell r="F61">
            <v>263</v>
          </cell>
          <cell r="G61">
            <v>-3</v>
          </cell>
        </row>
        <row r="62">
          <cell r="C62">
            <v>2058</v>
          </cell>
          <cell r="D62" t="str">
            <v>Hunters Bar Junior</v>
          </cell>
          <cell r="E62">
            <v>367</v>
          </cell>
          <cell r="F62">
            <v>366</v>
          </cell>
          <cell r="G62">
            <v>-1</v>
          </cell>
        </row>
        <row r="63">
          <cell r="C63">
            <v>2063</v>
          </cell>
          <cell r="D63" t="str">
            <v>Intake Primary School</v>
          </cell>
          <cell r="E63">
            <v>406</v>
          </cell>
          <cell r="F63">
            <v>409</v>
          </cell>
          <cell r="G63">
            <v>3</v>
          </cell>
        </row>
        <row r="64">
          <cell r="C64">
            <v>2261</v>
          </cell>
          <cell r="D64" t="str">
            <v>Limpsfield Junior School</v>
          </cell>
          <cell r="E64">
            <v>229</v>
          </cell>
          <cell r="F64">
            <v>228</v>
          </cell>
          <cell r="G64">
            <v>-1</v>
          </cell>
        </row>
        <row r="65">
          <cell r="C65">
            <v>2315</v>
          </cell>
          <cell r="D65" t="str">
            <v>Lound Infant School</v>
          </cell>
          <cell r="E65">
            <v>177</v>
          </cell>
          <cell r="F65">
            <v>174</v>
          </cell>
          <cell r="G65">
            <v>-3</v>
          </cell>
        </row>
        <row r="66">
          <cell r="C66">
            <v>2298</v>
          </cell>
          <cell r="D66" t="str">
            <v>Lound Junior School</v>
          </cell>
          <cell r="E66">
            <v>244</v>
          </cell>
          <cell r="F66">
            <v>244</v>
          </cell>
          <cell r="G66">
            <v>0</v>
          </cell>
        </row>
        <row r="67">
          <cell r="C67">
            <v>2029</v>
          </cell>
          <cell r="D67" t="str">
            <v>Lowedges Junior Academy</v>
          </cell>
          <cell r="E67">
            <v>276</v>
          </cell>
          <cell r="F67">
            <v>279</v>
          </cell>
          <cell r="G67">
            <v>3</v>
          </cell>
        </row>
        <row r="68">
          <cell r="C68">
            <v>2368</v>
          </cell>
          <cell r="D68" t="str">
            <v>Lower Meadow Community Primary School</v>
          </cell>
          <cell r="E68">
            <v>271</v>
          </cell>
          <cell r="F68">
            <v>253</v>
          </cell>
          <cell r="G68">
            <v>-18</v>
          </cell>
        </row>
        <row r="69">
          <cell r="C69">
            <v>2070</v>
          </cell>
          <cell r="D69" t="str">
            <v>Lowfield Primary</v>
          </cell>
          <cell r="E69">
            <v>348</v>
          </cell>
          <cell r="F69">
            <v>353</v>
          </cell>
          <cell r="G69">
            <v>5</v>
          </cell>
        </row>
        <row r="70">
          <cell r="C70">
            <v>2292</v>
          </cell>
          <cell r="D70" t="str">
            <v>Loxley Primary School</v>
          </cell>
          <cell r="E70">
            <v>210</v>
          </cell>
          <cell r="F70">
            <v>211</v>
          </cell>
          <cell r="G70">
            <v>1</v>
          </cell>
        </row>
        <row r="71">
          <cell r="C71">
            <v>2072</v>
          </cell>
          <cell r="D71" t="str">
            <v>Lydgate Infant School</v>
          </cell>
          <cell r="E71">
            <v>360</v>
          </cell>
          <cell r="F71">
            <v>356</v>
          </cell>
          <cell r="G71">
            <v>-4</v>
          </cell>
        </row>
        <row r="72">
          <cell r="C72">
            <v>2071</v>
          </cell>
          <cell r="D72" t="str">
            <v>Lydgate Junior School</v>
          </cell>
          <cell r="E72">
            <v>473</v>
          </cell>
          <cell r="F72">
            <v>480</v>
          </cell>
          <cell r="G72">
            <v>7</v>
          </cell>
        </row>
        <row r="73">
          <cell r="C73">
            <v>2358</v>
          </cell>
          <cell r="D73" t="str">
            <v>Malin Bridge School</v>
          </cell>
          <cell r="E73">
            <v>520</v>
          </cell>
          <cell r="F73">
            <v>524</v>
          </cell>
          <cell r="G73">
            <v>4</v>
          </cell>
        </row>
        <row r="74">
          <cell r="C74">
            <v>2359</v>
          </cell>
          <cell r="D74" t="str">
            <v>Manor Lodge Community Primary</v>
          </cell>
          <cell r="E74">
            <v>241</v>
          </cell>
          <cell r="F74">
            <v>254</v>
          </cell>
          <cell r="G74">
            <v>13</v>
          </cell>
        </row>
        <row r="75">
          <cell r="C75">
            <v>2012</v>
          </cell>
          <cell r="D75" t="str">
            <v>Mansel Primary School</v>
          </cell>
          <cell r="E75">
            <v>363</v>
          </cell>
          <cell r="F75">
            <v>375</v>
          </cell>
          <cell r="G75">
            <v>12</v>
          </cell>
        </row>
        <row r="76">
          <cell r="C76">
            <v>2079</v>
          </cell>
          <cell r="D76" t="str">
            <v>Marlcliffe Primary School</v>
          </cell>
          <cell r="E76">
            <v>510</v>
          </cell>
          <cell r="F76">
            <v>514</v>
          </cell>
          <cell r="G76">
            <v>4</v>
          </cell>
        </row>
        <row r="77">
          <cell r="C77">
            <v>2081</v>
          </cell>
          <cell r="D77" t="str">
            <v>Meersbrook Bank Primary School</v>
          </cell>
          <cell r="E77">
            <v>206</v>
          </cell>
          <cell r="F77">
            <v>208</v>
          </cell>
          <cell r="G77">
            <v>2</v>
          </cell>
        </row>
        <row r="78">
          <cell r="C78">
            <v>2013</v>
          </cell>
          <cell r="D78" t="str">
            <v>Meynell Primary School</v>
          </cell>
          <cell r="E78">
            <v>416</v>
          </cell>
          <cell r="F78">
            <v>410</v>
          </cell>
          <cell r="G78">
            <v>-6</v>
          </cell>
        </row>
        <row r="79">
          <cell r="C79">
            <v>2346</v>
          </cell>
          <cell r="D79" t="str">
            <v>Monteney Primary School</v>
          </cell>
          <cell r="E79">
            <v>401</v>
          </cell>
          <cell r="F79">
            <v>403</v>
          </cell>
          <cell r="G79">
            <v>2</v>
          </cell>
        </row>
        <row r="80">
          <cell r="C80">
            <v>2257</v>
          </cell>
          <cell r="D80" t="str">
            <v>Mosborough Primary School</v>
          </cell>
          <cell r="E80">
            <v>383</v>
          </cell>
          <cell r="F80">
            <v>390</v>
          </cell>
          <cell r="G80">
            <v>7</v>
          </cell>
        </row>
        <row r="81">
          <cell r="C81">
            <v>2092</v>
          </cell>
          <cell r="D81" t="str">
            <v>Mundella Primary School</v>
          </cell>
          <cell r="E81">
            <v>346</v>
          </cell>
          <cell r="F81">
            <v>366</v>
          </cell>
          <cell r="G81">
            <v>20</v>
          </cell>
        </row>
        <row r="82">
          <cell r="C82">
            <v>2221</v>
          </cell>
          <cell r="D82" t="str">
            <v>Nether Green Infant School</v>
          </cell>
          <cell r="E82">
            <v>219</v>
          </cell>
          <cell r="F82">
            <v>224</v>
          </cell>
          <cell r="G82">
            <v>5</v>
          </cell>
        </row>
        <row r="83">
          <cell r="C83">
            <v>2087</v>
          </cell>
          <cell r="D83" t="str">
            <v>Nether Green Junior School</v>
          </cell>
          <cell r="E83">
            <v>359</v>
          </cell>
          <cell r="F83">
            <v>368</v>
          </cell>
          <cell r="G83">
            <v>9</v>
          </cell>
        </row>
        <row r="84">
          <cell r="C84">
            <v>2272</v>
          </cell>
          <cell r="D84" t="str">
            <v>Netherthorpe Primary School</v>
          </cell>
          <cell r="E84">
            <v>211</v>
          </cell>
          <cell r="F84">
            <v>208</v>
          </cell>
          <cell r="G84">
            <v>-3</v>
          </cell>
        </row>
        <row r="85">
          <cell r="C85">
            <v>2309</v>
          </cell>
          <cell r="D85" t="str">
            <v>Nook Lane Junior School</v>
          </cell>
          <cell r="E85">
            <v>244</v>
          </cell>
          <cell r="F85">
            <v>239</v>
          </cell>
          <cell r="G85">
            <v>-5</v>
          </cell>
        </row>
        <row r="86">
          <cell r="C86">
            <v>2000</v>
          </cell>
          <cell r="D86" t="str">
            <v>Norfolk Primary School</v>
          </cell>
          <cell r="E86">
            <v>389</v>
          </cell>
          <cell r="F86">
            <v>400</v>
          </cell>
          <cell r="G86">
            <v>11</v>
          </cell>
        </row>
        <row r="87">
          <cell r="C87">
            <v>3010</v>
          </cell>
          <cell r="D87" t="str">
            <v>Norton Free C of E School</v>
          </cell>
          <cell r="E87">
            <v>211</v>
          </cell>
          <cell r="F87">
            <v>213</v>
          </cell>
          <cell r="G87">
            <v>2</v>
          </cell>
        </row>
        <row r="88">
          <cell r="C88">
            <v>4005</v>
          </cell>
          <cell r="D88" t="str">
            <v>Oasis Academy Don Valley</v>
          </cell>
          <cell r="E88">
            <v>105</v>
          </cell>
          <cell r="F88">
            <v>115</v>
          </cell>
          <cell r="G88">
            <v>10</v>
          </cell>
        </row>
        <row r="89">
          <cell r="C89">
            <v>2018</v>
          </cell>
          <cell r="D89" t="str">
            <v>Oasis Academy Fir Vale</v>
          </cell>
          <cell r="E89">
            <v>345.83333333333331</v>
          </cell>
          <cell r="F89">
            <v>261.91666666666669</v>
          </cell>
          <cell r="G89">
            <v>-83.916666666666629</v>
          </cell>
        </row>
        <row r="90">
          <cell r="C90">
            <v>2019</v>
          </cell>
          <cell r="D90" t="str">
            <v>Oasis Academy Watermead</v>
          </cell>
          <cell r="E90">
            <v>150</v>
          </cell>
          <cell r="F90">
            <v>172</v>
          </cell>
          <cell r="G90">
            <v>22</v>
          </cell>
        </row>
        <row r="91">
          <cell r="C91">
            <v>2313</v>
          </cell>
          <cell r="D91" t="str">
            <v>OUGHTIBRIDGE PRIMARY SCHOOL</v>
          </cell>
          <cell r="E91">
            <v>365</v>
          </cell>
          <cell r="F91">
            <v>384</v>
          </cell>
          <cell r="G91">
            <v>19</v>
          </cell>
        </row>
        <row r="92">
          <cell r="C92">
            <v>2093</v>
          </cell>
          <cell r="D92" t="str">
            <v>Owler Brook</v>
          </cell>
          <cell r="E92">
            <v>490</v>
          </cell>
          <cell r="F92">
            <v>453</v>
          </cell>
          <cell r="G92">
            <v>-37</v>
          </cell>
        </row>
        <row r="93">
          <cell r="C93">
            <v>3428</v>
          </cell>
          <cell r="D93" t="str">
            <v>Parson Cross Primary School</v>
          </cell>
          <cell r="E93">
            <v>210</v>
          </cell>
          <cell r="F93">
            <v>206</v>
          </cell>
          <cell r="G93">
            <v>-4</v>
          </cell>
        </row>
        <row r="94">
          <cell r="C94">
            <v>2016</v>
          </cell>
          <cell r="D94" t="str">
            <v>Pathways Academy E-ACT</v>
          </cell>
          <cell r="E94">
            <v>495</v>
          </cell>
          <cell r="F94">
            <v>487</v>
          </cell>
          <cell r="G94">
            <v>-8</v>
          </cell>
        </row>
        <row r="95">
          <cell r="C95">
            <v>2332</v>
          </cell>
          <cell r="D95" t="str">
            <v>Phillimore Comm Primary School</v>
          </cell>
          <cell r="E95">
            <v>394</v>
          </cell>
          <cell r="F95">
            <v>390</v>
          </cell>
          <cell r="G95">
            <v>-4</v>
          </cell>
        </row>
        <row r="96">
          <cell r="C96">
            <v>3433</v>
          </cell>
          <cell r="D96" t="str">
            <v>Pipworth Primary School</v>
          </cell>
          <cell r="E96">
            <v>448</v>
          </cell>
          <cell r="F96">
            <v>435</v>
          </cell>
          <cell r="G96">
            <v>-13</v>
          </cell>
        </row>
        <row r="97">
          <cell r="C97">
            <v>3427</v>
          </cell>
          <cell r="D97" t="str">
            <v>Porter Croft C of E Primary Academy</v>
          </cell>
          <cell r="E97">
            <v>206</v>
          </cell>
          <cell r="F97">
            <v>208</v>
          </cell>
          <cell r="G97">
            <v>2</v>
          </cell>
        </row>
        <row r="98">
          <cell r="C98">
            <v>2347</v>
          </cell>
          <cell r="D98" t="str">
            <v>Prince Edward Primary School</v>
          </cell>
          <cell r="E98">
            <v>338</v>
          </cell>
          <cell r="F98">
            <v>343</v>
          </cell>
          <cell r="G98">
            <v>5</v>
          </cell>
        </row>
        <row r="99">
          <cell r="C99">
            <v>2366</v>
          </cell>
          <cell r="D99" t="str">
            <v>Pye Bank CofE Primary School</v>
          </cell>
          <cell r="E99">
            <v>383</v>
          </cell>
          <cell r="F99">
            <v>414</v>
          </cell>
          <cell r="G99">
            <v>31</v>
          </cell>
        </row>
        <row r="100">
          <cell r="C100">
            <v>2363</v>
          </cell>
          <cell r="D100" t="str">
            <v>Rainbow Forge</v>
          </cell>
          <cell r="E100">
            <v>238</v>
          </cell>
          <cell r="F100">
            <v>243</v>
          </cell>
          <cell r="G100">
            <v>5</v>
          </cell>
        </row>
        <row r="101">
          <cell r="C101">
            <v>2334</v>
          </cell>
          <cell r="D101" t="str">
            <v>Reignhead Primary School</v>
          </cell>
          <cell r="E101">
            <v>254</v>
          </cell>
          <cell r="F101">
            <v>245</v>
          </cell>
          <cell r="G101">
            <v>-9</v>
          </cell>
        </row>
        <row r="102">
          <cell r="C102">
            <v>2338</v>
          </cell>
          <cell r="D102" t="str">
            <v>Rivelin Primary</v>
          </cell>
          <cell r="E102">
            <v>386</v>
          </cell>
          <cell r="F102">
            <v>376</v>
          </cell>
          <cell r="G102">
            <v>-10</v>
          </cell>
        </row>
        <row r="103">
          <cell r="C103">
            <v>2306</v>
          </cell>
          <cell r="D103" t="str">
            <v>Royd Nursery Infant School</v>
          </cell>
          <cell r="E103">
            <v>145</v>
          </cell>
          <cell r="F103">
            <v>129</v>
          </cell>
          <cell r="G103">
            <v>-16</v>
          </cell>
        </row>
        <row r="104">
          <cell r="C104">
            <v>3401</v>
          </cell>
          <cell r="D104" t="str">
            <v>Sacred Heart School  A Catholic Voluntary Academy</v>
          </cell>
          <cell r="E104">
            <v>210</v>
          </cell>
          <cell r="F104">
            <v>212</v>
          </cell>
          <cell r="G104">
            <v>2</v>
          </cell>
        </row>
        <row r="105">
          <cell r="C105">
            <v>2369</v>
          </cell>
          <cell r="D105" t="str">
            <v>Sharrow School</v>
          </cell>
          <cell r="E105">
            <v>395</v>
          </cell>
          <cell r="F105">
            <v>396</v>
          </cell>
          <cell r="G105">
            <v>1</v>
          </cell>
        </row>
        <row r="106">
          <cell r="C106">
            <v>2349</v>
          </cell>
          <cell r="D106" t="str">
            <v>Shooters Grove</v>
          </cell>
          <cell r="E106">
            <v>318</v>
          </cell>
          <cell r="F106">
            <v>329</v>
          </cell>
          <cell r="G106">
            <v>11</v>
          </cell>
        </row>
        <row r="107">
          <cell r="C107">
            <v>2360</v>
          </cell>
          <cell r="D107" t="str">
            <v>Shortbrook Primary</v>
          </cell>
          <cell r="E107">
            <v>100</v>
          </cell>
          <cell r="F107">
            <v>99</v>
          </cell>
          <cell r="G107">
            <v>-1</v>
          </cell>
        </row>
        <row r="108">
          <cell r="C108">
            <v>2009</v>
          </cell>
          <cell r="D108" t="str">
            <v>Southey Green Primary School &amp; Nurseries</v>
          </cell>
          <cell r="E108">
            <v>614</v>
          </cell>
          <cell r="F108">
            <v>609</v>
          </cell>
          <cell r="G108">
            <v>-5</v>
          </cell>
        </row>
        <row r="109">
          <cell r="C109">
            <v>2329</v>
          </cell>
          <cell r="D109" t="str">
            <v>Springfield Primary School</v>
          </cell>
          <cell r="E109">
            <v>196</v>
          </cell>
          <cell r="F109">
            <v>186</v>
          </cell>
          <cell r="G109">
            <v>-10</v>
          </cell>
        </row>
        <row r="110">
          <cell r="C110">
            <v>5202</v>
          </cell>
          <cell r="D110" t="str">
            <v>St Anns Catholic Primary</v>
          </cell>
          <cell r="E110">
            <v>98</v>
          </cell>
          <cell r="F110">
            <v>91</v>
          </cell>
          <cell r="G110">
            <v>-7</v>
          </cell>
        </row>
        <row r="111">
          <cell r="C111">
            <v>3402</v>
          </cell>
          <cell r="D111" t="str">
            <v>St Catherine's RC NI&amp;J School</v>
          </cell>
          <cell r="E111">
            <v>429</v>
          </cell>
          <cell r="F111">
            <v>419</v>
          </cell>
          <cell r="G111">
            <v>-10</v>
          </cell>
        </row>
        <row r="112">
          <cell r="C112">
            <v>2017</v>
          </cell>
          <cell r="D112" t="str">
            <v>St John Fisher Primary - A Catholic Voluntary Academy</v>
          </cell>
          <cell r="E112">
            <v>193</v>
          </cell>
          <cell r="F112">
            <v>207</v>
          </cell>
          <cell r="G112">
            <v>14</v>
          </cell>
        </row>
        <row r="113">
          <cell r="C113">
            <v>5203</v>
          </cell>
          <cell r="D113" t="str">
            <v>St Joseph's Primary School CVA</v>
          </cell>
          <cell r="E113">
            <v>205</v>
          </cell>
          <cell r="F113">
            <v>205</v>
          </cell>
          <cell r="G113">
            <v>0</v>
          </cell>
        </row>
        <row r="114">
          <cell r="C114">
            <v>3406</v>
          </cell>
          <cell r="D114" t="str">
            <v>St Marie's School  A Catholic Voluntary Academy</v>
          </cell>
          <cell r="E114">
            <v>263</v>
          </cell>
          <cell r="F114">
            <v>278</v>
          </cell>
          <cell r="G114">
            <v>15</v>
          </cell>
        </row>
        <row r="115">
          <cell r="C115">
            <v>3423</v>
          </cell>
          <cell r="D115" t="str">
            <v>St Mary's Catholic Primary</v>
          </cell>
          <cell r="E115">
            <v>207</v>
          </cell>
          <cell r="F115">
            <v>209</v>
          </cell>
          <cell r="G115">
            <v>2</v>
          </cell>
        </row>
        <row r="116">
          <cell r="C116">
            <v>5207</v>
          </cell>
          <cell r="D116" t="str">
            <v>St Patrick's Catholic Voluntary Academy</v>
          </cell>
          <cell r="E116">
            <v>272</v>
          </cell>
          <cell r="F116">
            <v>270</v>
          </cell>
          <cell r="G116">
            <v>-2</v>
          </cell>
        </row>
        <row r="117">
          <cell r="C117">
            <v>5208</v>
          </cell>
          <cell r="D117" t="str">
            <v>St Theresa's Primary School</v>
          </cell>
          <cell r="E117">
            <v>207</v>
          </cell>
          <cell r="F117">
            <v>208</v>
          </cell>
          <cell r="G117">
            <v>1</v>
          </cell>
        </row>
        <row r="118">
          <cell r="C118">
            <v>3424</v>
          </cell>
          <cell r="D118" t="str">
            <v>St Thomas More Catholic School</v>
          </cell>
          <cell r="E118">
            <v>202</v>
          </cell>
          <cell r="F118">
            <v>208</v>
          </cell>
          <cell r="G118">
            <v>6</v>
          </cell>
        </row>
        <row r="119">
          <cell r="C119">
            <v>3414</v>
          </cell>
          <cell r="D119" t="str">
            <v>St Thomas of Canterbury School A Catholic Voluntary Academy</v>
          </cell>
          <cell r="E119">
            <v>205</v>
          </cell>
          <cell r="F119">
            <v>209</v>
          </cell>
          <cell r="G119">
            <v>4</v>
          </cell>
        </row>
        <row r="120">
          <cell r="C120">
            <v>2020</v>
          </cell>
          <cell r="D120" t="str">
            <v>St. Mary's CE Academy Walkley</v>
          </cell>
          <cell r="E120">
            <v>142</v>
          </cell>
          <cell r="F120">
            <v>156</v>
          </cell>
          <cell r="G120">
            <v>14</v>
          </cell>
        </row>
        <row r="121">
          <cell r="C121">
            <v>3412</v>
          </cell>
          <cell r="D121" t="str">
            <v>St.Wilfrid's Primary School  a Catholic V.A.</v>
          </cell>
          <cell r="E121">
            <v>297</v>
          </cell>
          <cell r="F121">
            <v>300</v>
          </cell>
          <cell r="G121">
            <v>3</v>
          </cell>
        </row>
        <row r="122">
          <cell r="C122">
            <v>2294</v>
          </cell>
          <cell r="D122" t="str">
            <v>Stannington Infant School</v>
          </cell>
          <cell r="E122">
            <v>178</v>
          </cell>
          <cell r="F122">
            <v>180</v>
          </cell>
          <cell r="G122">
            <v>2</v>
          </cell>
        </row>
        <row r="123">
          <cell r="C123">
            <v>2303</v>
          </cell>
          <cell r="D123" t="str">
            <v>Stocksbridge Junior School</v>
          </cell>
          <cell r="E123">
            <v>347</v>
          </cell>
          <cell r="F123">
            <v>356</v>
          </cell>
          <cell r="G123">
            <v>9</v>
          </cell>
        </row>
        <row r="124">
          <cell r="C124">
            <v>2302</v>
          </cell>
          <cell r="D124" t="str">
            <v>Stocksbridge Nursery/Infant</v>
          </cell>
          <cell r="E124">
            <v>239</v>
          </cell>
          <cell r="F124">
            <v>218</v>
          </cell>
          <cell r="G124">
            <v>-21</v>
          </cell>
        </row>
        <row r="125">
          <cell r="C125">
            <v>2350</v>
          </cell>
          <cell r="D125" t="str">
            <v>Stradbroke Primary School</v>
          </cell>
          <cell r="E125">
            <v>400</v>
          </cell>
          <cell r="F125">
            <v>405</v>
          </cell>
          <cell r="G125">
            <v>5</v>
          </cell>
        </row>
        <row r="126">
          <cell r="C126">
            <v>2002</v>
          </cell>
          <cell r="D126" t="str">
            <v>The Nether Edge Primary School</v>
          </cell>
          <cell r="E126">
            <v>288</v>
          </cell>
          <cell r="F126">
            <v>328</v>
          </cell>
          <cell r="G126">
            <v>40</v>
          </cell>
        </row>
        <row r="127">
          <cell r="C127">
            <v>2230</v>
          </cell>
          <cell r="D127" t="str">
            <v>Tinsley Meadows Primary School</v>
          </cell>
          <cell r="E127">
            <v>495</v>
          </cell>
          <cell r="F127">
            <v>497</v>
          </cell>
          <cell r="G127">
            <v>2</v>
          </cell>
        </row>
        <row r="128">
          <cell r="C128">
            <v>5206</v>
          </cell>
          <cell r="D128" t="str">
            <v>Totley All Saints CE School</v>
          </cell>
          <cell r="E128">
            <v>209</v>
          </cell>
          <cell r="F128">
            <v>209</v>
          </cell>
          <cell r="G128">
            <v>0</v>
          </cell>
        </row>
        <row r="129">
          <cell r="C129">
            <v>2203</v>
          </cell>
          <cell r="D129" t="str">
            <v>Totley Primary</v>
          </cell>
          <cell r="E129">
            <v>212</v>
          </cell>
          <cell r="F129">
            <v>212</v>
          </cell>
          <cell r="G129">
            <v>0</v>
          </cell>
        </row>
        <row r="130">
          <cell r="C130">
            <v>2034</v>
          </cell>
          <cell r="D130" t="str">
            <v>Valley Park</v>
          </cell>
          <cell r="E130">
            <v>360</v>
          </cell>
          <cell r="F130">
            <v>358</v>
          </cell>
          <cell r="G130">
            <v>-2</v>
          </cell>
        </row>
        <row r="131">
          <cell r="C131">
            <v>2351</v>
          </cell>
          <cell r="D131" t="str">
            <v>Walkley Primary School</v>
          </cell>
          <cell r="E131">
            <v>253</v>
          </cell>
          <cell r="F131">
            <v>263</v>
          </cell>
          <cell r="G131">
            <v>10</v>
          </cell>
        </row>
        <row r="132">
          <cell r="C132">
            <v>3432</v>
          </cell>
          <cell r="D132" t="str">
            <v>Watercliffe Meadow School</v>
          </cell>
          <cell r="E132">
            <v>444</v>
          </cell>
          <cell r="F132">
            <v>444</v>
          </cell>
          <cell r="G132">
            <v>0</v>
          </cell>
        </row>
        <row r="133">
          <cell r="C133">
            <v>2319</v>
          </cell>
          <cell r="D133" t="str">
            <v>WATERTHORPE NURSERY  INFANT SCHOOL</v>
          </cell>
          <cell r="E133">
            <v>156</v>
          </cell>
          <cell r="F133">
            <v>156</v>
          </cell>
          <cell r="G133">
            <v>0</v>
          </cell>
        </row>
        <row r="134">
          <cell r="C134">
            <v>2352</v>
          </cell>
          <cell r="D134" t="str">
            <v>Westways Primary School</v>
          </cell>
          <cell r="E134">
            <v>528</v>
          </cell>
          <cell r="F134">
            <v>553</v>
          </cell>
          <cell r="G134">
            <v>25</v>
          </cell>
        </row>
        <row r="135">
          <cell r="C135">
            <v>2311</v>
          </cell>
          <cell r="D135" t="str">
            <v>Wharncliffe Side Primary</v>
          </cell>
          <cell r="E135">
            <v>145</v>
          </cell>
          <cell r="F135">
            <v>139</v>
          </cell>
          <cell r="G135">
            <v>-6</v>
          </cell>
        </row>
        <row r="136">
          <cell r="C136">
            <v>2040</v>
          </cell>
          <cell r="D136" t="str">
            <v>Whiteways Primary School</v>
          </cell>
          <cell r="E136">
            <v>385</v>
          </cell>
          <cell r="F136">
            <v>445</v>
          </cell>
          <cell r="G136">
            <v>60</v>
          </cell>
        </row>
        <row r="137">
          <cell r="C137">
            <v>2027</v>
          </cell>
          <cell r="D137" t="str">
            <v>Wincobank Nursery and Infant School</v>
          </cell>
          <cell r="E137">
            <v>168</v>
          </cell>
          <cell r="F137">
            <v>181</v>
          </cell>
          <cell r="G137">
            <v>13</v>
          </cell>
        </row>
        <row r="138">
          <cell r="C138">
            <v>2361</v>
          </cell>
          <cell r="D138" t="str">
            <v>Windmill Hill Primary School</v>
          </cell>
          <cell r="E138">
            <v>332</v>
          </cell>
          <cell r="F138">
            <v>340</v>
          </cell>
          <cell r="G138">
            <v>8</v>
          </cell>
        </row>
        <row r="139">
          <cell r="C139">
            <v>2043</v>
          </cell>
          <cell r="D139" t="str">
            <v>Wisewood Primary School</v>
          </cell>
          <cell r="E139">
            <v>167</v>
          </cell>
          <cell r="F139">
            <v>180</v>
          </cell>
          <cell r="G139">
            <v>13</v>
          </cell>
        </row>
        <row r="140">
          <cell r="C140">
            <v>2139</v>
          </cell>
          <cell r="D140" t="str">
            <v>Woodhouse West Primary School</v>
          </cell>
          <cell r="E140">
            <v>315</v>
          </cell>
          <cell r="F140">
            <v>348</v>
          </cell>
          <cell r="G140">
            <v>33</v>
          </cell>
        </row>
        <row r="141">
          <cell r="C141">
            <v>2324</v>
          </cell>
          <cell r="D141" t="str">
            <v>Woodseats Primary School</v>
          </cell>
          <cell r="E141">
            <v>392</v>
          </cell>
          <cell r="F141">
            <v>390</v>
          </cell>
          <cell r="G141">
            <v>-2</v>
          </cell>
        </row>
        <row r="142">
          <cell r="C142">
            <v>2327</v>
          </cell>
          <cell r="D142" t="str">
            <v>Woodthorpe Community Primary</v>
          </cell>
          <cell r="E142">
            <v>358</v>
          </cell>
          <cell r="F142">
            <v>383</v>
          </cell>
          <cell r="G142">
            <v>25</v>
          </cell>
        </row>
        <row r="143">
          <cell r="C143">
            <v>2321</v>
          </cell>
          <cell r="D143" t="str">
            <v>Wybourn Community Primary  School</v>
          </cell>
          <cell r="E143">
            <v>331</v>
          </cell>
          <cell r="F143">
            <v>362</v>
          </cell>
          <cell r="G143">
            <v>31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C145">
            <v>0</v>
          </cell>
          <cell r="D145" t="str">
            <v>Total Primary</v>
          </cell>
          <cell r="E145">
            <v>42384.833333333328</v>
          </cell>
          <cell r="F145">
            <v>42812.916666666672</v>
          </cell>
          <cell r="G145">
            <v>428.08333333333337</v>
          </cell>
        </row>
        <row r="146">
          <cell r="C146">
            <v>0</v>
          </cell>
          <cell r="D146">
            <v>0</v>
          </cell>
          <cell r="E146">
            <v>0</v>
          </cell>
          <cell r="G146">
            <v>1.0099917816514557E-2</v>
          </cell>
        </row>
        <row r="147">
          <cell r="C147">
            <v>0</v>
          </cell>
          <cell r="D147" t="str">
            <v>Secondary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49">
          <cell r="C149">
            <v>5401</v>
          </cell>
          <cell r="D149" t="str">
            <v>All Saints Catholic High School</v>
          </cell>
          <cell r="E149">
            <v>1004</v>
          </cell>
          <cell r="F149">
            <v>1013</v>
          </cell>
          <cell r="G149">
            <v>9</v>
          </cell>
        </row>
        <row r="150">
          <cell r="C150">
            <v>4276</v>
          </cell>
          <cell r="D150" t="str">
            <v>Birley Community College</v>
          </cell>
          <cell r="E150">
            <v>1105</v>
          </cell>
          <cell r="F150">
            <v>1144</v>
          </cell>
          <cell r="G150">
            <v>39</v>
          </cell>
        </row>
        <row r="151">
          <cell r="C151">
            <v>4272</v>
          </cell>
          <cell r="D151" t="str">
            <v>Bradfield School</v>
          </cell>
          <cell r="E151">
            <v>904</v>
          </cell>
          <cell r="F151">
            <v>913</v>
          </cell>
          <cell r="G151">
            <v>9</v>
          </cell>
        </row>
        <row r="152">
          <cell r="C152">
            <v>4000</v>
          </cell>
          <cell r="D152" t="str">
            <v>Chaucer School</v>
          </cell>
          <cell r="E152">
            <v>763</v>
          </cell>
          <cell r="F152">
            <v>792</v>
          </cell>
          <cell r="G152">
            <v>29</v>
          </cell>
        </row>
        <row r="153">
          <cell r="C153">
            <v>4270</v>
          </cell>
          <cell r="D153" t="str">
            <v>Ecclesfield School</v>
          </cell>
          <cell r="E153">
            <v>1745</v>
          </cell>
          <cell r="F153">
            <v>1742</v>
          </cell>
          <cell r="G153">
            <v>-3</v>
          </cell>
        </row>
        <row r="154">
          <cell r="C154">
            <v>4280</v>
          </cell>
          <cell r="D154" t="str">
            <v>Fir Vale School</v>
          </cell>
          <cell r="E154">
            <v>991</v>
          </cell>
          <cell r="F154">
            <v>1041</v>
          </cell>
          <cell r="G154">
            <v>50</v>
          </cell>
        </row>
        <row r="155">
          <cell r="C155">
            <v>4003</v>
          </cell>
          <cell r="D155" t="str">
            <v>Firth Park Academy</v>
          </cell>
          <cell r="E155">
            <v>982</v>
          </cell>
          <cell r="F155">
            <v>994</v>
          </cell>
          <cell r="G155">
            <v>12</v>
          </cell>
        </row>
        <row r="156">
          <cell r="C156">
            <v>4007</v>
          </cell>
          <cell r="D156" t="str">
            <v>Forge Valley School</v>
          </cell>
          <cell r="E156">
            <v>1011</v>
          </cell>
          <cell r="F156">
            <v>1028</v>
          </cell>
          <cell r="G156">
            <v>17</v>
          </cell>
        </row>
        <row r="157">
          <cell r="C157">
            <v>4278</v>
          </cell>
          <cell r="D157" t="str">
            <v>Handsworth Grange Community Sports College</v>
          </cell>
          <cell r="E157">
            <v>1015</v>
          </cell>
          <cell r="F157">
            <v>1014</v>
          </cell>
          <cell r="G157">
            <v>-1</v>
          </cell>
        </row>
        <row r="158">
          <cell r="C158">
            <v>4257</v>
          </cell>
          <cell r="D158" t="str">
            <v>High Storrs School</v>
          </cell>
          <cell r="E158">
            <v>1210</v>
          </cell>
          <cell r="F158">
            <v>1201</v>
          </cell>
          <cell r="G158">
            <v>-9</v>
          </cell>
        </row>
        <row r="159">
          <cell r="C159">
            <v>4230</v>
          </cell>
          <cell r="D159" t="str">
            <v>King Ecgbert School (Mercia)</v>
          </cell>
          <cell r="E159">
            <v>964</v>
          </cell>
          <cell r="F159">
            <v>955</v>
          </cell>
          <cell r="G159">
            <v>-9</v>
          </cell>
        </row>
        <row r="160">
          <cell r="C160">
            <v>4259</v>
          </cell>
          <cell r="D160" t="str">
            <v>KING EDWARD VII</v>
          </cell>
          <cell r="E160">
            <v>1132</v>
          </cell>
          <cell r="F160">
            <v>1140</v>
          </cell>
          <cell r="G160">
            <v>8</v>
          </cell>
        </row>
        <row r="161">
          <cell r="C161">
            <v>4279</v>
          </cell>
          <cell r="D161" t="str">
            <v>Meadowhead School Academy Trust</v>
          </cell>
          <cell r="E161">
            <v>1637</v>
          </cell>
          <cell r="F161">
            <v>1643</v>
          </cell>
          <cell r="G161">
            <v>6</v>
          </cell>
        </row>
        <row r="162">
          <cell r="C162">
            <v>4008</v>
          </cell>
          <cell r="D162" t="str">
            <v>Newfield (Mercia)</v>
          </cell>
          <cell r="E162">
            <v>918</v>
          </cell>
          <cell r="F162">
            <v>921</v>
          </cell>
          <cell r="G162">
            <v>3</v>
          </cell>
        </row>
        <row r="163">
          <cell r="C163">
            <v>5400</v>
          </cell>
          <cell r="D163" t="str">
            <v>Notre Dame High School</v>
          </cell>
          <cell r="E163">
            <v>1028</v>
          </cell>
          <cell r="F163">
            <v>1039</v>
          </cell>
          <cell r="G163">
            <v>11</v>
          </cell>
        </row>
        <row r="164">
          <cell r="C164">
            <v>6907</v>
          </cell>
          <cell r="D164" t="str">
            <v>Parkwood Academy</v>
          </cell>
          <cell r="E164">
            <v>783</v>
          </cell>
          <cell r="F164">
            <v>815</v>
          </cell>
          <cell r="G164">
            <v>32</v>
          </cell>
        </row>
        <row r="165">
          <cell r="C165">
            <v>6905</v>
          </cell>
          <cell r="D165" t="str">
            <v>Sheffield Park Academy</v>
          </cell>
          <cell r="E165">
            <v>788</v>
          </cell>
          <cell r="F165">
            <v>822</v>
          </cell>
          <cell r="G165">
            <v>34</v>
          </cell>
        </row>
        <row r="166">
          <cell r="C166">
            <v>6906</v>
          </cell>
          <cell r="D166" t="str">
            <v>Sheffield Springs Academy</v>
          </cell>
          <cell r="E166">
            <v>787</v>
          </cell>
          <cell r="F166">
            <v>788</v>
          </cell>
          <cell r="G166">
            <v>1</v>
          </cell>
        </row>
        <row r="167">
          <cell r="C167">
            <v>4229</v>
          </cell>
          <cell r="D167" t="str">
            <v>Silverdale School</v>
          </cell>
          <cell r="E167">
            <v>897</v>
          </cell>
          <cell r="F167">
            <v>902</v>
          </cell>
          <cell r="G167">
            <v>5</v>
          </cell>
        </row>
        <row r="168">
          <cell r="C168">
            <v>4271</v>
          </cell>
          <cell r="D168" t="str">
            <v>Stocksbridge High</v>
          </cell>
          <cell r="E168">
            <v>835</v>
          </cell>
          <cell r="F168">
            <v>834</v>
          </cell>
          <cell r="G168">
            <v>-1</v>
          </cell>
        </row>
        <row r="169">
          <cell r="C169">
            <v>4234</v>
          </cell>
          <cell r="D169" t="str">
            <v>Tapton</v>
          </cell>
          <cell r="E169">
            <v>1144</v>
          </cell>
          <cell r="F169">
            <v>1167</v>
          </cell>
          <cell r="G169">
            <v>23</v>
          </cell>
        </row>
        <row r="170">
          <cell r="C170">
            <v>4006</v>
          </cell>
          <cell r="D170" t="str">
            <v>The City School (Outwood)</v>
          </cell>
          <cell r="E170">
            <v>922</v>
          </cell>
          <cell r="F170">
            <v>914</v>
          </cell>
          <cell r="G170">
            <v>-8</v>
          </cell>
        </row>
        <row r="171">
          <cell r="C171">
            <v>4004</v>
          </cell>
          <cell r="D171" t="str">
            <v>UTC Sheffield</v>
          </cell>
          <cell r="E171">
            <v>214</v>
          </cell>
          <cell r="F171">
            <v>202</v>
          </cell>
          <cell r="G171">
            <v>-12</v>
          </cell>
        </row>
        <row r="172">
          <cell r="C172">
            <v>4252</v>
          </cell>
          <cell r="D172" t="str">
            <v>Westfield School</v>
          </cell>
          <cell r="E172">
            <v>1286</v>
          </cell>
          <cell r="F172">
            <v>1295</v>
          </cell>
          <cell r="G172">
            <v>9</v>
          </cell>
        </row>
        <row r="173">
          <cell r="C173">
            <v>4253</v>
          </cell>
          <cell r="D173" t="str">
            <v>Yewlands Academy</v>
          </cell>
          <cell r="E173">
            <v>807</v>
          </cell>
          <cell r="F173">
            <v>842</v>
          </cell>
          <cell r="G173">
            <v>35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 t="str">
            <v>Total Secondary</v>
          </cell>
          <cell r="E175">
            <v>24872</v>
          </cell>
          <cell r="F175">
            <v>25161</v>
          </cell>
          <cell r="G175">
            <v>289</v>
          </cell>
        </row>
        <row r="176">
          <cell r="C176">
            <v>0</v>
          </cell>
          <cell r="D176">
            <v>0</v>
          </cell>
          <cell r="E176">
            <v>0</v>
          </cell>
          <cell r="G176">
            <v>1.1619491798005789E-2</v>
          </cell>
        </row>
        <row r="177">
          <cell r="C177">
            <v>0</v>
          </cell>
          <cell r="D177" t="str">
            <v>Middle Deemed Secondary</v>
          </cell>
          <cell r="E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</row>
        <row r="179">
          <cell r="C179">
            <v>4225</v>
          </cell>
          <cell r="D179" t="str">
            <v>Hinde House (Brigantia) School</v>
          </cell>
          <cell r="E179">
            <v>1231</v>
          </cell>
          <cell r="F179">
            <v>1233</v>
          </cell>
          <cell r="G179">
            <v>2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 t="str">
            <v>Total Middle Deemed Secondary</v>
          </cell>
          <cell r="E181">
            <v>1231</v>
          </cell>
          <cell r="F181">
            <v>1233</v>
          </cell>
          <cell r="G181">
            <v>2</v>
          </cell>
        </row>
        <row r="182">
          <cell r="C182">
            <v>0</v>
          </cell>
          <cell r="D182">
            <v>0</v>
          </cell>
        </row>
        <row r="183">
          <cell r="C183">
            <v>0</v>
          </cell>
          <cell r="D183" t="str">
            <v>TOTAL PRIMARY/SECONDARY</v>
          </cell>
          <cell r="E183">
            <v>68487.833333333328</v>
          </cell>
          <cell r="F183">
            <v>69206.916666666672</v>
          </cell>
          <cell r="G183">
            <v>719.08333333333337</v>
          </cell>
        </row>
        <row r="184">
          <cell r="E184">
            <v>0</v>
          </cell>
          <cell r="F184">
            <v>0</v>
          </cell>
          <cell r="G184">
            <v>1.0499431772553277E-2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7">
          <cell r="C187">
            <v>4225</v>
          </cell>
          <cell r="D187" t="str">
            <v>Hinde House - Primary</v>
          </cell>
          <cell r="E187">
            <v>383</v>
          </cell>
          <cell r="F187">
            <v>399</v>
          </cell>
          <cell r="G187">
            <v>16</v>
          </cell>
        </row>
        <row r="188">
          <cell r="C188">
            <v>4225</v>
          </cell>
          <cell r="D188" t="str">
            <v>Hinde House - Secondary</v>
          </cell>
          <cell r="E188">
            <v>848</v>
          </cell>
          <cell r="F188">
            <v>834</v>
          </cell>
          <cell r="G188">
            <v>-14</v>
          </cell>
        </row>
        <row r="189">
          <cell r="E189">
            <v>1231</v>
          </cell>
          <cell r="F189">
            <v>1233</v>
          </cell>
          <cell r="G189">
            <v>2</v>
          </cell>
        </row>
        <row r="192">
          <cell r="D192" t="str">
            <v>Assumed Change in DSG</v>
          </cell>
          <cell r="E192" t="str">
            <v>Pupils</v>
          </cell>
          <cell r="F192">
            <v>0</v>
          </cell>
          <cell r="G192">
            <v>0</v>
          </cell>
        </row>
        <row r="193">
          <cell r="D193" t="str">
            <v>Primary</v>
          </cell>
          <cell r="E193">
            <v>42767.833333333328</v>
          </cell>
          <cell r="F193">
            <v>43211.916666666672</v>
          </cell>
          <cell r="G193">
            <v>444.08333333334303</v>
          </cell>
        </row>
        <row r="194">
          <cell r="D194" t="str">
            <v>Secondary</v>
          </cell>
          <cell r="E194">
            <v>25720</v>
          </cell>
          <cell r="F194">
            <v>25995</v>
          </cell>
          <cell r="G194">
            <v>275</v>
          </cell>
        </row>
        <row r="195">
          <cell r="D195">
            <v>0</v>
          </cell>
          <cell r="E195">
            <v>68487.833333333328</v>
          </cell>
          <cell r="F195">
            <v>69206.916666666672</v>
          </cell>
          <cell r="G195">
            <v>719.08333333334303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D197">
            <v>0</v>
          </cell>
          <cell r="E197" t="str">
            <v>2015-16</v>
          </cell>
          <cell r="F197" t="str">
            <v>2016-17</v>
          </cell>
          <cell r="G197">
            <v>0</v>
          </cell>
        </row>
        <row r="199">
          <cell r="F199" t="str">
            <v>Primary</v>
          </cell>
          <cell r="G199">
            <v>1.0383582677012157E-2</v>
          </cell>
        </row>
        <row r="200">
          <cell r="F200" t="str">
            <v>Secondary</v>
          </cell>
          <cell r="G200">
            <v>1.0692068429237946E-2</v>
          </cell>
        </row>
        <row r="201">
          <cell r="F201" t="str">
            <v>Total</v>
          </cell>
          <cell r="G201">
            <v>1.0499431772553419E-2</v>
          </cell>
        </row>
      </sheetData>
      <sheetData sheetId="19">
        <row r="1">
          <cell r="D1" t="str">
            <v>Primary and Secondary Indicative Budgets 2016-17 - With MFG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</row>
        <row r="2"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0</v>
          </cell>
          <cell r="W2">
            <v>0</v>
          </cell>
          <cell r="X2" t="str">
            <v>Cash</v>
          </cell>
          <cell r="Y2">
            <v>0</v>
          </cell>
          <cell r="Z2">
            <v>0</v>
          </cell>
          <cell r="AA2">
            <v>0</v>
          </cell>
          <cell r="AB2" t="str">
            <v>£ per Pupil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</row>
        <row r="3">
          <cell r="F3" t="str">
            <v>Pupil Numbers October 2015 (Excl. IR &amp; Nur)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DfE-permitted Formula Factors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Total Budget Share      2016-17</v>
          </cell>
          <cell r="V3">
            <v>0</v>
          </cell>
          <cell r="W3" t="str">
            <v>Pupil Number Change FTE</v>
          </cell>
          <cell r="X3" t="str">
            <v xml:space="preserve">Budget Shares 2015-16 </v>
          </cell>
          <cell r="Y3" t="str">
            <v>Change from 2015-16</v>
          </cell>
          <cell r="Z3">
            <v>0</v>
          </cell>
          <cell r="AA3">
            <v>0</v>
          </cell>
          <cell r="AB3" t="str">
            <v>Budget Shares 2015-16</v>
          </cell>
          <cell r="AC3" t="str">
            <v>Budget Shares 2016-17</v>
          </cell>
          <cell r="AD3" t="str">
            <v>Change from 2015-16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2</v>
          </cell>
          <cell r="I4">
            <v>3</v>
          </cell>
          <cell r="J4">
            <v>4</v>
          </cell>
          <cell r="K4">
            <v>5</v>
          </cell>
          <cell r="L4">
            <v>6</v>
          </cell>
          <cell r="M4">
            <v>7</v>
          </cell>
          <cell r="N4">
            <v>8</v>
          </cell>
          <cell r="O4">
            <v>9</v>
          </cell>
          <cell r="P4">
            <v>13</v>
          </cell>
          <cell r="Q4">
            <v>10</v>
          </cell>
          <cell r="R4">
            <v>11</v>
          </cell>
          <cell r="S4">
            <v>0</v>
          </cell>
          <cell r="T4">
            <v>12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 t="str">
            <v>Cash</v>
          </cell>
          <cell r="Z4" t="str">
            <v>%</v>
          </cell>
          <cell r="AA4">
            <v>0</v>
          </cell>
          <cell r="AB4">
            <v>0</v>
          </cell>
          <cell r="AC4">
            <v>0</v>
          </cell>
          <cell r="AD4" t="str">
            <v>Cash</v>
          </cell>
          <cell r="AE4" t="str">
            <v>%</v>
          </cell>
          <cell r="AF4">
            <v>0</v>
          </cell>
          <cell r="AG4" t="str">
            <v>PPG 15-16</v>
          </cell>
          <cell r="AH4" t="str">
            <v>Est. PPG 16-17</v>
          </cell>
        </row>
        <row r="5">
          <cell r="D5" t="str">
            <v>DfE School Number</v>
          </cell>
          <cell r="E5" t="str">
            <v>School</v>
          </cell>
          <cell r="F5">
            <v>0</v>
          </cell>
          <cell r="G5" t="str">
            <v>Basic £/pupil Entitlement</v>
          </cell>
          <cell r="H5" t="str">
            <v>Social Deprivation</v>
          </cell>
          <cell r="I5" t="str">
            <v>Mobility</v>
          </cell>
          <cell r="J5" t="str">
            <v>High Incidence SEN</v>
          </cell>
          <cell r="K5" t="str">
            <v>English as an Add. Language (EAL)</v>
          </cell>
          <cell r="L5" t="str">
            <v>Lump Sum</v>
          </cell>
          <cell r="M5" t="str">
            <v>Split Sites (local formula)</v>
          </cell>
          <cell r="N5" t="str">
            <v>Rates (Incl. Prev Yr Adj.)</v>
          </cell>
          <cell r="O5" t="str">
            <v>PFI</v>
          </cell>
          <cell r="P5" t="str">
            <v>Scaling</v>
          </cell>
          <cell r="Q5">
            <v>0</v>
          </cell>
          <cell r="R5" t="str">
            <v>Maximum £/pupil Gain Cap</v>
          </cell>
          <cell r="S5">
            <v>0</v>
          </cell>
          <cell r="T5" t="str">
            <v>Minimum Funding Guarantee (MFG)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0</v>
          </cell>
          <cell r="E6">
            <v>0</v>
          </cell>
          <cell r="F6" t="str">
            <v>FTEs</v>
          </cell>
          <cell r="G6" t="str">
            <v xml:space="preserve">£      </v>
          </cell>
          <cell r="H6" t="str">
            <v xml:space="preserve">£      </v>
          </cell>
          <cell r="I6" t="str">
            <v>£</v>
          </cell>
          <cell r="J6" t="str">
            <v xml:space="preserve">£      </v>
          </cell>
          <cell r="K6" t="str">
            <v xml:space="preserve">£      </v>
          </cell>
          <cell r="L6" t="str">
            <v xml:space="preserve">£      </v>
          </cell>
          <cell r="M6" t="str">
            <v xml:space="preserve">£      </v>
          </cell>
          <cell r="N6" t="str">
            <v xml:space="preserve">£      </v>
          </cell>
          <cell r="O6" t="str">
            <v xml:space="preserve">£      </v>
          </cell>
          <cell r="P6" t="str">
            <v>£</v>
          </cell>
          <cell r="Q6">
            <v>0</v>
          </cell>
          <cell r="R6" t="str">
            <v xml:space="preserve">£      </v>
          </cell>
          <cell r="S6">
            <v>0</v>
          </cell>
          <cell r="T6" t="str">
            <v xml:space="preserve">£      </v>
          </cell>
          <cell r="U6" t="str">
            <v xml:space="preserve">£      </v>
          </cell>
          <cell r="V6">
            <v>0</v>
          </cell>
          <cell r="W6">
            <v>0</v>
          </cell>
          <cell r="X6" t="str">
            <v xml:space="preserve">£      </v>
          </cell>
          <cell r="Y6" t="str">
            <v xml:space="preserve">£      </v>
          </cell>
          <cell r="Z6" t="str">
            <v>%</v>
          </cell>
          <cell r="AA6">
            <v>0</v>
          </cell>
          <cell r="AB6" t="str">
            <v>£/pupil</v>
          </cell>
          <cell r="AC6" t="str">
            <v>£/pupil</v>
          </cell>
          <cell r="AD6" t="str">
            <v>£/pupil</v>
          </cell>
          <cell r="AE6" t="str">
            <v>%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 t="str">
            <v>Primary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150000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1</v>
          </cell>
          <cell r="E8">
            <v>2</v>
          </cell>
          <cell r="F8">
            <v>3</v>
          </cell>
          <cell r="G8">
            <v>4</v>
          </cell>
          <cell r="H8">
            <v>5</v>
          </cell>
          <cell r="I8">
            <v>6</v>
          </cell>
          <cell r="J8">
            <v>7</v>
          </cell>
          <cell r="K8">
            <v>8</v>
          </cell>
          <cell r="L8">
            <v>9</v>
          </cell>
          <cell r="M8">
            <v>10</v>
          </cell>
          <cell r="N8">
            <v>11</v>
          </cell>
          <cell r="O8">
            <v>12</v>
          </cell>
          <cell r="P8">
            <v>13</v>
          </cell>
          <cell r="Q8">
            <v>14</v>
          </cell>
          <cell r="R8">
            <v>15</v>
          </cell>
          <cell r="S8">
            <v>16</v>
          </cell>
          <cell r="T8">
            <v>17</v>
          </cell>
          <cell r="U8">
            <v>18</v>
          </cell>
          <cell r="V8">
            <v>19</v>
          </cell>
          <cell r="W8">
            <v>20</v>
          </cell>
          <cell r="X8">
            <v>21</v>
          </cell>
          <cell r="Y8">
            <v>22</v>
          </cell>
          <cell r="Z8">
            <v>23</v>
          </cell>
          <cell r="AA8">
            <v>24</v>
          </cell>
          <cell r="AB8">
            <v>25</v>
          </cell>
          <cell r="AC8">
            <v>26</v>
          </cell>
          <cell r="AD8">
            <v>27</v>
          </cell>
          <cell r="AE8">
            <v>28</v>
          </cell>
          <cell r="AF8">
            <v>29</v>
          </cell>
          <cell r="AG8">
            <v>30</v>
          </cell>
          <cell r="AH8">
            <v>31</v>
          </cell>
        </row>
        <row r="9">
          <cell r="D9">
            <v>2001</v>
          </cell>
          <cell r="E9" t="str">
            <v>Abbey Lane Primary School</v>
          </cell>
          <cell r="F9">
            <v>547</v>
          </cell>
          <cell r="G9">
            <v>1490455.6723848085</v>
          </cell>
          <cell r="H9">
            <v>44547.161024223569</v>
          </cell>
          <cell r="I9">
            <v>0</v>
          </cell>
          <cell r="J9">
            <v>103546.07743003528</v>
          </cell>
          <cell r="K9">
            <v>10069.874015510688</v>
          </cell>
          <cell r="L9">
            <v>150000</v>
          </cell>
          <cell r="M9">
            <v>0</v>
          </cell>
          <cell r="N9">
            <v>34293</v>
          </cell>
          <cell r="O9">
            <v>0</v>
          </cell>
          <cell r="P9">
            <v>0</v>
          </cell>
          <cell r="Q9">
            <v>-5829.9820505512089</v>
          </cell>
          <cell r="R9">
            <v>-5829.9820505512089</v>
          </cell>
          <cell r="S9">
            <v>0</v>
          </cell>
          <cell r="T9">
            <v>0</v>
          </cell>
          <cell r="U9">
            <v>1827081.802804027</v>
          </cell>
          <cell r="W9">
            <v>34</v>
          </cell>
          <cell r="X9">
            <v>1715167.5803953155</v>
          </cell>
          <cell r="Y9">
            <v>111914.22240871144</v>
          </cell>
          <cell r="Z9">
            <v>6.5249730514914006E-2</v>
          </cell>
          <cell r="AB9">
            <v>3336.9019073838822</v>
          </cell>
          <cell r="AC9">
            <v>3340.1861111590988</v>
          </cell>
          <cell r="AD9">
            <v>3.2842037752166107</v>
          </cell>
          <cell r="AE9">
            <v>9.8420746739643098E-4</v>
          </cell>
          <cell r="AG9">
            <v>69960</v>
          </cell>
          <cell r="AH9">
            <v>73920</v>
          </cell>
        </row>
        <row r="10">
          <cell r="D10">
            <v>2318</v>
          </cell>
          <cell r="E10" t="str">
            <v>Acres Hill</v>
          </cell>
          <cell r="F10">
            <v>307</v>
          </cell>
          <cell r="G10">
            <v>836508.02819403331</v>
          </cell>
          <cell r="H10">
            <v>121394.04363522562</v>
          </cell>
          <cell r="I10">
            <v>4842.9412158601717</v>
          </cell>
          <cell r="J10">
            <v>150465.98722035004</v>
          </cell>
          <cell r="K10">
            <v>34311.689816969607</v>
          </cell>
          <cell r="L10">
            <v>150000</v>
          </cell>
          <cell r="M10">
            <v>0</v>
          </cell>
          <cell r="N10">
            <v>13791.75</v>
          </cell>
          <cell r="O10">
            <v>0</v>
          </cell>
          <cell r="P10">
            <v>0</v>
          </cell>
          <cell r="Q10">
            <v>-45999.045867899178</v>
          </cell>
          <cell r="R10">
            <v>-45999.045867899178</v>
          </cell>
          <cell r="S10">
            <v>0</v>
          </cell>
          <cell r="T10">
            <v>0</v>
          </cell>
          <cell r="U10">
            <v>1265315.3942145396</v>
          </cell>
          <cell r="W10">
            <v>-10</v>
          </cell>
          <cell r="X10">
            <v>1293511.1102427724</v>
          </cell>
          <cell r="Y10">
            <v>-28195.716028232826</v>
          </cell>
          <cell r="Z10">
            <v>-2.1797815113424823E-2</v>
          </cell>
          <cell r="AB10">
            <v>4080.4766884630044</v>
          </cell>
          <cell r="AC10">
            <v>4121.5485153568061</v>
          </cell>
          <cell r="AD10">
            <v>41.071826893801699</v>
          </cell>
          <cell r="AE10">
            <v>1.0065448237929341E-2</v>
          </cell>
          <cell r="AG10">
            <v>137280</v>
          </cell>
          <cell r="AH10">
            <v>134640</v>
          </cell>
        </row>
        <row r="11">
          <cell r="D11">
            <v>2342</v>
          </cell>
          <cell r="E11" t="str">
            <v>Angram Bank Primary School</v>
          </cell>
          <cell r="F11">
            <v>240</v>
          </cell>
          <cell r="G11">
            <v>653947.64419077523</v>
          </cell>
          <cell r="H11">
            <v>80776.005734646504</v>
          </cell>
          <cell r="I11">
            <v>0</v>
          </cell>
          <cell r="J11">
            <v>129619.56571005467</v>
          </cell>
          <cell r="K11">
            <v>1560.6797297811836</v>
          </cell>
          <cell r="L11">
            <v>150000</v>
          </cell>
          <cell r="M11">
            <v>0</v>
          </cell>
          <cell r="N11">
            <v>14910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1030813.8953652576</v>
          </cell>
          <cell r="W11">
            <v>1</v>
          </cell>
          <cell r="X11">
            <v>1026949.7320222968</v>
          </cell>
          <cell r="Y11">
            <v>3864.1633429608773</v>
          </cell>
          <cell r="Z11">
            <v>3.7627580225873996E-3</v>
          </cell>
          <cell r="AB11">
            <v>4296.8608034405725</v>
          </cell>
          <cell r="AC11">
            <v>4295.0578973552401</v>
          </cell>
          <cell r="AD11">
            <v>-1.8029060853323244</v>
          </cell>
          <cell r="AE11">
            <v>-4.1958680250677555E-4</v>
          </cell>
          <cell r="AG11">
            <v>112200</v>
          </cell>
          <cell r="AH11">
            <v>113520</v>
          </cell>
        </row>
        <row r="12">
          <cell r="D12">
            <v>2343</v>
          </cell>
          <cell r="E12" t="str">
            <v>Anns Grove Primary School</v>
          </cell>
          <cell r="F12">
            <v>297</v>
          </cell>
          <cell r="G12">
            <v>809260.20968608442</v>
          </cell>
          <cell r="H12">
            <v>124610.90096458822</v>
          </cell>
          <cell r="I12">
            <v>0</v>
          </cell>
          <cell r="J12">
            <v>127564.93711828758</v>
          </cell>
          <cell r="K12">
            <v>16995.020337816932</v>
          </cell>
          <cell r="L12">
            <v>150000</v>
          </cell>
          <cell r="M12">
            <v>0</v>
          </cell>
          <cell r="N12">
            <v>39760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1268191.0681067773</v>
          </cell>
          <cell r="W12">
            <v>6</v>
          </cell>
          <cell r="X12">
            <v>1254178.4764732881</v>
          </cell>
          <cell r="Y12">
            <v>14012.591633489123</v>
          </cell>
          <cell r="Z12">
            <v>1.1172725330841354E-2</v>
          </cell>
          <cell r="AB12">
            <v>4295.1317687441378</v>
          </cell>
          <cell r="AC12">
            <v>4270.0035963191158</v>
          </cell>
          <cell r="AD12">
            <v>-25.128172425022058</v>
          </cell>
          <cell r="AE12">
            <v>-5.8503845232132038E-3</v>
          </cell>
          <cell r="AG12">
            <v>167640</v>
          </cell>
          <cell r="AH12">
            <v>175560</v>
          </cell>
        </row>
        <row r="13">
          <cell r="D13">
            <v>3429</v>
          </cell>
          <cell r="E13" t="str">
            <v>Arbourthorne Community Primary</v>
          </cell>
          <cell r="F13">
            <v>403</v>
          </cell>
          <cell r="G13">
            <v>1098087.0858703435</v>
          </cell>
          <cell r="H13">
            <v>268876.52491764771</v>
          </cell>
          <cell r="I13">
            <v>0</v>
          </cell>
          <cell r="J13">
            <v>230522.65740970272</v>
          </cell>
          <cell r="K13">
            <v>8963.271270281839</v>
          </cell>
          <cell r="L13">
            <v>150000</v>
          </cell>
          <cell r="M13">
            <v>0</v>
          </cell>
          <cell r="N13">
            <v>48954.5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1805404.0394679757</v>
          </cell>
          <cell r="W13">
            <v>5</v>
          </cell>
          <cell r="X13">
            <v>1791739.528225011</v>
          </cell>
          <cell r="Y13">
            <v>13664.511242964771</v>
          </cell>
          <cell r="Z13">
            <v>7.6263938076431993E-3</v>
          </cell>
          <cell r="AB13">
            <v>4501.8581111181184</v>
          </cell>
          <cell r="AC13">
            <v>4479.91076791061</v>
          </cell>
          <cell r="AD13">
            <v>-21.947343207508311</v>
          </cell>
          <cell r="AE13">
            <v>-4.8751743537419684E-3</v>
          </cell>
          <cell r="AG13">
            <v>341880</v>
          </cell>
          <cell r="AH13">
            <v>343200</v>
          </cell>
        </row>
        <row r="14">
          <cell r="D14">
            <v>2340</v>
          </cell>
          <cell r="E14" t="str">
            <v>Athelstan Primary School</v>
          </cell>
          <cell r="F14">
            <v>547</v>
          </cell>
          <cell r="G14">
            <v>1490455.6723848085</v>
          </cell>
          <cell r="H14">
            <v>152388.61297986406</v>
          </cell>
          <cell r="I14">
            <v>626.69982568286468</v>
          </cell>
          <cell r="J14">
            <v>258269.73370512479</v>
          </cell>
          <cell r="K14">
            <v>24570.492597846027</v>
          </cell>
          <cell r="L14">
            <v>150000</v>
          </cell>
          <cell r="M14">
            <v>0</v>
          </cell>
          <cell r="N14">
            <v>24086.5</v>
          </cell>
          <cell r="O14">
            <v>0</v>
          </cell>
          <cell r="P14">
            <v>0</v>
          </cell>
          <cell r="Q14">
            <v>-3948.3713230722292</v>
          </cell>
          <cell r="R14">
            <v>-3948.3713230722292</v>
          </cell>
          <cell r="S14">
            <v>0</v>
          </cell>
          <cell r="T14">
            <v>0</v>
          </cell>
          <cell r="U14">
            <v>2096449.3401702542</v>
          </cell>
          <cell r="W14">
            <v>20</v>
          </cell>
          <cell r="X14">
            <v>2010319.6888012758</v>
          </cell>
          <cell r="Y14">
            <v>86129.651368978433</v>
          </cell>
          <cell r="Z14">
            <v>4.2843758556797645E-2</v>
          </cell>
          <cell r="AB14">
            <v>3814.6483658468233</v>
          </cell>
          <cell r="AC14">
            <v>3832.6313348633535</v>
          </cell>
          <cell r="AD14">
            <v>17.982969016530205</v>
          </cell>
          <cell r="AE14">
            <v>4.7141878600226164E-3</v>
          </cell>
          <cell r="AG14">
            <v>204600</v>
          </cell>
          <cell r="AH14">
            <v>209880</v>
          </cell>
        </row>
        <row r="15">
          <cell r="D15">
            <v>2281</v>
          </cell>
          <cell r="E15" t="str">
            <v>Ballifield Primary</v>
          </cell>
          <cell r="F15">
            <v>422</v>
          </cell>
          <cell r="G15">
            <v>1149857.9410354465</v>
          </cell>
          <cell r="H15">
            <v>52376.818179020585</v>
          </cell>
          <cell r="I15">
            <v>0</v>
          </cell>
          <cell r="J15">
            <v>180260.89684591873</v>
          </cell>
          <cell r="K15">
            <v>3944.7805878271392</v>
          </cell>
          <cell r="L15">
            <v>150000</v>
          </cell>
          <cell r="M15">
            <v>0</v>
          </cell>
          <cell r="N15">
            <v>20988.79</v>
          </cell>
          <cell r="O15">
            <v>0</v>
          </cell>
          <cell r="P15">
            <v>0</v>
          </cell>
          <cell r="Q15">
            <v>-70232.268446333212</v>
          </cell>
          <cell r="R15">
            <v>-70232.268446333212</v>
          </cell>
          <cell r="S15">
            <v>0</v>
          </cell>
          <cell r="T15">
            <v>0</v>
          </cell>
          <cell r="U15">
            <v>1487196.9582018799</v>
          </cell>
          <cell r="W15">
            <v>4</v>
          </cell>
          <cell r="X15">
            <v>1464438.4623240952</v>
          </cell>
          <cell r="Y15">
            <v>22758.495877784677</v>
          </cell>
          <cell r="Z15">
            <v>1.5540766282296668E-2</v>
          </cell>
          <cell r="AB15">
            <v>3486.758243628798</v>
          </cell>
          <cell r="AC15">
            <v>3524.1634080613267</v>
          </cell>
          <cell r="AD15">
            <v>37.405164432528636</v>
          </cell>
          <cell r="AE15">
            <v>1.0727776868636496E-2</v>
          </cell>
          <cell r="AG15">
            <v>79200</v>
          </cell>
          <cell r="AH15">
            <v>80520</v>
          </cell>
        </row>
        <row r="16">
          <cell r="D16">
            <v>2322</v>
          </cell>
          <cell r="E16" t="str">
            <v>Bankwood Primary School</v>
          </cell>
          <cell r="F16">
            <v>274</v>
          </cell>
          <cell r="G16">
            <v>746590.22711780178</v>
          </cell>
          <cell r="H16">
            <v>227189.1774097314</v>
          </cell>
          <cell r="I16">
            <v>5757.8360689158744</v>
          </cell>
          <cell r="J16">
            <v>135609.28746570196</v>
          </cell>
          <cell r="K16">
            <v>19670.807314162052</v>
          </cell>
          <cell r="L16">
            <v>150000</v>
          </cell>
          <cell r="M16">
            <v>0</v>
          </cell>
          <cell r="N16">
            <v>17767.75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1302585.0853763132</v>
          </cell>
          <cell r="W16">
            <v>15</v>
          </cell>
          <cell r="X16">
            <v>1254009.8107937197</v>
          </cell>
          <cell r="Y16">
            <v>48575.274582593469</v>
          </cell>
          <cell r="Z16">
            <v>3.8735960567842745E-2</v>
          </cell>
          <cell r="AB16">
            <v>4898.4758234129677</v>
          </cell>
          <cell r="AC16">
            <v>4753.9601656069826</v>
          </cell>
          <cell r="AD16">
            <v>-144.51565780598503</v>
          </cell>
          <cell r="AE16">
            <v>-2.9502168228584841E-2</v>
          </cell>
          <cell r="AG16">
            <v>267960</v>
          </cell>
          <cell r="AH16">
            <v>279840</v>
          </cell>
        </row>
        <row r="17">
          <cell r="D17">
            <v>2274</v>
          </cell>
          <cell r="E17" t="str">
            <v>Beck Primary School</v>
          </cell>
          <cell r="F17">
            <v>623</v>
          </cell>
          <cell r="G17">
            <v>1697539.0930452207</v>
          </cell>
          <cell r="H17">
            <v>355376.77559567027</v>
          </cell>
          <cell r="I17">
            <v>0</v>
          </cell>
          <cell r="J17">
            <v>334437.57905615505</v>
          </cell>
          <cell r="K17">
            <v>17471.078006277046</v>
          </cell>
          <cell r="L17">
            <v>150000</v>
          </cell>
          <cell r="M17">
            <v>0</v>
          </cell>
          <cell r="N17">
            <v>47217.84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2602042.3657033229</v>
          </cell>
          <cell r="W17">
            <v>9</v>
          </cell>
          <cell r="X17">
            <v>2582826.5221130471</v>
          </cell>
          <cell r="Y17">
            <v>19215.84359027585</v>
          </cell>
          <cell r="Z17">
            <v>7.4398506542185791E-3</v>
          </cell>
          <cell r="AB17">
            <v>4192.9001982354657</v>
          </cell>
          <cell r="AC17">
            <v>4176.6330107597478</v>
          </cell>
          <cell r="AD17">
            <v>-16.267187475717947</v>
          </cell>
          <cell r="AE17">
            <v>-3.8796982295366362E-3</v>
          </cell>
          <cell r="AG17">
            <v>469920</v>
          </cell>
          <cell r="AH17">
            <v>476520</v>
          </cell>
        </row>
        <row r="18">
          <cell r="D18">
            <v>2241</v>
          </cell>
          <cell r="E18" t="str">
            <v>Beighton Nursery and Infants</v>
          </cell>
          <cell r="F18">
            <v>260</v>
          </cell>
          <cell r="G18">
            <v>708443.28120667313</v>
          </cell>
          <cell r="H18">
            <v>18098.091099673609</v>
          </cell>
          <cell r="I18">
            <v>0</v>
          </cell>
          <cell r="J18">
            <v>86498.925262948673</v>
          </cell>
          <cell r="K18">
            <v>3581.6915289824847</v>
          </cell>
          <cell r="L18">
            <v>150000</v>
          </cell>
          <cell r="M18">
            <v>0</v>
          </cell>
          <cell r="N18">
            <v>13995.52</v>
          </cell>
          <cell r="O18">
            <v>0</v>
          </cell>
          <cell r="P18">
            <v>0</v>
          </cell>
          <cell r="Q18">
            <v>-50147.14994351205</v>
          </cell>
          <cell r="R18">
            <v>-50147.14994351205</v>
          </cell>
          <cell r="S18">
            <v>0</v>
          </cell>
          <cell r="T18">
            <v>0</v>
          </cell>
          <cell r="U18">
            <v>930470.35915476584</v>
          </cell>
          <cell r="W18">
            <v>-8</v>
          </cell>
          <cell r="X18">
            <v>949673.38223585591</v>
          </cell>
          <cell r="Y18">
            <v>-19203.023081090068</v>
          </cell>
          <cell r="Z18">
            <v>-2.0220660534761525E-2</v>
          </cell>
          <cell r="AB18">
            <v>3543.5573964024475</v>
          </cell>
          <cell r="AC18">
            <v>3578.7321505952532</v>
          </cell>
          <cell r="AD18">
            <v>35.174754192805722</v>
          </cell>
          <cell r="AE18">
            <v>9.9263960641688635E-3</v>
          </cell>
          <cell r="AG18">
            <v>29040</v>
          </cell>
          <cell r="AH18">
            <v>27720</v>
          </cell>
        </row>
        <row r="19">
          <cell r="D19">
            <v>2353</v>
          </cell>
          <cell r="E19" t="str">
            <v>Birley Primary School</v>
          </cell>
          <cell r="F19">
            <v>586</v>
          </cell>
          <cell r="G19">
            <v>1596722.1645658095</v>
          </cell>
          <cell r="H19">
            <v>81957.368559452705</v>
          </cell>
          <cell r="I19">
            <v>0</v>
          </cell>
          <cell r="J19">
            <v>209974.93118026821</v>
          </cell>
          <cell r="K19">
            <v>388.19220099638528</v>
          </cell>
          <cell r="L19">
            <v>150000</v>
          </cell>
          <cell r="M19">
            <v>0</v>
          </cell>
          <cell r="N19">
            <v>41408.797500000001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2080451.4540065271</v>
          </cell>
          <cell r="W19">
            <v>-9</v>
          </cell>
          <cell r="X19">
            <v>2134098.8310678937</v>
          </cell>
          <cell r="Y19">
            <v>-53647.377061366569</v>
          </cell>
          <cell r="Z19">
            <v>-2.5138187735439441E-2</v>
          </cell>
          <cell r="AB19">
            <v>3586.7207244838551</v>
          </cell>
          <cell r="AC19">
            <v>3550.2584539360532</v>
          </cell>
          <cell r="AD19">
            <v>-36.462270547801836</v>
          </cell>
          <cell r="AE19">
            <v>-1.0165907342297725E-2</v>
          </cell>
          <cell r="AG19">
            <v>149160</v>
          </cell>
          <cell r="AH19">
            <v>146520</v>
          </cell>
        </row>
        <row r="20">
          <cell r="D20">
            <v>2323</v>
          </cell>
          <cell r="E20" t="str">
            <v>Birley Spa Community Primary</v>
          </cell>
          <cell r="F20">
            <v>408</v>
          </cell>
          <cell r="G20">
            <v>1111710.9951243179</v>
          </cell>
          <cell r="H20">
            <v>87376.556982536509</v>
          </cell>
          <cell r="I20">
            <v>0</v>
          </cell>
          <cell r="J20">
            <v>183765.90111439215</v>
          </cell>
          <cell r="K20">
            <v>1912.2673987116968</v>
          </cell>
          <cell r="L20">
            <v>150000</v>
          </cell>
          <cell r="M20">
            <v>0</v>
          </cell>
          <cell r="N20">
            <v>45972.5</v>
          </cell>
          <cell r="O20">
            <v>0</v>
          </cell>
          <cell r="P20">
            <v>0</v>
          </cell>
          <cell r="Q20">
            <v>-8429.2655048624383</v>
          </cell>
          <cell r="R20">
            <v>-8429.2655048624383</v>
          </cell>
          <cell r="S20">
            <v>0</v>
          </cell>
          <cell r="T20">
            <v>0</v>
          </cell>
          <cell r="U20">
            <v>1572308.9551150959</v>
          </cell>
          <cell r="W20">
            <v>-4</v>
          </cell>
          <cell r="X20">
            <v>1577005.8890750811</v>
          </cell>
          <cell r="Y20">
            <v>-4696.9339599851519</v>
          </cell>
          <cell r="Z20">
            <v>-2.9783870767533522E-3</v>
          </cell>
          <cell r="AB20">
            <v>3818.4161963077022</v>
          </cell>
          <cell r="AC20">
            <v>3853.698419399745</v>
          </cell>
          <cell r="AD20">
            <v>35.282223092042841</v>
          </cell>
          <cell r="AE20">
            <v>9.240015042404159E-3</v>
          </cell>
          <cell r="AG20">
            <v>155760</v>
          </cell>
          <cell r="AH20">
            <v>157080</v>
          </cell>
        </row>
        <row r="21">
          <cell r="D21">
            <v>2328</v>
          </cell>
          <cell r="E21" t="str">
            <v>Bradfield Dungworth</v>
          </cell>
          <cell r="F21">
            <v>111</v>
          </cell>
          <cell r="G21">
            <v>302450.78543823358</v>
          </cell>
          <cell r="H21">
            <v>5635.9640882345602</v>
          </cell>
          <cell r="I21">
            <v>0</v>
          </cell>
          <cell r="J21">
            <v>12880.592881181212</v>
          </cell>
          <cell r="K21">
            <v>0</v>
          </cell>
          <cell r="L21">
            <v>150000</v>
          </cell>
          <cell r="M21">
            <v>0</v>
          </cell>
          <cell r="N21">
            <v>12924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27100.863726146163</v>
          </cell>
          <cell r="T21">
            <v>27100.863726146163</v>
          </cell>
          <cell r="U21">
            <v>510992.20613379555</v>
          </cell>
          <cell r="W21">
            <v>6</v>
          </cell>
          <cell r="X21">
            <v>497819.72436412191</v>
          </cell>
          <cell r="Y21">
            <v>13172.481769673643</v>
          </cell>
          <cell r="Z21">
            <v>2.6460345231397162E-2</v>
          </cell>
          <cell r="AB21">
            <v>4741.1402320392563</v>
          </cell>
          <cell r="AC21">
            <v>4603.533388592753</v>
          </cell>
          <cell r="AD21">
            <v>-137.60684344650326</v>
          </cell>
          <cell r="AE21">
            <v>-2.9023997754083704E-2</v>
          </cell>
          <cell r="AG21">
            <v>14520</v>
          </cell>
          <cell r="AH21">
            <v>14520</v>
          </cell>
        </row>
        <row r="22">
          <cell r="D22">
            <v>2233</v>
          </cell>
          <cell r="E22" t="str">
            <v>Bradway Primary</v>
          </cell>
          <cell r="F22">
            <v>418</v>
          </cell>
          <cell r="G22">
            <v>1138958.8136322668</v>
          </cell>
          <cell r="H22">
            <v>38068.690698709906</v>
          </cell>
          <cell r="I22">
            <v>0</v>
          </cell>
          <cell r="J22">
            <v>117183.84070046002</v>
          </cell>
          <cell r="K22">
            <v>5107.9837810975678</v>
          </cell>
          <cell r="L22">
            <v>150000</v>
          </cell>
          <cell r="M22">
            <v>0</v>
          </cell>
          <cell r="N22">
            <v>16401</v>
          </cell>
          <cell r="O22">
            <v>0</v>
          </cell>
          <cell r="P22">
            <v>0</v>
          </cell>
          <cell r="Q22">
            <v>-3888.3145151385461</v>
          </cell>
          <cell r="R22">
            <v>-3888.3145151385461</v>
          </cell>
          <cell r="S22">
            <v>0</v>
          </cell>
          <cell r="T22">
            <v>0</v>
          </cell>
          <cell r="U22">
            <v>1461832.0142973955</v>
          </cell>
          <cell r="W22">
            <v>-7</v>
          </cell>
          <cell r="X22">
            <v>1475408.0866569551</v>
          </cell>
          <cell r="Y22">
            <v>-13576.072359559592</v>
          </cell>
          <cell r="Z22">
            <v>-9.2015710652100721E-3</v>
          </cell>
          <cell r="AB22">
            <v>3471.5484391928353</v>
          </cell>
          <cell r="AC22">
            <v>3497.2057758310898</v>
          </cell>
          <cell r="AD22">
            <v>25.657336638254492</v>
          </cell>
          <cell r="AE22">
            <v>7.3907471226931929E-3</v>
          </cell>
          <cell r="AG22">
            <v>60720</v>
          </cell>
          <cell r="AH22">
            <v>59400</v>
          </cell>
        </row>
        <row r="23">
          <cell r="D23">
            <v>2014</v>
          </cell>
          <cell r="E23" t="str">
            <v>Brightside Nursery Inf School</v>
          </cell>
          <cell r="F23">
            <v>181</v>
          </cell>
          <cell r="G23">
            <v>493185.51499387634</v>
          </cell>
          <cell r="H23">
            <v>60622.847242744974</v>
          </cell>
          <cell r="I23">
            <v>0</v>
          </cell>
          <cell r="J23">
            <v>76945.846860941747</v>
          </cell>
          <cell r="K23">
            <v>16891.12032018985</v>
          </cell>
          <cell r="L23">
            <v>150000</v>
          </cell>
          <cell r="M23">
            <v>0</v>
          </cell>
          <cell r="N23">
            <v>10809.75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808455.07941775292</v>
          </cell>
          <cell r="W23">
            <v>0</v>
          </cell>
          <cell r="X23">
            <v>808624.39480640122</v>
          </cell>
          <cell r="Y23">
            <v>-169.31538864830509</v>
          </cell>
          <cell r="Z23">
            <v>-2.0938694124957998E-4</v>
          </cell>
          <cell r="AB23">
            <v>4467.5380928530458</v>
          </cell>
          <cell r="AC23">
            <v>4466.6026487168665</v>
          </cell>
          <cell r="AD23">
            <v>-0.93544413617928512</v>
          </cell>
          <cell r="AE23">
            <v>-2.093869412497599E-4</v>
          </cell>
          <cell r="AG23">
            <v>77880</v>
          </cell>
          <cell r="AH23">
            <v>77880</v>
          </cell>
        </row>
        <row r="24">
          <cell r="D24">
            <v>2246</v>
          </cell>
          <cell r="E24" t="str">
            <v>Brook House Junior School</v>
          </cell>
          <cell r="F24">
            <v>332</v>
          </cell>
          <cell r="G24">
            <v>904627.57446390577</v>
          </cell>
          <cell r="H24">
            <v>26498.705342600031</v>
          </cell>
          <cell r="I24">
            <v>0</v>
          </cell>
          <cell r="J24">
            <v>96417.217083701558</v>
          </cell>
          <cell r="K24">
            <v>336.52156673406802</v>
          </cell>
          <cell r="L24">
            <v>150000</v>
          </cell>
          <cell r="M24">
            <v>0</v>
          </cell>
          <cell r="N24">
            <v>17812.480000000003</v>
          </cell>
          <cell r="O24">
            <v>0</v>
          </cell>
          <cell r="P24">
            <v>0</v>
          </cell>
          <cell r="Q24">
            <v>-23711.521867518091</v>
          </cell>
          <cell r="R24">
            <v>-23711.521867518091</v>
          </cell>
          <cell r="S24">
            <v>0</v>
          </cell>
          <cell r="T24">
            <v>0</v>
          </cell>
          <cell r="U24">
            <v>1171980.9765894234</v>
          </cell>
          <cell r="W24">
            <v>-2</v>
          </cell>
          <cell r="X24">
            <v>1172425.8986743081</v>
          </cell>
          <cell r="Y24">
            <v>-444.92208488471806</v>
          </cell>
          <cell r="Z24">
            <v>-3.7948844817212141E-4</v>
          </cell>
          <cell r="AB24">
            <v>3510.2571816596051</v>
          </cell>
          <cell r="AC24">
            <v>3530.0631824982634</v>
          </cell>
          <cell r="AD24">
            <v>19.806000838658292</v>
          </cell>
          <cell r="AE24">
            <v>5.6423218623811106E-3</v>
          </cell>
          <cell r="AG24">
            <v>56760</v>
          </cell>
          <cell r="AH24">
            <v>56760</v>
          </cell>
        </row>
        <row r="25">
          <cell r="D25">
            <v>5204</v>
          </cell>
          <cell r="E25" t="str">
            <v>Broomhill Infant School</v>
          </cell>
          <cell r="F25">
            <v>112</v>
          </cell>
          <cell r="G25">
            <v>305175.56728902843</v>
          </cell>
          <cell r="H25">
            <v>10807.452486891088</v>
          </cell>
          <cell r="I25">
            <v>0</v>
          </cell>
          <cell r="J25">
            <v>35297.234277077543</v>
          </cell>
          <cell r="K25">
            <v>14071.088443707171</v>
          </cell>
          <cell r="L25">
            <v>150000</v>
          </cell>
          <cell r="M25">
            <v>0</v>
          </cell>
          <cell r="N25">
            <v>1016.8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39069.770342949239</v>
          </cell>
          <cell r="T25">
            <v>39069.770342949239</v>
          </cell>
          <cell r="U25">
            <v>555437.91283965344</v>
          </cell>
          <cell r="W25">
            <v>-8</v>
          </cell>
          <cell r="X25">
            <v>591037.08926717157</v>
          </cell>
          <cell r="Y25">
            <v>-35599.176427518134</v>
          </cell>
          <cell r="Z25">
            <v>-6.0231713159757276E-2</v>
          </cell>
          <cell r="AB25">
            <v>4766.428139251384</v>
          </cell>
          <cell r="AC25">
            <v>4959.2670789254771</v>
          </cell>
          <cell r="AD25">
            <v>192.83893967409313</v>
          </cell>
          <cell r="AE25">
            <v>4.0457746144554364E-2</v>
          </cell>
          <cell r="AG25">
            <v>10560</v>
          </cell>
          <cell r="AH25">
            <v>9240</v>
          </cell>
        </row>
        <row r="26">
          <cell r="D26">
            <v>2325</v>
          </cell>
          <cell r="E26" t="str">
            <v>Brunswick Community Primary</v>
          </cell>
          <cell r="F26">
            <v>403</v>
          </cell>
          <cell r="G26">
            <v>1098087.0858703435</v>
          </cell>
          <cell r="H26">
            <v>98821.186059402928</v>
          </cell>
          <cell r="I26">
            <v>0</v>
          </cell>
          <cell r="J26">
            <v>172581.94466465616</v>
          </cell>
          <cell r="K26">
            <v>5170.1949798234127</v>
          </cell>
          <cell r="L26">
            <v>150000</v>
          </cell>
          <cell r="M26">
            <v>0</v>
          </cell>
          <cell r="N26">
            <v>26941.25</v>
          </cell>
          <cell r="O26">
            <v>0</v>
          </cell>
          <cell r="P26">
            <v>0</v>
          </cell>
          <cell r="Q26">
            <v>-27451.436501712109</v>
          </cell>
          <cell r="R26">
            <v>-27451.436501712109</v>
          </cell>
          <cell r="S26">
            <v>0</v>
          </cell>
          <cell r="T26">
            <v>0</v>
          </cell>
          <cell r="U26">
            <v>1524150.225072514</v>
          </cell>
          <cell r="W26">
            <v>-3</v>
          </cell>
          <cell r="X26">
            <v>1520602.4179948922</v>
          </cell>
          <cell r="Y26">
            <v>3547.8070776218083</v>
          </cell>
          <cell r="Z26">
            <v>2.3331589083621499E-3</v>
          </cell>
          <cell r="AB26">
            <v>3754.5738715923267</v>
          </cell>
          <cell r="AC26">
            <v>3782.0104840509034</v>
          </cell>
          <cell r="AD26">
            <v>27.436612458576747</v>
          </cell>
          <cell r="AE26">
            <v>7.3075170170884916E-3</v>
          </cell>
          <cell r="AG26">
            <v>150480</v>
          </cell>
          <cell r="AH26">
            <v>158400</v>
          </cell>
        </row>
        <row r="27">
          <cell r="D27">
            <v>2095</v>
          </cell>
          <cell r="E27" t="str">
            <v>Byron Wood</v>
          </cell>
          <cell r="F27">
            <v>434</v>
          </cell>
          <cell r="G27">
            <v>1182555.3232449852</v>
          </cell>
          <cell r="H27">
            <v>245490.36170376476</v>
          </cell>
          <cell r="I27">
            <v>737.39015537211037</v>
          </cell>
          <cell r="J27">
            <v>244496.57869395323</v>
          </cell>
          <cell r="K27">
            <v>68562.530093547117</v>
          </cell>
          <cell r="L27">
            <v>150000</v>
          </cell>
          <cell r="M27">
            <v>0</v>
          </cell>
          <cell r="N27">
            <v>18264.75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33085.247274564623</v>
          </cell>
          <cell r="T27">
            <v>33085.247274564623</v>
          </cell>
          <cell r="U27">
            <v>1943192.1811661872</v>
          </cell>
          <cell r="W27">
            <v>-1</v>
          </cell>
          <cell r="X27">
            <v>1974236.0958924277</v>
          </cell>
          <cell r="Y27">
            <v>-31043.91472624056</v>
          </cell>
          <cell r="Z27">
            <v>-1.5724519874208642E-2</v>
          </cell>
          <cell r="AB27">
            <v>4548.9310965263312</v>
          </cell>
          <cell r="AC27">
            <v>4477.4013390925975</v>
          </cell>
          <cell r="AD27">
            <v>-71.529757433733721</v>
          </cell>
          <cell r="AE27">
            <v>-1.572451987420858E-2</v>
          </cell>
          <cell r="AG27">
            <v>320760</v>
          </cell>
          <cell r="AH27">
            <v>323400</v>
          </cell>
        </row>
        <row r="28">
          <cell r="D28">
            <v>2344</v>
          </cell>
          <cell r="E28" t="str">
            <v>Carfield Primary School</v>
          </cell>
          <cell r="F28">
            <v>544</v>
          </cell>
          <cell r="G28">
            <v>1482281.3268324239</v>
          </cell>
          <cell r="H28">
            <v>116743.28986218665</v>
          </cell>
          <cell r="I28">
            <v>0</v>
          </cell>
          <cell r="J28">
            <v>155908.29211816622</v>
          </cell>
          <cell r="K28">
            <v>13424.967035577765</v>
          </cell>
          <cell r="L28">
            <v>150000</v>
          </cell>
          <cell r="M28">
            <v>0</v>
          </cell>
          <cell r="N28">
            <v>23483.25</v>
          </cell>
          <cell r="O28">
            <v>0</v>
          </cell>
          <cell r="P28">
            <v>0</v>
          </cell>
          <cell r="Q28">
            <v>-39521.387493265844</v>
          </cell>
          <cell r="R28">
            <v>-39521.387493265844</v>
          </cell>
          <cell r="S28">
            <v>0</v>
          </cell>
          <cell r="T28">
            <v>0</v>
          </cell>
          <cell r="U28">
            <v>1902319.7383550887</v>
          </cell>
          <cell r="W28">
            <v>30</v>
          </cell>
          <cell r="X28">
            <v>1796536.9015985746</v>
          </cell>
          <cell r="Y28">
            <v>105782.83675651415</v>
          </cell>
          <cell r="Z28">
            <v>5.8881527377694073E-2</v>
          </cell>
          <cell r="AB28">
            <v>3508.861135934716</v>
          </cell>
          <cell r="AC28">
            <v>3496.9112837409721</v>
          </cell>
          <cell r="AD28">
            <v>-11.949852193743936</v>
          </cell>
          <cell r="AE28">
            <v>-3.4056212915820187E-3</v>
          </cell>
          <cell r="AG28">
            <v>138600</v>
          </cell>
          <cell r="AH28">
            <v>149160</v>
          </cell>
        </row>
        <row r="29">
          <cell r="D29">
            <v>2023</v>
          </cell>
          <cell r="E29" t="str">
            <v>Carter Knowle Junior</v>
          </cell>
          <cell r="F29">
            <v>233</v>
          </cell>
          <cell r="G29">
            <v>634874.17123521096</v>
          </cell>
          <cell r="H29">
            <v>21704.031645237992</v>
          </cell>
          <cell r="I29">
            <v>0</v>
          </cell>
          <cell r="J29">
            <v>43647.646009885</v>
          </cell>
          <cell r="K29">
            <v>3701.7372340747575</v>
          </cell>
          <cell r="L29">
            <v>150000</v>
          </cell>
          <cell r="M29">
            <v>0</v>
          </cell>
          <cell r="N29">
            <v>11679.5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865607.08612440864</v>
          </cell>
          <cell r="W29">
            <v>-10</v>
          </cell>
          <cell r="X29">
            <v>902843.05799397791</v>
          </cell>
          <cell r="Y29">
            <v>-37235.971869569272</v>
          </cell>
          <cell r="Z29">
            <v>-4.1243017310565219E-2</v>
          </cell>
          <cell r="AB29">
            <v>3715.4035308394155</v>
          </cell>
          <cell r="AC29">
            <v>3715.0518717785781</v>
          </cell>
          <cell r="AD29">
            <v>-0.35165906083739173</v>
          </cell>
          <cell r="AE29">
            <v>-9.4648954795481372E-5</v>
          </cell>
          <cell r="AG29">
            <v>55440</v>
          </cell>
          <cell r="AH29">
            <v>54120</v>
          </cell>
        </row>
        <row r="30">
          <cell r="D30">
            <v>2354</v>
          </cell>
          <cell r="E30" t="str">
            <v>Charnock Hall Primary School</v>
          </cell>
          <cell r="F30">
            <v>398</v>
          </cell>
          <cell r="G30">
            <v>1084463.176616369</v>
          </cell>
          <cell r="H30">
            <v>49593.796890648373</v>
          </cell>
          <cell r="I30">
            <v>0</v>
          </cell>
          <cell r="J30">
            <v>108296.37130334784</v>
          </cell>
          <cell r="K30">
            <v>792.51824591810225</v>
          </cell>
          <cell r="L30">
            <v>150000</v>
          </cell>
          <cell r="M30">
            <v>0</v>
          </cell>
          <cell r="N30">
            <v>19631.5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1412777.3630562834</v>
          </cell>
          <cell r="W30">
            <v>-6</v>
          </cell>
          <cell r="X30">
            <v>1430521.7331832857</v>
          </cell>
          <cell r="Y30">
            <v>-17744.370127002243</v>
          </cell>
          <cell r="Z30">
            <v>-1.2404124813620531E-2</v>
          </cell>
          <cell r="AB30">
            <v>3540.8953791665485</v>
          </cell>
          <cell r="AC30">
            <v>3549.6918669755864</v>
          </cell>
          <cell r="AD30">
            <v>8.7964878090378988</v>
          </cell>
          <cell r="AE30">
            <v>2.4842552143148622E-3</v>
          </cell>
          <cell r="AG30">
            <v>83160</v>
          </cell>
          <cell r="AH30">
            <v>85800</v>
          </cell>
        </row>
        <row r="31">
          <cell r="D31">
            <v>5200</v>
          </cell>
          <cell r="E31" t="str">
            <v>Clifford C of E Infant School</v>
          </cell>
          <cell r="F31">
            <v>93</v>
          </cell>
          <cell r="G31">
            <v>253404.71212392542</v>
          </cell>
          <cell r="H31">
            <v>5201.6789699193523</v>
          </cell>
          <cell r="I31">
            <v>0</v>
          </cell>
          <cell r="J31">
            <v>30195.680885468715</v>
          </cell>
          <cell r="K31">
            <v>2019.1294004044121</v>
          </cell>
          <cell r="L31">
            <v>150000</v>
          </cell>
          <cell r="M31">
            <v>0</v>
          </cell>
          <cell r="N31">
            <v>1451.6000000000001</v>
          </cell>
          <cell r="O31">
            <v>0</v>
          </cell>
          <cell r="P31">
            <v>0</v>
          </cell>
          <cell r="Q31">
            <v>-20739.85187743132</v>
          </cell>
          <cell r="R31">
            <v>-20739.85187743132</v>
          </cell>
          <cell r="S31">
            <v>0</v>
          </cell>
          <cell r="T31">
            <v>0</v>
          </cell>
          <cell r="U31">
            <v>421532.94950228656</v>
          </cell>
          <cell r="W31">
            <v>1</v>
          </cell>
          <cell r="X31">
            <v>416869.97421167593</v>
          </cell>
          <cell r="Y31">
            <v>4662.9752906106296</v>
          </cell>
          <cell r="Z31">
            <v>1.1185682776574573E-2</v>
          </cell>
          <cell r="AB31">
            <v>4580.988727600834</v>
          </cell>
          <cell r="AC31">
            <v>4532.6123602396401</v>
          </cell>
          <cell r="AD31">
            <v>-48.376367361193843</v>
          </cell>
          <cell r="AE31">
            <v>-1.056024588528722E-2</v>
          </cell>
          <cell r="AG31">
            <v>3960</v>
          </cell>
          <cell r="AH31">
            <v>3960</v>
          </cell>
        </row>
        <row r="32">
          <cell r="D32">
            <v>2312</v>
          </cell>
          <cell r="E32" t="str">
            <v>Coit Primary</v>
          </cell>
          <cell r="F32">
            <v>209</v>
          </cell>
          <cell r="G32">
            <v>569479.40681613341</v>
          </cell>
          <cell r="H32">
            <v>19725.49102391136</v>
          </cell>
          <cell r="I32">
            <v>0</v>
          </cell>
          <cell r="J32">
            <v>56205.488382515221</v>
          </cell>
          <cell r="K32">
            <v>1172.2167907903408</v>
          </cell>
          <cell r="L32">
            <v>150000</v>
          </cell>
          <cell r="M32">
            <v>0</v>
          </cell>
          <cell r="N32">
            <v>9815.75</v>
          </cell>
          <cell r="O32">
            <v>0</v>
          </cell>
          <cell r="P32">
            <v>0</v>
          </cell>
          <cell r="Q32">
            <v>-861.81946509867782</v>
          </cell>
          <cell r="R32">
            <v>-861.81946509867782</v>
          </cell>
          <cell r="S32">
            <v>0</v>
          </cell>
          <cell r="T32">
            <v>0</v>
          </cell>
          <cell r="U32">
            <v>805536.53354825173</v>
          </cell>
          <cell r="W32">
            <v>0</v>
          </cell>
          <cell r="X32">
            <v>804007.51834882051</v>
          </cell>
          <cell r="Y32">
            <v>1529.0151994312182</v>
          </cell>
          <cell r="Z32">
            <v>1.9017424147616633E-3</v>
          </cell>
          <cell r="AB32">
            <v>3846.9259251139738</v>
          </cell>
          <cell r="AC32">
            <v>3854.241787312209</v>
          </cell>
          <cell r="AD32">
            <v>7.3158621982352088</v>
          </cell>
          <cell r="AE32">
            <v>1.9017424147615891E-3</v>
          </cell>
          <cell r="AG32">
            <v>26400</v>
          </cell>
          <cell r="AH32">
            <v>25080</v>
          </cell>
        </row>
        <row r="33">
          <cell r="D33">
            <v>2026</v>
          </cell>
          <cell r="E33" t="str">
            <v>Concord Junior School</v>
          </cell>
          <cell r="F33">
            <v>218</v>
          </cell>
          <cell r="G33">
            <v>594002.44347328751</v>
          </cell>
          <cell r="H33">
            <v>72294.401717074958</v>
          </cell>
          <cell r="I33">
            <v>594.00244347328726</v>
          </cell>
          <cell r="J33">
            <v>143723.65683250388</v>
          </cell>
          <cell r="K33">
            <v>18845.207737107823</v>
          </cell>
          <cell r="L33">
            <v>150000</v>
          </cell>
          <cell r="M33">
            <v>0</v>
          </cell>
          <cell r="N33">
            <v>3106.25</v>
          </cell>
          <cell r="O33">
            <v>0</v>
          </cell>
          <cell r="P33">
            <v>0</v>
          </cell>
          <cell r="Q33">
            <v>-91318.531669361779</v>
          </cell>
          <cell r="R33">
            <v>-91318.531669361779</v>
          </cell>
          <cell r="S33">
            <v>0</v>
          </cell>
          <cell r="T33">
            <v>0</v>
          </cell>
          <cell r="U33">
            <v>891247.43053408572</v>
          </cell>
          <cell r="W33">
            <v>7</v>
          </cell>
          <cell r="X33">
            <v>863188.9922672956</v>
          </cell>
          <cell r="Y33">
            <v>28058.438266790123</v>
          </cell>
          <cell r="Z33">
            <v>3.2505556162261078E-2</v>
          </cell>
          <cell r="AB33">
            <v>4090.9430913141973</v>
          </cell>
          <cell r="AC33">
            <v>4088.2909657526866</v>
          </cell>
          <cell r="AD33">
            <v>-2.6521255615107293</v>
          </cell>
          <cell r="AE33">
            <v>-6.482919713895961E-4</v>
          </cell>
          <cell r="AG33">
            <v>108240</v>
          </cell>
          <cell r="AH33">
            <v>110880</v>
          </cell>
        </row>
        <row r="34">
          <cell r="D34">
            <v>3422</v>
          </cell>
          <cell r="E34" t="str">
            <v>Deepcar St John's C E Jnr Sch</v>
          </cell>
          <cell r="F34">
            <v>203</v>
          </cell>
          <cell r="G34">
            <v>553130.71571136406</v>
          </cell>
          <cell r="H34">
            <v>17590.96849891567</v>
          </cell>
          <cell r="I34">
            <v>0</v>
          </cell>
          <cell r="J34">
            <v>66394.877676814125</v>
          </cell>
          <cell r="K34">
            <v>336.5215667340687</v>
          </cell>
          <cell r="L34">
            <v>150000</v>
          </cell>
          <cell r="M34">
            <v>0</v>
          </cell>
          <cell r="N34">
            <v>2410.4499999999994</v>
          </cell>
          <cell r="O34">
            <v>0</v>
          </cell>
          <cell r="P34">
            <v>0</v>
          </cell>
          <cell r="Q34">
            <v>-9870.7732747455229</v>
          </cell>
          <cell r="R34">
            <v>-9870.7732747455229</v>
          </cell>
          <cell r="S34">
            <v>0</v>
          </cell>
          <cell r="T34">
            <v>0</v>
          </cell>
          <cell r="U34">
            <v>779992.76017908228</v>
          </cell>
          <cell r="W34">
            <v>10</v>
          </cell>
          <cell r="X34">
            <v>745859.4245498958</v>
          </cell>
          <cell r="Y34">
            <v>34133.335629186477</v>
          </cell>
          <cell r="Z34">
            <v>4.5763765269554564E-2</v>
          </cell>
          <cell r="AB34">
            <v>3864.5566038854704</v>
          </cell>
          <cell r="AC34">
            <v>3842.3288678772528</v>
          </cell>
          <cell r="AD34">
            <v>-22.227736008217562</v>
          </cell>
          <cell r="AE34">
            <v>-5.751691147664789E-3</v>
          </cell>
          <cell r="AG34">
            <v>50160</v>
          </cell>
          <cell r="AH34">
            <v>51480</v>
          </cell>
        </row>
        <row r="35">
          <cell r="D35">
            <v>2283</v>
          </cell>
          <cell r="E35" t="str">
            <v>Dobcroft Infant School</v>
          </cell>
          <cell r="F35">
            <v>300</v>
          </cell>
          <cell r="G35">
            <v>817434.55523846904</v>
          </cell>
          <cell r="H35">
            <v>4524.5227749183941</v>
          </cell>
          <cell r="I35">
            <v>0</v>
          </cell>
          <cell r="J35">
            <v>35344.771454126734</v>
          </cell>
          <cell r="K35">
            <v>6693.2466311748467</v>
          </cell>
          <cell r="L35">
            <v>150000</v>
          </cell>
          <cell r="M35">
            <v>0</v>
          </cell>
          <cell r="N35">
            <v>7317.4289999999992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4234.4738661208448</v>
          </cell>
          <cell r="T35">
            <v>4234.4738661208448</v>
          </cell>
          <cell r="U35">
            <v>1025548.9989648097</v>
          </cell>
          <cell r="W35">
            <v>28</v>
          </cell>
          <cell r="X35">
            <v>955913.83925734856</v>
          </cell>
          <cell r="Y35">
            <v>69635.159707461135</v>
          </cell>
          <cell r="Z35">
            <v>7.2846690619691026E-2</v>
          </cell>
          <cell r="AB35">
            <v>3501.5158947155624</v>
          </cell>
          <cell r="AC35">
            <v>3418.4966632160322</v>
          </cell>
          <cell r="AD35">
            <v>-83.019231499530179</v>
          </cell>
          <cell r="AE35">
            <v>-2.3709511536081161E-2</v>
          </cell>
          <cell r="AG35">
            <v>6600</v>
          </cell>
          <cell r="AH35">
            <v>6600</v>
          </cell>
        </row>
        <row r="36">
          <cell r="D36">
            <v>2239</v>
          </cell>
          <cell r="E36" t="str">
            <v>Dobcroft Junior School</v>
          </cell>
          <cell r="F36">
            <v>363</v>
          </cell>
          <cell r="G36">
            <v>989095.81183854758</v>
          </cell>
          <cell r="H36">
            <v>4690.8738283895673</v>
          </cell>
          <cell r="I36">
            <v>0</v>
          </cell>
          <cell r="J36">
            <v>90273.205315430474</v>
          </cell>
          <cell r="K36">
            <v>2019.1294004044096</v>
          </cell>
          <cell r="L36">
            <v>150000</v>
          </cell>
          <cell r="M36">
            <v>0</v>
          </cell>
          <cell r="N36">
            <v>10105.020999999999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1246184.0413827719</v>
          </cell>
          <cell r="W36">
            <v>-7</v>
          </cell>
          <cell r="X36">
            <v>1264127.2540212779</v>
          </cell>
          <cell r="Y36">
            <v>-17943.212638505967</v>
          </cell>
          <cell r="Z36">
            <v>-1.4194150613735558E-2</v>
          </cell>
          <cell r="AB36">
            <v>3416.5601460034536</v>
          </cell>
          <cell r="AC36">
            <v>3433.0138881068096</v>
          </cell>
          <cell r="AD36">
            <v>16.453742103356035</v>
          </cell>
          <cell r="AE36">
            <v>4.8158795397186026E-3</v>
          </cell>
          <cell r="AG36">
            <v>29040</v>
          </cell>
          <cell r="AH36">
            <v>29040</v>
          </cell>
        </row>
        <row r="37">
          <cell r="D37">
            <v>2364</v>
          </cell>
          <cell r="E37" t="str">
            <v>Dore Primary School</v>
          </cell>
          <cell r="F37">
            <v>456</v>
          </cell>
          <cell r="G37">
            <v>1242500.523962473</v>
          </cell>
          <cell r="H37">
            <v>11893.493100575492</v>
          </cell>
          <cell r="I37">
            <v>0</v>
          </cell>
          <cell r="J37">
            <v>126068.60267488859</v>
          </cell>
          <cell r="K37">
            <v>7381.3236814784022</v>
          </cell>
          <cell r="L37">
            <v>150000</v>
          </cell>
          <cell r="M37">
            <v>0</v>
          </cell>
          <cell r="N37">
            <v>18513.25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1556357.1934194155</v>
          </cell>
          <cell r="W37">
            <v>-2</v>
          </cell>
          <cell r="X37">
            <v>1559721.3414129722</v>
          </cell>
          <cell r="Y37">
            <v>-3364.1479935566895</v>
          </cell>
          <cell r="Z37">
            <v>-2.1568904035826446E-3</v>
          </cell>
          <cell r="AB37">
            <v>3405.5051122553978</v>
          </cell>
          <cell r="AC37">
            <v>3413.0640206566131</v>
          </cell>
          <cell r="AD37">
            <v>7.5589084012153762</v>
          </cell>
          <cell r="AE37">
            <v>2.2196144630683766E-3</v>
          </cell>
          <cell r="AG37">
            <v>30360</v>
          </cell>
          <cell r="AH37">
            <v>31680</v>
          </cell>
        </row>
        <row r="38">
          <cell r="D38">
            <v>3008</v>
          </cell>
          <cell r="E38" t="str">
            <v>Ecclesall CE Junior School</v>
          </cell>
          <cell r="F38">
            <v>358</v>
          </cell>
          <cell r="G38">
            <v>975471.90258457302</v>
          </cell>
          <cell r="H38">
            <v>18130.323334088196</v>
          </cell>
          <cell r="I38">
            <v>0</v>
          </cell>
          <cell r="J38">
            <v>45290.770770011448</v>
          </cell>
          <cell r="K38">
            <v>2019.1294004044048</v>
          </cell>
          <cell r="L38">
            <v>150000</v>
          </cell>
          <cell r="M38">
            <v>0</v>
          </cell>
          <cell r="N38">
            <v>3454.15</v>
          </cell>
          <cell r="O38">
            <v>0</v>
          </cell>
          <cell r="P38">
            <v>0</v>
          </cell>
          <cell r="Q38">
            <v>-21273.975483882492</v>
          </cell>
          <cell r="R38">
            <v>-21273.975483882492</v>
          </cell>
          <cell r="S38">
            <v>0</v>
          </cell>
          <cell r="T38">
            <v>0</v>
          </cell>
          <cell r="U38">
            <v>1173092.3006051944</v>
          </cell>
          <cell r="W38">
            <v>-3</v>
          </cell>
          <cell r="X38">
            <v>1175473.6671847918</v>
          </cell>
          <cell r="Y38">
            <v>-2381.3665795973502</v>
          </cell>
          <cell r="Z38">
            <v>-2.0258782872615254E-3</v>
          </cell>
          <cell r="AB38">
            <v>3256.15974289416</v>
          </cell>
          <cell r="AC38">
            <v>3276.7941357686996</v>
          </cell>
          <cell r="AD38">
            <v>20.634392874539571</v>
          </cell>
          <cell r="AE38">
            <v>6.3370333472027949E-3</v>
          </cell>
          <cell r="AG38">
            <v>30360</v>
          </cell>
          <cell r="AH38">
            <v>29040</v>
          </cell>
        </row>
        <row r="39">
          <cell r="D39">
            <v>2206</v>
          </cell>
          <cell r="E39" t="str">
            <v>Ecclesall Infant School</v>
          </cell>
          <cell r="F39">
            <v>180</v>
          </cell>
          <cell r="G39">
            <v>490460.73314308142</v>
          </cell>
          <cell r="H39">
            <v>1907.8525400173235</v>
          </cell>
          <cell r="I39">
            <v>0</v>
          </cell>
          <cell r="J39">
            <v>27319.901753519243</v>
          </cell>
          <cell r="K39">
            <v>4543.041150909924</v>
          </cell>
          <cell r="L39">
            <v>150000</v>
          </cell>
          <cell r="M39">
            <v>0</v>
          </cell>
          <cell r="N39">
            <v>8946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683177.52858752792</v>
          </cell>
          <cell r="W39">
            <v>-1</v>
          </cell>
          <cell r="X39">
            <v>690079.59307338949</v>
          </cell>
          <cell r="Y39">
            <v>-6902.0644858615706</v>
          </cell>
          <cell r="Z39">
            <v>-1.0001838273643227E-2</v>
          </cell>
          <cell r="AB39">
            <v>3812.594436869555</v>
          </cell>
          <cell r="AC39">
            <v>3795.4307143751553</v>
          </cell>
          <cell r="AD39">
            <v>-17.163722494399735</v>
          </cell>
          <cell r="AE39">
            <v>-4.501848486274487E-3</v>
          </cell>
          <cell r="AG39">
            <v>5280</v>
          </cell>
          <cell r="AH39">
            <v>3960</v>
          </cell>
        </row>
        <row r="40">
          <cell r="D40">
            <v>2080</v>
          </cell>
          <cell r="E40" t="str">
            <v>Ecclesfield Primary School</v>
          </cell>
          <cell r="F40">
            <v>411</v>
          </cell>
          <cell r="G40">
            <v>1119885.3406767026</v>
          </cell>
          <cell r="H40">
            <v>100279.12218772306</v>
          </cell>
          <cell r="I40">
            <v>0</v>
          </cell>
          <cell r="J40">
            <v>110027.80961292093</v>
          </cell>
          <cell r="K40">
            <v>1188.9143031034571</v>
          </cell>
          <cell r="L40">
            <v>150000</v>
          </cell>
          <cell r="M40">
            <v>0</v>
          </cell>
          <cell r="N40">
            <v>16773.75</v>
          </cell>
          <cell r="O40">
            <v>0</v>
          </cell>
          <cell r="P40">
            <v>0</v>
          </cell>
          <cell r="Q40">
            <v>-27757.073147617841</v>
          </cell>
          <cell r="R40">
            <v>-27757.073147617841</v>
          </cell>
          <cell r="S40">
            <v>0</v>
          </cell>
          <cell r="T40">
            <v>0</v>
          </cell>
          <cell r="U40">
            <v>1470397.8636328322</v>
          </cell>
          <cell r="W40">
            <v>3</v>
          </cell>
          <cell r="X40">
            <v>1452854.9099692905</v>
          </cell>
          <cell r="Y40">
            <v>17542.953663541703</v>
          </cell>
          <cell r="Z40">
            <v>1.2074814589649915E-2</v>
          </cell>
          <cell r="AB40">
            <v>3560.918896983555</v>
          </cell>
          <cell r="AC40">
            <v>3577.6103738025113</v>
          </cell>
          <cell r="AD40">
            <v>16.691476818956289</v>
          </cell>
          <cell r="AE40">
            <v>4.6874071838860455E-3</v>
          </cell>
          <cell r="AG40">
            <v>120120</v>
          </cell>
          <cell r="AH40">
            <v>125400</v>
          </cell>
        </row>
        <row r="41">
          <cell r="D41">
            <v>2024</v>
          </cell>
          <cell r="E41" t="str">
            <v>Emmanuel Junior School (Anglican Methodist Aided)</v>
          </cell>
          <cell r="F41">
            <v>185</v>
          </cell>
          <cell r="G41">
            <v>504084.64239705593</v>
          </cell>
          <cell r="H41">
            <v>42339.268888339706</v>
          </cell>
          <cell r="I41">
            <v>0</v>
          </cell>
          <cell r="J41">
            <v>52093.878764715511</v>
          </cell>
          <cell r="K41">
            <v>336.52156673406876</v>
          </cell>
          <cell r="L41">
            <v>150000</v>
          </cell>
          <cell r="M41">
            <v>0</v>
          </cell>
          <cell r="N41">
            <v>5499.4288000000006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8832.4476453178449</v>
          </cell>
          <cell r="T41">
            <v>8832.4476453178449</v>
          </cell>
          <cell r="U41">
            <v>763186.18806216307</v>
          </cell>
          <cell r="W41">
            <v>7</v>
          </cell>
          <cell r="X41">
            <v>747057.23485314858</v>
          </cell>
          <cell r="Y41">
            <v>16128.953209014493</v>
          </cell>
          <cell r="Z41">
            <v>2.1589983279105801E-2</v>
          </cell>
          <cell r="AB41">
            <v>4196.9507576019587</v>
          </cell>
          <cell r="AC41">
            <v>4125.3307462819621</v>
          </cell>
          <cell r="AD41">
            <v>-71.620011319996593</v>
          </cell>
          <cell r="AE41">
            <v>-1.706477284496867E-2</v>
          </cell>
          <cell r="AG41">
            <v>95040</v>
          </cell>
          <cell r="AH41">
            <v>100320</v>
          </cell>
        </row>
        <row r="42">
          <cell r="D42">
            <v>2028</v>
          </cell>
          <cell r="E42" t="str">
            <v>Emmaus Catholic and Church of England Primary School</v>
          </cell>
          <cell r="F42">
            <v>301</v>
          </cell>
          <cell r="G42">
            <v>820159.33708926395</v>
          </cell>
          <cell r="H42">
            <v>143311.01106736256</v>
          </cell>
          <cell r="I42">
            <v>0</v>
          </cell>
          <cell r="J42">
            <v>141146.23200874383</v>
          </cell>
          <cell r="K42">
            <v>11474.596703209701</v>
          </cell>
          <cell r="L42">
            <v>150000</v>
          </cell>
          <cell r="M42">
            <v>0</v>
          </cell>
          <cell r="N42">
            <v>7216.0999999999985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2680.2214695220555</v>
          </cell>
          <cell r="T42">
            <v>2680.2214695220555</v>
          </cell>
          <cell r="U42">
            <v>1275987.4983381021</v>
          </cell>
          <cell r="W42">
            <v>12</v>
          </cell>
          <cell r="X42">
            <v>1250042.0231748903</v>
          </cell>
          <cell r="Y42">
            <v>25945.475163211813</v>
          </cell>
          <cell r="Z42">
            <v>2.0755682354833799E-2</v>
          </cell>
          <cell r="AB42">
            <v>4325.4049244805892</v>
          </cell>
          <cell r="AC42">
            <v>4239.161124046851</v>
          </cell>
          <cell r="AD42">
            <v>-86.243800433738215</v>
          </cell>
          <cell r="AE42">
            <v>-1.9938896343697738E-2</v>
          </cell>
          <cell r="AG42">
            <v>178200</v>
          </cell>
          <cell r="AH42">
            <v>186120</v>
          </cell>
        </row>
        <row r="43">
          <cell r="D43">
            <v>2365</v>
          </cell>
          <cell r="E43" t="str">
            <v>Firs Hill Community Primary</v>
          </cell>
          <cell r="F43">
            <v>450</v>
          </cell>
          <cell r="G43">
            <v>1226151.8328577036</v>
          </cell>
          <cell r="H43">
            <v>162773.17615084958</v>
          </cell>
          <cell r="I43">
            <v>1728.1334557055338</v>
          </cell>
          <cell r="J43">
            <v>237166.5186306152</v>
          </cell>
          <cell r="K43">
            <v>75717.352515165403</v>
          </cell>
          <cell r="L43">
            <v>150000</v>
          </cell>
          <cell r="M43">
            <v>0</v>
          </cell>
          <cell r="N43">
            <v>30648.75</v>
          </cell>
          <cell r="O43">
            <v>0</v>
          </cell>
          <cell r="P43">
            <v>0</v>
          </cell>
          <cell r="Q43">
            <v>-47886.37597972199</v>
          </cell>
          <cell r="R43">
            <v>-47886.37597972199</v>
          </cell>
          <cell r="S43">
            <v>0</v>
          </cell>
          <cell r="T43">
            <v>0</v>
          </cell>
          <cell r="U43">
            <v>1836299.3876303174</v>
          </cell>
          <cell r="W43">
            <v>-5</v>
          </cell>
          <cell r="X43">
            <v>1834355.9495124326</v>
          </cell>
          <cell r="Y43">
            <v>1943.438117884798</v>
          </cell>
          <cell r="Z43">
            <v>1.0594661948796576E-3</v>
          </cell>
          <cell r="AB43">
            <v>4031.5515373899616</v>
          </cell>
          <cell r="AC43">
            <v>4080.6653058451498</v>
          </cell>
          <cell r="AD43">
            <v>49.113768455188165</v>
          </cell>
          <cell r="AE43">
            <v>1.218234915260058E-2</v>
          </cell>
          <cell r="AG43">
            <v>201960</v>
          </cell>
          <cell r="AH43">
            <v>199320</v>
          </cell>
        </row>
        <row r="44">
          <cell r="D44">
            <v>2010</v>
          </cell>
          <cell r="E44" t="str">
            <v>Fox Hill Primary School</v>
          </cell>
          <cell r="F44">
            <v>285</v>
          </cell>
          <cell r="G44">
            <v>776562.82747654559</v>
          </cell>
          <cell r="H44">
            <v>145646.61458147125</v>
          </cell>
          <cell r="I44">
            <v>6212.5026198123651</v>
          </cell>
          <cell r="J44">
            <v>143326.45072487282</v>
          </cell>
          <cell r="K44">
            <v>8570.5599017165969</v>
          </cell>
          <cell r="L44">
            <v>150000</v>
          </cell>
          <cell r="M44">
            <v>0</v>
          </cell>
          <cell r="N44">
            <v>15408.3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96342.524140180991</v>
          </cell>
          <cell r="T44">
            <v>96342.524140180991</v>
          </cell>
          <cell r="U44">
            <v>1342069.7794445998</v>
          </cell>
          <cell r="W44">
            <v>19</v>
          </cell>
          <cell r="X44">
            <v>1261352.0216215034</v>
          </cell>
          <cell r="Y44">
            <v>80717.757823096355</v>
          </cell>
          <cell r="Z44">
            <v>6.399304590587758E-2</v>
          </cell>
          <cell r="AB44">
            <v>5005.365165164696</v>
          </cell>
          <cell r="AC44">
            <v>4709.0167699810518</v>
          </cell>
          <cell r="AD44">
            <v>-296.34839518364424</v>
          </cell>
          <cell r="AE44">
            <v>-5.9206148883224036E-2</v>
          </cell>
          <cell r="AG44">
            <v>209880</v>
          </cell>
          <cell r="AH44">
            <v>216480</v>
          </cell>
        </row>
        <row r="45">
          <cell r="D45">
            <v>2036</v>
          </cell>
          <cell r="E45" t="str">
            <v>Gleadless Primary School</v>
          </cell>
          <cell r="F45">
            <v>400</v>
          </cell>
          <cell r="G45">
            <v>1089912.7403179586</v>
          </cell>
          <cell r="H45">
            <v>63403.637780364836</v>
          </cell>
          <cell r="I45">
            <v>0</v>
          </cell>
          <cell r="J45">
            <v>112032.99174309551</v>
          </cell>
          <cell r="K45">
            <v>1277.9300002559562</v>
          </cell>
          <cell r="L45">
            <v>150000</v>
          </cell>
          <cell r="M45">
            <v>31476.574343749999</v>
          </cell>
          <cell r="N45">
            <v>21992.25</v>
          </cell>
          <cell r="O45">
            <v>0</v>
          </cell>
          <cell r="P45">
            <v>0</v>
          </cell>
          <cell r="Q45">
            <v>-17953.148737317333</v>
          </cell>
          <cell r="R45">
            <v>-17953.148737317333</v>
          </cell>
          <cell r="S45">
            <v>0</v>
          </cell>
          <cell r="T45">
            <v>0</v>
          </cell>
          <cell r="U45">
            <v>1452142.9754481076</v>
          </cell>
          <cell r="W45">
            <v>1</v>
          </cell>
          <cell r="X45">
            <v>1441023.4287204228</v>
          </cell>
          <cell r="Y45">
            <v>11119.546727684792</v>
          </cell>
          <cell r="Z45">
            <v>7.7164232767253146E-3</v>
          </cell>
          <cell r="AB45">
            <v>3602.558571801057</v>
          </cell>
          <cell r="AC45">
            <v>3630.357438620269</v>
          </cell>
          <cell r="AD45">
            <v>27.79886681921198</v>
          </cell>
          <cell r="AE45">
            <v>7.7164232767253137E-3</v>
          </cell>
          <cell r="AG45">
            <v>95040</v>
          </cell>
          <cell r="AH45">
            <v>97680</v>
          </cell>
        </row>
        <row r="46">
          <cell r="D46">
            <v>2305</v>
          </cell>
          <cell r="E46" t="str">
            <v>Greengate Lane Academy</v>
          </cell>
          <cell r="F46">
            <v>179</v>
          </cell>
          <cell r="G46">
            <v>487735.95129228651</v>
          </cell>
          <cell r="H46">
            <v>57628.597238969218</v>
          </cell>
          <cell r="I46">
            <v>0</v>
          </cell>
          <cell r="J46">
            <v>54714.430879180632</v>
          </cell>
          <cell r="K46">
            <v>1554.5125276231793</v>
          </cell>
          <cell r="L46">
            <v>150000</v>
          </cell>
          <cell r="M46">
            <v>0</v>
          </cell>
          <cell r="N46">
            <v>3352.1500000000005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120581.76539769772</v>
          </cell>
          <cell r="T46">
            <v>120581.76539769772</v>
          </cell>
          <cell r="U46">
            <v>875567.40733575728</v>
          </cell>
          <cell r="W46">
            <v>-14</v>
          </cell>
          <cell r="X46">
            <v>943246.61328579171</v>
          </cell>
          <cell r="Y46">
            <v>-67679.205950034433</v>
          </cell>
          <cell r="Z46">
            <v>-7.1751337345675154E-2</v>
          </cell>
          <cell r="AB46">
            <v>4887.2881517398537</v>
          </cell>
          <cell r="AC46">
            <v>4891.4380298086999</v>
          </cell>
          <cell r="AD46">
            <v>4.149878068846192</v>
          </cell>
          <cell r="AE46">
            <v>8.4911671667422617E-4</v>
          </cell>
          <cell r="AG46">
            <v>116160</v>
          </cell>
          <cell r="AH46">
            <v>109560</v>
          </cell>
        </row>
        <row r="47">
          <cell r="D47">
            <v>2341</v>
          </cell>
          <cell r="E47" t="str">
            <v>Greenhill Primary School</v>
          </cell>
          <cell r="F47">
            <v>529</v>
          </cell>
          <cell r="G47">
            <v>1441409.5990705003</v>
          </cell>
          <cell r="H47">
            <v>97893.927573706969</v>
          </cell>
          <cell r="I47">
            <v>0</v>
          </cell>
          <cell r="J47">
            <v>160108.13366582963</v>
          </cell>
          <cell r="K47">
            <v>3560.3981760464444</v>
          </cell>
          <cell r="L47">
            <v>150000</v>
          </cell>
          <cell r="M47">
            <v>0</v>
          </cell>
          <cell r="N47">
            <v>22240.75</v>
          </cell>
          <cell r="O47">
            <v>0</v>
          </cell>
          <cell r="P47">
            <v>0</v>
          </cell>
          <cell r="Q47">
            <v>-20163.666516483077</v>
          </cell>
          <cell r="R47">
            <v>-20163.666516483077</v>
          </cell>
          <cell r="S47">
            <v>0</v>
          </cell>
          <cell r="T47">
            <v>0</v>
          </cell>
          <cell r="U47">
            <v>1855049.1419696005</v>
          </cell>
          <cell r="W47">
            <v>2</v>
          </cell>
          <cell r="X47">
            <v>1838331.6215098568</v>
          </cell>
          <cell r="Y47">
            <v>16717.520459743682</v>
          </cell>
          <cell r="Z47">
            <v>9.0938545930104083E-3</v>
          </cell>
          <cell r="AB47">
            <v>3494.9270370909826</v>
          </cell>
          <cell r="AC47">
            <v>3506.7091530616267</v>
          </cell>
          <cell r="AD47">
            <v>11.782115970644099</v>
          </cell>
          <cell r="AE47">
            <v>3.3712051340708373E-3</v>
          </cell>
          <cell r="AG47">
            <v>147840</v>
          </cell>
          <cell r="AH47">
            <v>150480</v>
          </cell>
        </row>
        <row r="48">
          <cell r="D48">
            <v>2296</v>
          </cell>
          <cell r="E48" t="str">
            <v>Grenoside Primary School</v>
          </cell>
          <cell r="F48">
            <v>346</v>
          </cell>
          <cell r="G48">
            <v>942774.52037503431</v>
          </cell>
          <cell r="H48">
            <v>41871.717673774176</v>
          </cell>
          <cell r="I48">
            <v>0</v>
          </cell>
          <cell r="J48">
            <v>111323.0435080616</v>
          </cell>
          <cell r="K48">
            <v>784.08391979789644</v>
          </cell>
          <cell r="L48">
            <v>150000</v>
          </cell>
          <cell r="M48">
            <v>0</v>
          </cell>
          <cell r="N48">
            <v>43239</v>
          </cell>
          <cell r="O48">
            <v>112267.97740154061</v>
          </cell>
          <cell r="P48">
            <v>0</v>
          </cell>
          <cell r="Q48">
            <v>-45790.834735816483</v>
          </cell>
          <cell r="R48">
            <v>-45790.834735816483</v>
          </cell>
          <cell r="S48">
            <v>0</v>
          </cell>
          <cell r="T48">
            <v>0</v>
          </cell>
          <cell r="U48">
            <v>1356469.5081423919</v>
          </cell>
          <cell r="W48">
            <v>0</v>
          </cell>
          <cell r="X48">
            <v>1349068.8233957402</v>
          </cell>
          <cell r="Y48">
            <v>7400.6847466516774</v>
          </cell>
          <cell r="Z48">
            <v>5.4857725701668936E-3</v>
          </cell>
          <cell r="AB48">
            <v>3910.3444156398268</v>
          </cell>
          <cell r="AC48">
            <v>3920.43210445778</v>
          </cell>
          <cell r="AD48">
            <v>10.087688817953222</v>
          </cell>
          <cell r="AE48">
            <v>2.5797443257444194E-3</v>
          </cell>
          <cell r="AG48">
            <v>52800</v>
          </cell>
          <cell r="AH48">
            <v>52800</v>
          </cell>
        </row>
        <row r="49">
          <cell r="D49">
            <v>2356</v>
          </cell>
          <cell r="E49" t="str">
            <v>GREYSTONES PRIMARY SCHOOL</v>
          </cell>
          <cell r="F49">
            <v>571</v>
          </cell>
          <cell r="G49">
            <v>1555850.4368038862</v>
          </cell>
          <cell r="H49">
            <v>20356.624557404724</v>
          </cell>
          <cell r="I49">
            <v>0</v>
          </cell>
          <cell r="J49">
            <v>131409.99029013416</v>
          </cell>
          <cell r="K49">
            <v>12435.841863799047</v>
          </cell>
          <cell r="L49">
            <v>150000</v>
          </cell>
          <cell r="M49">
            <v>0</v>
          </cell>
          <cell r="N49">
            <v>18140.5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1888193.3935152243</v>
          </cell>
          <cell r="W49">
            <v>32</v>
          </cell>
          <cell r="X49">
            <v>1808253.6131536637</v>
          </cell>
          <cell r="Y49">
            <v>79939.780361560639</v>
          </cell>
          <cell r="Z49">
            <v>4.4208279071066031E-2</v>
          </cell>
          <cell r="AB49">
            <v>3354.8304511199699</v>
          </cell>
          <cell r="AC49">
            <v>3306.818552566067</v>
          </cell>
          <cell r="AD49">
            <v>-48.011898553902938</v>
          </cell>
          <cell r="AE49">
            <v>-1.4311274221883476E-2</v>
          </cell>
          <cell r="AG49">
            <v>46200</v>
          </cell>
          <cell r="AH49">
            <v>47520</v>
          </cell>
        </row>
        <row r="50">
          <cell r="D50">
            <v>2279</v>
          </cell>
          <cell r="E50" t="str">
            <v>Halfway Junior School</v>
          </cell>
          <cell r="F50">
            <v>169</v>
          </cell>
          <cell r="G50">
            <v>460488.13278433756</v>
          </cell>
          <cell r="H50">
            <v>27881.695805065945</v>
          </cell>
          <cell r="I50">
            <v>0</v>
          </cell>
          <cell r="J50">
            <v>45865.993843336466</v>
          </cell>
          <cell r="K50">
            <v>673.04313346813581</v>
          </cell>
          <cell r="L50">
            <v>150000</v>
          </cell>
          <cell r="M50">
            <v>0</v>
          </cell>
          <cell r="N50">
            <v>9318.75</v>
          </cell>
          <cell r="O50">
            <v>0</v>
          </cell>
          <cell r="P50">
            <v>0</v>
          </cell>
          <cell r="Q50">
            <v>-896.16873043447129</v>
          </cell>
          <cell r="R50">
            <v>-896.16873043447129</v>
          </cell>
          <cell r="S50">
            <v>0</v>
          </cell>
          <cell r="T50">
            <v>0</v>
          </cell>
          <cell r="U50">
            <v>693331.44683577365</v>
          </cell>
          <cell r="W50">
            <v>-1</v>
          </cell>
          <cell r="X50">
            <v>693159.39980461053</v>
          </cell>
          <cell r="Y50">
            <v>172.04703116312157</v>
          </cell>
          <cell r="Z50">
            <v>2.4820702310553476E-4</v>
          </cell>
          <cell r="AB50">
            <v>4077.4082341447679</v>
          </cell>
          <cell r="AC50">
            <v>4102.5529398566487</v>
          </cell>
          <cell r="AD50">
            <v>25.144705711880761</v>
          </cell>
          <cell r="AE50">
            <v>6.1668354670291765E-3</v>
          </cell>
          <cell r="AG50">
            <v>31680</v>
          </cell>
          <cell r="AH50">
            <v>33000</v>
          </cell>
        </row>
        <row r="51">
          <cell r="D51">
            <v>2252</v>
          </cell>
          <cell r="E51" t="str">
            <v>Halfway Nursery Infant School</v>
          </cell>
          <cell r="F51">
            <v>152</v>
          </cell>
          <cell r="G51">
            <v>414166.84132082434</v>
          </cell>
          <cell r="H51">
            <v>18657.46319159431</v>
          </cell>
          <cell r="I51">
            <v>0</v>
          </cell>
          <cell r="J51">
            <v>33046.754011129844</v>
          </cell>
          <cell r="K51">
            <v>2609.7590889580815</v>
          </cell>
          <cell r="L51">
            <v>150000</v>
          </cell>
          <cell r="M51">
            <v>0</v>
          </cell>
          <cell r="N51">
            <v>8228</v>
          </cell>
          <cell r="O51">
            <v>0</v>
          </cell>
          <cell r="P51">
            <v>0</v>
          </cell>
          <cell r="Q51">
            <v>-4734.8600263050384</v>
          </cell>
          <cell r="R51">
            <v>-4734.8600263050384</v>
          </cell>
          <cell r="S51">
            <v>0</v>
          </cell>
          <cell r="T51">
            <v>0</v>
          </cell>
          <cell r="U51">
            <v>621973.95758620149</v>
          </cell>
          <cell r="W51">
            <v>4</v>
          </cell>
          <cell r="X51">
            <v>610788.27635579987</v>
          </cell>
          <cell r="Y51">
            <v>11185.68123040162</v>
          </cell>
          <cell r="Z51">
            <v>1.8313516587351249E-2</v>
          </cell>
          <cell r="AB51">
            <v>4071.921842371999</v>
          </cell>
          <cell r="AC51">
            <v>4091.9339314881677</v>
          </cell>
          <cell r="AD51">
            <v>20.012089116168681</v>
          </cell>
          <cell r="AE51">
            <v>4.9146545269913942E-3</v>
          </cell>
          <cell r="AG51">
            <v>18480</v>
          </cell>
          <cell r="AH51">
            <v>18480</v>
          </cell>
        </row>
        <row r="52">
          <cell r="D52">
            <v>2357</v>
          </cell>
          <cell r="E52" t="str">
            <v>Hallam Primary School</v>
          </cell>
          <cell r="F52">
            <v>541</v>
          </cell>
          <cell r="G52">
            <v>1474106.9812800393</v>
          </cell>
          <cell r="H52">
            <v>18016.014708706112</v>
          </cell>
          <cell r="I52">
            <v>0</v>
          </cell>
          <cell r="J52">
            <v>85448.771614063691</v>
          </cell>
          <cell r="K52">
            <v>12431.284572019964</v>
          </cell>
          <cell r="L52">
            <v>150000</v>
          </cell>
          <cell r="M52">
            <v>0</v>
          </cell>
          <cell r="N52">
            <v>3404.7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1743407.7521748291</v>
          </cell>
          <cell r="W52">
            <v>18</v>
          </cell>
          <cell r="X52">
            <v>1707068.2520763846</v>
          </cell>
          <cell r="Y52">
            <v>36339.500098444521</v>
          </cell>
          <cell r="Z52">
            <v>2.1287666766834388E-2</v>
          </cell>
          <cell r="AB52">
            <v>3270.2456936329208</v>
          </cell>
          <cell r="AC52">
            <v>3222.5651611364679</v>
          </cell>
          <cell r="AD52">
            <v>-47.680532496452997</v>
          </cell>
          <cell r="AE52">
            <v>-1.4580107112222697E-2</v>
          </cell>
          <cell r="AG52">
            <v>47520</v>
          </cell>
          <cell r="AH52">
            <v>48840</v>
          </cell>
        </row>
        <row r="53">
          <cell r="D53">
            <v>2004</v>
          </cell>
          <cell r="E53" t="str">
            <v>Hartley Brook Academy</v>
          </cell>
          <cell r="F53">
            <v>572.5</v>
          </cell>
          <cell r="G53">
            <v>1559937.6095800784</v>
          </cell>
          <cell r="H53">
            <v>322408.41365205182</v>
          </cell>
          <cell r="I53">
            <v>9902.2126521169848</v>
          </cell>
          <cell r="J53">
            <v>307316.61562007607</v>
          </cell>
          <cell r="K53">
            <v>28702.199138231808</v>
          </cell>
          <cell r="L53">
            <v>150000</v>
          </cell>
          <cell r="M53">
            <v>0</v>
          </cell>
          <cell r="N53">
            <v>4671.8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41190.544517578623</v>
          </cell>
          <cell r="T53">
            <v>41190.544517578623</v>
          </cell>
          <cell r="U53">
            <v>2424129.395160134</v>
          </cell>
          <cell r="W53">
            <v>2</v>
          </cell>
          <cell r="X53">
            <v>2450614.0379646616</v>
          </cell>
          <cell r="Y53">
            <v>-26484.642804527655</v>
          </cell>
          <cell r="Z53">
            <v>-1.0807349665932817E-2</v>
          </cell>
          <cell r="AB53">
            <v>4291.7934114967802</v>
          </cell>
          <cell r="AC53">
            <v>4234.2871531181381</v>
          </cell>
          <cell r="AD53">
            <v>-57.506258378642087</v>
          </cell>
          <cell r="AE53">
            <v>-1.3399120802179186E-2</v>
          </cell>
          <cell r="AG53">
            <v>426360</v>
          </cell>
          <cell r="AH53">
            <v>411840</v>
          </cell>
        </row>
        <row r="54">
          <cell r="D54">
            <v>2047</v>
          </cell>
          <cell r="E54" t="str">
            <v>Hatfield Primary</v>
          </cell>
          <cell r="F54">
            <v>410</v>
          </cell>
          <cell r="G54">
            <v>1117160.5588259078</v>
          </cell>
          <cell r="H54">
            <v>221508.28111910255</v>
          </cell>
          <cell r="I54">
            <v>817.43455523850082</v>
          </cell>
          <cell r="J54">
            <v>203912.13441826709</v>
          </cell>
          <cell r="K54">
            <v>25770.97630305434</v>
          </cell>
          <cell r="L54">
            <v>150000</v>
          </cell>
          <cell r="M54">
            <v>0</v>
          </cell>
          <cell r="N54">
            <v>4100.25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36934.691268479452</v>
          </cell>
          <cell r="T54">
            <v>36934.691268479452</v>
          </cell>
          <cell r="U54">
            <v>1760204.3264900497</v>
          </cell>
          <cell r="W54">
            <v>-3</v>
          </cell>
          <cell r="X54">
            <v>1796576.54940387</v>
          </cell>
          <cell r="Y54">
            <v>-36372.222913820297</v>
          </cell>
          <cell r="Z54">
            <v>-2.0245295379085919E-2</v>
          </cell>
          <cell r="AB54">
            <v>4308.3370489301442</v>
          </cell>
          <cell r="AC54">
            <v>4293.1812841220726</v>
          </cell>
          <cell r="AD54">
            <v>-15.155764808071581</v>
          </cell>
          <cell r="AE54">
            <v>-3.5177760318996151E-3</v>
          </cell>
          <cell r="AG54">
            <v>290400</v>
          </cell>
          <cell r="AH54">
            <v>289080</v>
          </cell>
        </row>
        <row r="55">
          <cell r="D55">
            <v>2297</v>
          </cell>
          <cell r="E55" t="str">
            <v>High Green Primary School</v>
          </cell>
          <cell r="F55">
            <v>214</v>
          </cell>
          <cell r="G55">
            <v>583103.31607010798</v>
          </cell>
          <cell r="H55">
            <v>16015.051496021453</v>
          </cell>
          <cell r="I55">
            <v>0</v>
          </cell>
          <cell r="J55">
            <v>50259.459193488678</v>
          </cell>
          <cell r="K55">
            <v>4282.0095572540413</v>
          </cell>
          <cell r="L55">
            <v>150000</v>
          </cell>
          <cell r="M55">
            <v>0</v>
          </cell>
          <cell r="N55">
            <v>8349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812008.83631687216</v>
          </cell>
          <cell r="W55">
            <v>4</v>
          </cell>
          <cell r="X55">
            <v>796159.1112147813</v>
          </cell>
          <cell r="Y55">
            <v>15849.725102090859</v>
          </cell>
          <cell r="Z55">
            <v>1.9907735625743595E-2</v>
          </cell>
          <cell r="AB55">
            <v>3773.2659299278735</v>
          </cell>
          <cell r="AC55">
            <v>3794.433814564823</v>
          </cell>
          <cell r="AD55">
            <v>21.167884636949566</v>
          </cell>
          <cell r="AE55">
            <v>5.6099636309901411E-3</v>
          </cell>
          <cell r="AG55">
            <v>22440</v>
          </cell>
          <cell r="AH55">
            <v>23760</v>
          </cell>
        </row>
        <row r="56">
          <cell r="D56">
            <v>2042</v>
          </cell>
          <cell r="E56" t="str">
            <v>High Hazels (Greenlands) Junior School</v>
          </cell>
          <cell r="F56">
            <v>351</v>
          </cell>
          <cell r="G56">
            <v>956398.42962900875</v>
          </cell>
          <cell r="H56">
            <v>162984.25260011121</v>
          </cell>
          <cell r="I56">
            <v>0</v>
          </cell>
          <cell r="J56">
            <v>218750.95730765138</v>
          </cell>
          <cell r="K56">
            <v>32979.113539938691</v>
          </cell>
          <cell r="L56">
            <v>150000</v>
          </cell>
          <cell r="M56">
            <v>0</v>
          </cell>
          <cell r="N56">
            <v>3120.6629999999996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26413.02444167123</v>
          </cell>
          <cell r="T56">
            <v>26413.02444167123</v>
          </cell>
          <cell r="U56">
            <v>1550646.4405183813</v>
          </cell>
          <cell r="W56">
            <v>-9</v>
          </cell>
          <cell r="X56">
            <v>1608283.1325758246</v>
          </cell>
          <cell r="Y56">
            <v>-57636.692057443317</v>
          </cell>
          <cell r="Z56">
            <v>-3.5837403806587495E-2</v>
          </cell>
          <cell r="AB56">
            <v>4467.4531460439575</v>
          </cell>
          <cell r="AC56">
            <v>4417.7961268329955</v>
          </cell>
          <cell r="AD56">
            <v>-49.657019210962062</v>
          </cell>
          <cell r="AE56">
            <v>-1.1115285955474341E-2</v>
          </cell>
          <cell r="AG56">
            <v>224400</v>
          </cell>
          <cell r="AH56">
            <v>217800</v>
          </cell>
        </row>
        <row r="57">
          <cell r="D57">
            <v>2039</v>
          </cell>
          <cell r="E57" t="str">
            <v>High Hazels (Greenlands) Nursery Infants</v>
          </cell>
          <cell r="F57">
            <v>267</v>
          </cell>
          <cell r="G57">
            <v>727516.75416223751</v>
          </cell>
          <cell r="H57">
            <v>111688.39360697282</v>
          </cell>
          <cell r="I57">
            <v>0</v>
          </cell>
          <cell r="J57">
            <v>98211.201285295159</v>
          </cell>
          <cell r="K57">
            <v>78175.671078934596</v>
          </cell>
          <cell r="L57">
            <v>150000</v>
          </cell>
          <cell r="M57">
            <v>0</v>
          </cell>
          <cell r="N57">
            <v>2097.8369999999995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48093.168648286752</v>
          </cell>
          <cell r="T57">
            <v>48093.168648286752</v>
          </cell>
          <cell r="U57">
            <v>1215783.0257817269</v>
          </cell>
          <cell r="W57">
            <v>1</v>
          </cell>
          <cell r="X57">
            <v>1227889.3615208655</v>
          </cell>
          <cell r="Y57">
            <v>-12106.335739138536</v>
          </cell>
          <cell r="Z57">
            <v>-9.8594678954980215E-3</v>
          </cell>
          <cell r="AB57">
            <v>4651.0960663669148</v>
          </cell>
          <cell r="AC57">
            <v>4553.4944785832467</v>
          </cell>
          <cell r="AD57">
            <v>-97.601587783668037</v>
          </cell>
          <cell r="AE57">
            <v>-2.0984642413526201E-2</v>
          </cell>
          <cell r="AG57">
            <v>112200</v>
          </cell>
          <cell r="AH57">
            <v>112200</v>
          </cell>
        </row>
        <row r="58">
          <cell r="D58">
            <v>2339</v>
          </cell>
          <cell r="E58" t="str">
            <v>Hillsborough Primary School</v>
          </cell>
          <cell r="F58">
            <v>370</v>
          </cell>
          <cell r="G58">
            <v>1008169.2847941119</v>
          </cell>
          <cell r="H58">
            <v>160073.88752530812</v>
          </cell>
          <cell r="I58">
            <v>6767.1636924536388</v>
          </cell>
          <cell r="J58">
            <v>171763.94207527314</v>
          </cell>
          <cell r="K58">
            <v>23621.433446317427</v>
          </cell>
          <cell r="L58">
            <v>150000</v>
          </cell>
          <cell r="M58">
            <v>0</v>
          </cell>
          <cell r="N58">
            <v>3354.75</v>
          </cell>
          <cell r="O58">
            <v>0</v>
          </cell>
          <cell r="P58">
            <v>0</v>
          </cell>
          <cell r="Q58">
            <v>-68058.227542046792</v>
          </cell>
          <cell r="R58">
            <v>-68058.227542046792</v>
          </cell>
          <cell r="S58">
            <v>0</v>
          </cell>
          <cell r="T58">
            <v>0</v>
          </cell>
          <cell r="U58">
            <v>1455692.2339914173</v>
          </cell>
          <cell r="W58">
            <v>16</v>
          </cell>
          <cell r="X58">
            <v>1390930.1051422013</v>
          </cell>
          <cell r="Y58">
            <v>64762.128849216038</v>
          </cell>
          <cell r="Z58">
            <v>4.6560304223622437E-2</v>
          </cell>
          <cell r="AB58">
            <v>3962.763832313964</v>
          </cell>
          <cell r="AC58">
            <v>3934.3033351119388</v>
          </cell>
          <cell r="AD58">
            <v>-28.460497202025181</v>
          </cell>
          <cell r="AE58">
            <v>-7.1819816689419856E-3</v>
          </cell>
          <cell r="AG58">
            <v>219120</v>
          </cell>
          <cell r="AH58">
            <v>232320</v>
          </cell>
        </row>
        <row r="59">
          <cell r="D59">
            <v>2213</v>
          </cell>
          <cell r="E59" t="str">
            <v>Holt House Infant School &amp; Children's Centre</v>
          </cell>
          <cell r="F59">
            <v>176</v>
          </cell>
          <cell r="G59">
            <v>479561.60573990183</v>
          </cell>
          <cell r="H59">
            <v>11062.163641998872</v>
          </cell>
          <cell r="I59">
            <v>0</v>
          </cell>
          <cell r="J59">
            <v>35518.394892848788</v>
          </cell>
          <cell r="K59">
            <v>7148.1822451098806</v>
          </cell>
          <cell r="L59">
            <v>150000</v>
          </cell>
          <cell r="M59">
            <v>0</v>
          </cell>
          <cell r="N59">
            <v>10064.25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270.96547783485732</v>
          </cell>
          <cell r="T59">
            <v>270.96547783485732</v>
          </cell>
          <cell r="U59">
            <v>693625.5619976942</v>
          </cell>
          <cell r="W59">
            <v>-5</v>
          </cell>
          <cell r="X59">
            <v>717397.07533500739</v>
          </cell>
          <cell r="Y59">
            <v>-23771.513337313198</v>
          </cell>
          <cell r="Z59">
            <v>-3.3135782336737946E-2</v>
          </cell>
          <cell r="AB59">
            <v>3963.5197532320849</v>
          </cell>
          <cell r="AC59">
            <v>3941.0543295323532</v>
          </cell>
          <cell r="AD59">
            <v>-22.465423699731673</v>
          </cell>
          <cell r="AE59">
            <v>-5.6680488803952742E-3</v>
          </cell>
          <cell r="AG59">
            <v>22440</v>
          </cell>
          <cell r="AH59">
            <v>23760</v>
          </cell>
        </row>
        <row r="60">
          <cell r="D60">
            <v>2337</v>
          </cell>
          <cell r="E60" t="str">
            <v>Hucklow Primary School</v>
          </cell>
          <cell r="F60">
            <v>420</v>
          </cell>
          <cell r="G60">
            <v>1144408.3773338567</v>
          </cell>
          <cell r="H60">
            <v>179348.14508376381</v>
          </cell>
          <cell r="I60">
            <v>544.95637015900604</v>
          </cell>
          <cell r="J60">
            <v>276878.58700939751</v>
          </cell>
          <cell r="K60">
            <v>58758.934236487956</v>
          </cell>
          <cell r="L60">
            <v>150000</v>
          </cell>
          <cell r="M60">
            <v>0</v>
          </cell>
          <cell r="N60">
            <v>19697.25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2828.5408141992789</v>
          </cell>
          <cell r="T60">
            <v>2828.5408141992789</v>
          </cell>
          <cell r="U60">
            <v>1832464.7908478642</v>
          </cell>
          <cell r="W60">
            <v>-9</v>
          </cell>
          <cell r="X60">
            <v>1893242.7069445231</v>
          </cell>
          <cell r="Y60">
            <v>-60777.916096658912</v>
          </cell>
          <cell r="Z60">
            <v>-3.2102548645095541E-2</v>
          </cell>
          <cell r="AB60">
            <v>4413.1531630408463</v>
          </cell>
          <cell r="AC60">
            <v>4363.0114067806289</v>
          </cell>
          <cell r="AD60">
            <v>-50.141756260217335</v>
          </cell>
          <cell r="AE60">
            <v>-1.1361888973204722E-2</v>
          </cell>
          <cell r="AG60">
            <v>228360</v>
          </cell>
          <cell r="AH60">
            <v>225720</v>
          </cell>
        </row>
        <row r="61">
          <cell r="D61">
            <v>2060</v>
          </cell>
          <cell r="E61" t="str">
            <v>Hunter's Bar Infant School</v>
          </cell>
          <cell r="F61">
            <v>266</v>
          </cell>
          <cell r="G61">
            <v>724791.9723114426</v>
          </cell>
          <cell r="H61">
            <v>25818.997870928324</v>
          </cell>
          <cell r="I61">
            <v>0</v>
          </cell>
          <cell r="J61">
            <v>88880.747038116227</v>
          </cell>
          <cell r="K61">
            <v>15002.469846580216</v>
          </cell>
          <cell r="L61">
            <v>150000</v>
          </cell>
          <cell r="M61">
            <v>0</v>
          </cell>
          <cell r="N61">
            <v>10879.33</v>
          </cell>
          <cell r="O61">
            <v>0</v>
          </cell>
          <cell r="P61">
            <v>0</v>
          </cell>
          <cell r="Q61">
            <v>-12195.488705299387</v>
          </cell>
          <cell r="R61">
            <v>-12195.488705299387</v>
          </cell>
          <cell r="S61">
            <v>0</v>
          </cell>
          <cell r="T61">
            <v>0</v>
          </cell>
          <cell r="U61">
            <v>1003178.028361768</v>
          </cell>
          <cell r="W61">
            <v>-3</v>
          </cell>
          <cell r="X61">
            <v>1008108.8228652849</v>
          </cell>
          <cell r="Y61">
            <v>-4930.7945035168668</v>
          </cell>
          <cell r="Z61">
            <v>-4.8911331710225258E-3</v>
          </cell>
          <cell r="AB61">
            <v>3789.8827927266348</v>
          </cell>
          <cell r="AC61">
            <v>3771.3459712848421</v>
          </cell>
          <cell r="AD61">
            <v>-18.536821441792654</v>
          </cell>
          <cell r="AE61">
            <v>-4.8911331710225058E-3</v>
          </cell>
          <cell r="AG61">
            <v>36960</v>
          </cell>
          <cell r="AH61">
            <v>35640</v>
          </cell>
        </row>
        <row r="62">
          <cell r="D62">
            <v>2058</v>
          </cell>
          <cell r="E62" t="str">
            <v>Hunters Bar Junior</v>
          </cell>
          <cell r="F62">
            <v>366</v>
          </cell>
          <cell r="G62">
            <v>997270.1573909322</v>
          </cell>
          <cell r="H62">
            <v>49069.002269563134</v>
          </cell>
          <cell r="I62">
            <v>0</v>
          </cell>
          <cell r="J62">
            <v>149400.07359440526</v>
          </cell>
          <cell r="K62">
            <v>7739.9960348835739</v>
          </cell>
          <cell r="L62">
            <v>150000</v>
          </cell>
          <cell r="M62">
            <v>0</v>
          </cell>
          <cell r="N62">
            <v>16455.669999999998</v>
          </cell>
          <cell r="O62">
            <v>0</v>
          </cell>
          <cell r="P62">
            <v>0</v>
          </cell>
          <cell r="Q62">
            <v>-30488.993782956924</v>
          </cell>
          <cell r="R62">
            <v>-30488.993782956924</v>
          </cell>
          <cell r="S62">
            <v>0</v>
          </cell>
          <cell r="T62">
            <v>0</v>
          </cell>
          <cell r="U62">
            <v>1339445.9055068274</v>
          </cell>
          <cell r="W62">
            <v>-1</v>
          </cell>
          <cell r="X62">
            <v>1336257.5594303899</v>
          </cell>
          <cell r="Y62">
            <v>3188.346076437505</v>
          </cell>
          <cell r="Z62">
            <v>2.3860265963970371E-3</v>
          </cell>
          <cell r="AB62">
            <v>3641.0287722898906</v>
          </cell>
          <cell r="AC62">
            <v>3659.6882664120967</v>
          </cell>
          <cell r="AD62">
            <v>18.65949412220607</v>
          </cell>
          <cell r="AE62">
            <v>5.124786231906338E-3</v>
          </cell>
          <cell r="AG62">
            <v>91080</v>
          </cell>
          <cell r="AH62">
            <v>89760</v>
          </cell>
        </row>
        <row r="63">
          <cell r="D63">
            <v>2063</v>
          </cell>
          <cell r="E63" t="str">
            <v>Intake Primary School</v>
          </cell>
          <cell r="F63">
            <v>412</v>
          </cell>
          <cell r="G63">
            <v>1122610.1225274976</v>
          </cell>
          <cell r="H63">
            <v>82248.538468130879</v>
          </cell>
          <cell r="I63">
            <v>0</v>
          </cell>
          <cell r="J63">
            <v>164464.54023095797</v>
          </cell>
          <cell r="K63">
            <v>2780.8830901462875</v>
          </cell>
          <cell r="L63">
            <v>150000</v>
          </cell>
          <cell r="M63">
            <v>0</v>
          </cell>
          <cell r="N63">
            <v>22737.75</v>
          </cell>
          <cell r="O63">
            <v>0</v>
          </cell>
          <cell r="P63">
            <v>0</v>
          </cell>
          <cell r="Q63">
            <v>-59824.160521234808</v>
          </cell>
          <cell r="R63">
            <v>-59824.160521234808</v>
          </cell>
          <cell r="S63">
            <v>0</v>
          </cell>
          <cell r="T63">
            <v>0</v>
          </cell>
          <cell r="U63">
            <v>1485017.673795498</v>
          </cell>
          <cell r="W63">
            <v>3</v>
          </cell>
          <cell r="X63">
            <v>1467552.1347108798</v>
          </cell>
          <cell r="Y63">
            <v>17465.539084618213</v>
          </cell>
          <cell r="Z63">
            <v>1.1901137050956676E-2</v>
          </cell>
          <cell r="AB63">
            <v>3614.6604303223639</v>
          </cell>
          <cell r="AC63">
            <v>3604.4118296007232</v>
          </cell>
          <cell r="AD63">
            <v>-10.248600721640742</v>
          </cell>
          <cell r="AE63">
            <v>-2.8352872750281406E-3</v>
          </cell>
          <cell r="AG63">
            <v>120120</v>
          </cell>
          <cell r="AH63">
            <v>121440</v>
          </cell>
        </row>
        <row r="64">
          <cell r="D64">
            <v>2261</v>
          </cell>
          <cell r="E64" t="str">
            <v>Limpsfield Junior School</v>
          </cell>
          <cell r="F64">
            <v>228</v>
          </cell>
          <cell r="G64">
            <v>621250.26198123652</v>
          </cell>
          <cell r="H64">
            <v>81054.925210787769</v>
          </cell>
          <cell r="I64">
            <v>0</v>
          </cell>
          <cell r="J64">
            <v>114133.48083241284</v>
          </cell>
          <cell r="K64">
            <v>9289.8061202463414</v>
          </cell>
          <cell r="L64">
            <v>150000</v>
          </cell>
          <cell r="M64">
            <v>0</v>
          </cell>
          <cell r="N64">
            <v>12673.5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516.6398499667074</v>
          </cell>
          <cell r="T64">
            <v>516.6398499667074</v>
          </cell>
          <cell r="U64">
            <v>988918.61399465019</v>
          </cell>
          <cell r="W64">
            <v>-1</v>
          </cell>
          <cell r="X64">
            <v>1005078.0949846437</v>
          </cell>
          <cell r="Y64">
            <v>-16159.48098999355</v>
          </cell>
          <cell r="Z64">
            <v>-1.6077836210568738E-2</v>
          </cell>
          <cell r="AB64">
            <v>4388.9873143434224</v>
          </cell>
          <cell r="AC64">
            <v>4337.3623420817994</v>
          </cell>
          <cell r="AD64">
            <v>-51.624972261623043</v>
          </cell>
          <cell r="AE64">
            <v>-1.1762388123772912E-2</v>
          </cell>
          <cell r="AG64">
            <v>150480</v>
          </cell>
          <cell r="AH64">
            <v>146520</v>
          </cell>
        </row>
        <row r="65">
          <cell r="D65">
            <v>2315</v>
          </cell>
          <cell r="E65" t="str">
            <v>Lound Infant School</v>
          </cell>
          <cell r="F65">
            <v>178</v>
          </cell>
          <cell r="G65">
            <v>485011.16944149166</v>
          </cell>
          <cell r="H65">
            <v>9109.7142191531348</v>
          </cell>
          <cell r="I65">
            <v>0</v>
          </cell>
          <cell r="J65">
            <v>53414.471529077615</v>
          </cell>
          <cell r="K65">
            <v>1549.1596261723471</v>
          </cell>
          <cell r="L65">
            <v>150000</v>
          </cell>
          <cell r="M65">
            <v>0</v>
          </cell>
          <cell r="N65">
            <v>1863.75</v>
          </cell>
          <cell r="O65">
            <v>0</v>
          </cell>
          <cell r="P65">
            <v>0</v>
          </cell>
          <cell r="Q65">
            <v>-32689.315154974371</v>
          </cell>
          <cell r="R65">
            <v>-32689.315154974371</v>
          </cell>
          <cell r="S65">
            <v>0</v>
          </cell>
          <cell r="T65">
            <v>0</v>
          </cell>
          <cell r="U65">
            <v>668258.94966092042</v>
          </cell>
          <cell r="W65">
            <v>-3</v>
          </cell>
          <cell r="X65">
            <v>673577.32176372444</v>
          </cell>
          <cell r="Y65">
            <v>-5318.3721028040163</v>
          </cell>
          <cell r="Z65">
            <v>-7.89571134740427E-3</v>
          </cell>
          <cell r="AB65">
            <v>3805.5215918854487</v>
          </cell>
          <cell r="AC65">
            <v>3754.2637621400022</v>
          </cell>
          <cell r="AD65">
            <v>-51.257829745446543</v>
          </cell>
          <cell r="AE65">
            <v>-1.3469330946576185E-2</v>
          </cell>
          <cell r="AG65">
            <v>15840</v>
          </cell>
          <cell r="AH65">
            <v>17160</v>
          </cell>
        </row>
        <row r="66">
          <cell r="D66">
            <v>2298</v>
          </cell>
          <cell r="E66" t="str">
            <v>Lound Junior School</v>
          </cell>
          <cell r="F66">
            <v>244</v>
          </cell>
          <cell r="G66">
            <v>664846.77159395488</v>
          </cell>
          <cell r="H66">
            <v>15717.693429733779</v>
          </cell>
          <cell r="I66">
            <v>0</v>
          </cell>
          <cell r="J66">
            <v>42453.516334732973</v>
          </cell>
          <cell r="K66">
            <v>0</v>
          </cell>
          <cell r="L66">
            <v>150000</v>
          </cell>
          <cell r="M66">
            <v>0</v>
          </cell>
          <cell r="N66">
            <v>2311.0499999999997</v>
          </cell>
          <cell r="O66">
            <v>0</v>
          </cell>
          <cell r="P66">
            <v>0</v>
          </cell>
          <cell r="Q66">
            <v>-4798.6099056650173</v>
          </cell>
          <cell r="R66">
            <v>-4798.6099056650173</v>
          </cell>
          <cell r="S66">
            <v>0</v>
          </cell>
          <cell r="T66">
            <v>0</v>
          </cell>
          <cell r="U66">
            <v>870530.42145275662</v>
          </cell>
          <cell r="W66">
            <v>0</v>
          </cell>
          <cell r="X66">
            <v>866157.2461814523</v>
          </cell>
          <cell r="Y66">
            <v>4373.1752713043243</v>
          </cell>
          <cell r="Z66">
            <v>5.0489391973385193E-3</v>
          </cell>
          <cell r="AB66">
            <v>3549.8247794321815</v>
          </cell>
          <cell r="AC66">
            <v>3567.7476289047404</v>
          </cell>
          <cell r="AD66">
            <v>17.922849472558937</v>
          </cell>
          <cell r="AE66">
            <v>5.0489391973385844E-3</v>
          </cell>
          <cell r="AG66">
            <v>47520</v>
          </cell>
          <cell r="AH66">
            <v>48840</v>
          </cell>
        </row>
        <row r="67">
          <cell r="D67">
            <v>2029</v>
          </cell>
          <cell r="E67" t="str">
            <v>Lowedges Junior Academy</v>
          </cell>
          <cell r="F67">
            <v>279</v>
          </cell>
          <cell r="G67">
            <v>760214.13637177623</v>
          </cell>
          <cell r="H67">
            <v>138061.5317168714</v>
          </cell>
          <cell r="I67">
            <v>0</v>
          </cell>
          <cell r="J67">
            <v>121773.85580713619</v>
          </cell>
          <cell r="K67">
            <v>7722.5143950532383</v>
          </cell>
          <cell r="L67">
            <v>150000</v>
          </cell>
          <cell r="M67">
            <v>0</v>
          </cell>
          <cell r="N67">
            <v>2857.75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880.58879592757194</v>
          </cell>
          <cell r="T67">
            <v>880.58879592757194</v>
          </cell>
          <cell r="U67">
            <v>1181510.3770867647</v>
          </cell>
          <cell r="W67">
            <v>3</v>
          </cell>
          <cell r="X67">
            <v>1185922.9186637928</v>
          </cell>
          <cell r="Y67">
            <v>-4412.5415770281106</v>
          </cell>
          <cell r="Z67">
            <v>-3.7207659179062202E-3</v>
          </cell>
          <cell r="AB67">
            <v>4250.6197801569633</v>
          </cell>
          <cell r="AC67">
            <v>4234.804218948977</v>
          </cell>
          <cell r="AD67">
            <v>-15.81556120798632</v>
          </cell>
          <cell r="AE67">
            <v>-3.7207659179062814E-3</v>
          </cell>
          <cell r="AG67">
            <v>199320</v>
          </cell>
          <cell r="AH67">
            <v>208560</v>
          </cell>
        </row>
        <row r="68">
          <cell r="D68">
            <v>2368</v>
          </cell>
          <cell r="E68" t="str">
            <v>Lower Meadow Community Primary School</v>
          </cell>
          <cell r="F68">
            <v>253</v>
          </cell>
          <cell r="G68">
            <v>689369.80825110886</v>
          </cell>
          <cell r="H68">
            <v>142376.28995731959</v>
          </cell>
          <cell r="I68">
            <v>3187.9947654300609</v>
          </cell>
          <cell r="J68">
            <v>157805.26465396839</v>
          </cell>
          <cell r="K68">
            <v>4218.646487481592</v>
          </cell>
          <cell r="L68">
            <v>150000</v>
          </cell>
          <cell r="M68">
            <v>0</v>
          </cell>
          <cell r="N68">
            <v>20874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1167832.0041153086</v>
          </cell>
          <cell r="W68">
            <v>-18</v>
          </cell>
          <cell r="X68">
            <v>1245437.6018350064</v>
          </cell>
          <cell r="Y68">
            <v>-77605.597719697747</v>
          </cell>
          <cell r="Z68">
            <v>-6.2311911576585603E-2</v>
          </cell>
          <cell r="AB68">
            <v>4595.7107078782519</v>
          </cell>
          <cell r="AC68">
            <v>4615.9367751593227</v>
          </cell>
          <cell r="AD68">
            <v>20.226067281070755</v>
          </cell>
          <cell r="AE68">
            <v>4.4010749515625463E-3</v>
          </cell>
          <cell r="AG68">
            <v>191400</v>
          </cell>
          <cell r="AH68">
            <v>186120</v>
          </cell>
        </row>
        <row r="69">
          <cell r="D69">
            <v>2070</v>
          </cell>
          <cell r="E69" t="str">
            <v>Lowfield Primary</v>
          </cell>
          <cell r="F69">
            <v>354</v>
          </cell>
          <cell r="G69">
            <v>964572.77518139349</v>
          </cell>
          <cell r="H69">
            <v>151029.05199004908</v>
          </cell>
          <cell r="I69">
            <v>10848.028094816193</v>
          </cell>
          <cell r="J69">
            <v>182414.79364977017</v>
          </cell>
          <cell r="K69">
            <v>72271.371671808593</v>
          </cell>
          <cell r="L69">
            <v>150000</v>
          </cell>
          <cell r="M69">
            <v>0</v>
          </cell>
          <cell r="N69">
            <v>15407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37758.126058950729</v>
          </cell>
          <cell r="T69">
            <v>37758.126058950729</v>
          </cell>
          <cell r="U69">
            <v>1584301.1466467883</v>
          </cell>
          <cell r="W69">
            <v>5</v>
          </cell>
          <cell r="X69">
            <v>1585380.9653028557</v>
          </cell>
          <cell r="Y69">
            <v>-1079.8186560673639</v>
          </cell>
          <cell r="Z69">
            <v>-6.8110989074546247E-4</v>
          </cell>
          <cell r="AB69">
            <v>4516.7548869027232</v>
          </cell>
          <cell r="AC69">
            <v>4475.4269679287809</v>
          </cell>
          <cell r="AD69">
            <v>-41.32791897394236</v>
          </cell>
          <cell r="AE69">
            <v>-9.1499140442137597E-3</v>
          </cell>
          <cell r="AG69">
            <v>221760</v>
          </cell>
          <cell r="AH69">
            <v>232320</v>
          </cell>
        </row>
        <row r="70">
          <cell r="D70">
            <v>2292</v>
          </cell>
          <cell r="E70" t="str">
            <v>Loxley Primary School</v>
          </cell>
          <cell r="F70">
            <v>211</v>
          </cell>
          <cell r="G70">
            <v>574928.97051772324</v>
          </cell>
          <cell r="H70">
            <v>7456.2230964344844</v>
          </cell>
          <cell r="I70">
            <v>0</v>
          </cell>
          <cell r="J70">
            <v>42756.456321389785</v>
          </cell>
          <cell r="K70">
            <v>1176.8958659815753</v>
          </cell>
          <cell r="L70">
            <v>150000</v>
          </cell>
          <cell r="M70">
            <v>0</v>
          </cell>
          <cell r="N70">
            <v>9940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786258.54580152908</v>
          </cell>
          <cell r="W70">
            <v>1</v>
          </cell>
          <cell r="X70">
            <v>781977.90790011489</v>
          </cell>
          <cell r="Y70">
            <v>4280.6379014141858</v>
          </cell>
          <cell r="Z70">
            <v>5.4741161587405973E-3</v>
          </cell>
          <cell r="AB70">
            <v>3723.7043233338804</v>
          </cell>
          <cell r="AC70">
            <v>3726.3438189645926</v>
          </cell>
          <cell r="AD70">
            <v>2.6394956307121902</v>
          </cell>
          <cell r="AE70">
            <v>7.0883598737211658E-4</v>
          </cell>
          <cell r="AG70">
            <v>11880</v>
          </cell>
          <cell r="AH70">
            <v>13200</v>
          </cell>
        </row>
        <row r="71">
          <cell r="D71">
            <v>2072</v>
          </cell>
          <cell r="E71" t="str">
            <v>Lydgate Infant School</v>
          </cell>
          <cell r="F71">
            <v>356</v>
          </cell>
          <cell r="G71">
            <v>970022.33888298331</v>
          </cell>
          <cell r="H71">
            <v>11980.745871352874</v>
          </cell>
          <cell r="I71">
            <v>0</v>
          </cell>
          <cell r="J71">
            <v>85677.822535411629</v>
          </cell>
          <cell r="K71">
            <v>16472.730691632652</v>
          </cell>
          <cell r="L71">
            <v>150000</v>
          </cell>
          <cell r="M71">
            <v>0</v>
          </cell>
          <cell r="N71">
            <v>15655.5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1249809.1379813806</v>
          </cell>
          <cell r="W71">
            <v>-4</v>
          </cell>
          <cell r="X71">
            <v>1260984.6852174241</v>
          </cell>
          <cell r="Y71">
            <v>-11175.547236043494</v>
          </cell>
          <cell r="Z71">
            <v>-8.8625558795875151E-3</v>
          </cell>
          <cell r="AB71">
            <v>3493.0323690233354</v>
          </cell>
          <cell r="AC71">
            <v>3510.6998257903947</v>
          </cell>
          <cell r="AD71">
            <v>17.667456767059321</v>
          </cell>
          <cell r="AE71">
            <v>5.0579138412047428E-3</v>
          </cell>
          <cell r="AG71">
            <v>18480</v>
          </cell>
          <cell r="AH71">
            <v>17160</v>
          </cell>
        </row>
        <row r="72">
          <cell r="D72">
            <v>2071</v>
          </cell>
          <cell r="E72" t="str">
            <v>Lydgate Junior School</v>
          </cell>
          <cell r="F72">
            <v>480</v>
          </cell>
          <cell r="G72">
            <v>1307895.2883815505</v>
          </cell>
          <cell r="H72">
            <v>22596.105844101032</v>
          </cell>
          <cell r="I72">
            <v>0</v>
          </cell>
          <cell r="J72">
            <v>110553.09236056657</v>
          </cell>
          <cell r="K72">
            <v>7739.9960348835793</v>
          </cell>
          <cell r="L72">
            <v>150000</v>
          </cell>
          <cell r="M72">
            <v>0</v>
          </cell>
          <cell r="N72">
            <v>17270.75</v>
          </cell>
          <cell r="O72">
            <v>0</v>
          </cell>
          <cell r="P72">
            <v>0</v>
          </cell>
          <cell r="Q72">
            <v>-2301.2748009134434</v>
          </cell>
          <cell r="R72">
            <v>-2301.2748009134434</v>
          </cell>
          <cell r="S72">
            <v>0</v>
          </cell>
          <cell r="T72">
            <v>0</v>
          </cell>
          <cell r="U72">
            <v>1613753.9578201883</v>
          </cell>
          <cell r="W72">
            <v>7</v>
          </cell>
          <cell r="X72">
            <v>1583878.2573165488</v>
          </cell>
          <cell r="Y72">
            <v>29875.700503639411</v>
          </cell>
          <cell r="Z72">
            <v>1.8862371754667349E-2</v>
          </cell>
          <cell r="AB72">
            <v>3348.5798251935494</v>
          </cell>
          <cell r="AC72">
            <v>3361.987412125392</v>
          </cell>
          <cell r="AD72">
            <v>13.407586931842616</v>
          </cell>
          <cell r="AE72">
            <v>4.0039621665783794E-3</v>
          </cell>
          <cell r="AG72">
            <v>64680</v>
          </cell>
          <cell r="AH72">
            <v>66000</v>
          </cell>
        </row>
        <row r="73">
          <cell r="D73">
            <v>2358</v>
          </cell>
          <cell r="E73" t="str">
            <v>Malin Bridge School</v>
          </cell>
          <cell r="F73">
            <v>526</v>
          </cell>
          <cell r="G73">
            <v>1433235.2535181157</v>
          </cell>
          <cell r="H73">
            <v>69884.666857061966</v>
          </cell>
          <cell r="I73">
            <v>0</v>
          </cell>
          <cell r="J73">
            <v>196494.60697290034</v>
          </cell>
          <cell r="K73">
            <v>5531.5732531912508</v>
          </cell>
          <cell r="L73">
            <v>150000</v>
          </cell>
          <cell r="M73">
            <v>0</v>
          </cell>
          <cell r="N73">
            <v>22473.25</v>
          </cell>
          <cell r="O73">
            <v>0</v>
          </cell>
          <cell r="P73">
            <v>0</v>
          </cell>
          <cell r="Q73">
            <v>-43105.587547041701</v>
          </cell>
          <cell r="R73">
            <v>-43105.587547041701</v>
          </cell>
          <cell r="S73">
            <v>0</v>
          </cell>
          <cell r="T73">
            <v>0</v>
          </cell>
          <cell r="U73">
            <v>1834513.7630542275</v>
          </cell>
          <cell r="W73">
            <v>4</v>
          </cell>
          <cell r="X73">
            <v>1807717.3767888683</v>
          </cell>
          <cell r="Y73">
            <v>26796.38626535912</v>
          </cell>
          <cell r="Z73">
            <v>1.4823327257582033E-2</v>
          </cell>
          <cell r="AB73">
            <v>3463.0601087909354</v>
          </cell>
          <cell r="AC73">
            <v>3487.6687510536644</v>
          </cell>
          <cell r="AD73">
            <v>24.608642262729063</v>
          </cell>
          <cell r="AE73">
            <v>7.1060395978286162E-3</v>
          </cell>
          <cell r="AG73">
            <v>145200</v>
          </cell>
          <cell r="AH73">
            <v>146520</v>
          </cell>
        </row>
        <row r="74">
          <cell r="D74">
            <v>2359</v>
          </cell>
          <cell r="E74" t="str">
            <v>Manor Lodge Community Primary</v>
          </cell>
          <cell r="F74">
            <v>255</v>
          </cell>
          <cell r="G74">
            <v>694819.37195269868</v>
          </cell>
          <cell r="H74">
            <v>128027.76550424036</v>
          </cell>
          <cell r="I74">
            <v>4540.9455017380815</v>
          </cell>
          <cell r="J74">
            <v>157226.07824280873</v>
          </cell>
          <cell r="K74">
            <v>20511.39988459599</v>
          </cell>
          <cell r="L74">
            <v>150000</v>
          </cell>
          <cell r="M74">
            <v>0</v>
          </cell>
          <cell r="N74">
            <v>14413</v>
          </cell>
          <cell r="O74">
            <v>0</v>
          </cell>
          <cell r="P74">
            <v>0</v>
          </cell>
          <cell r="Q74">
            <v>-766.24335449248792</v>
          </cell>
          <cell r="R74">
            <v>-766.24335449248792</v>
          </cell>
          <cell r="S74">
            <v>0</v>
          </cell>
          <cell r="T74">
            <v>0</v>
          </cell>
          <cell r="U74">
            <v>1168772.3177315893</v>
          </cell>
          <cell r="W74">
            <v>13</v>
          </cell>
          <cell r="X74">
            <v>1111474.319021733</v>
          </cell>
          <cell r="Y74">
            <v>57297.9987098563</v>
          </cell>
          <cell r="Z74">
            <v>5.1551347367420314E-2</v>
          </cell>
          <cell r="AB74">
            <v>4611.9266349449499</v>
          </cell>
          <cell r="AC74">
            <v>4583.4208538493695</v>
          </cell>
          <cell r="AD74">
            <v>-28.50578109558046</v>
          </cell>
          <cell r="AE74">
            <v>-6.1808834684380703E-3</v>
          </cell>
          <cell r="AG74">
            <v>150480</v>
          </cell>
          <cell r="AH74">
            <v>159720</v>
          </cell>
        </row>
        <row r="75">
          <cell r="D75">
            <v>2012</v>
          </cell>
          <cell r="E75" t="str">
            <v>Mansel Primary School</v>
          </cell>
          <cell r="F75">
            <v>376</v>
          </cell>
          <cell r="G75">
            <v>1024517.9758988812</v>
          </cell>
          <cell r="H75">
            <v>212578.87494486338</v>
          </cell>
          <cell r="I75">
            <v>1024.5179758988809</v>
          </cell>
          <cell r="J75">
            <v>199464.67142491048</v>
          </cell>
          <cell r="K75">
            <v>5553.1333143828724</v>
          </cell>
          <cell r="L75">
            <v>150000</v>
          </cell>
          <cell r="M75">
            <v>0</v>
          </cell>
          <cell r="N75">
            <v>3130.4999999999995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1596269.6735589369</v>
          </cell>
          <cell r="W75">
            <v>12</v>
          </cell>
          <cell r="X75">
            <v>1560164.9103546778</v>
          </cell>
          <cell r="Y75">
            <v>36104.763204259099</v>
          </cell>
          <cell r="Z75">
            <v>2.3141632634239465E-2</v>
          </cell>
          <cell r="AB75">
            <v>4286.167336139225</v>
          </cell>
          <cell r="AC75">
            <v>4245.3980679758961</v>
          </cell>
          <cell r="AD75">
            <v>-40.769268163328888</v>
          </cell>
          <cell r="AE75">
            <v>-9.511823726427792E-3</v>
          </cell>
          <cell r="AG75">
            <v>297000</v>
          </cell>
          <cell r="AH75">
            <v>308880</v>
          </cell>
        </row>
        <row r="76">
          <cell r="D76">
            <v>2079</v>
          </cell>
          <cell r="E76" t="str">
            <v>Marlcliffe Primary School</v>
          </cell>
          <cell r="F76">
            <v>514</v>
          </cell>
          <cell r="G76">
            <v>1400537.871308577</v>
          </cell>
          <cell r="H76">
            <v>55501.377584498798</v>
          </cell>
          <cell r="I76">
            <v>0</v>
          </cell>
          <cell r="J76">
            <v>106820.05500674633</v>
          </cell>
          <cell r="K76">
            <v>5843.6515304497052</v>
          </cell>
          <cell r="L76">
            <v>150000</v>
          </cell>
          <cell r="M76">
            <v>0</v>
          </cell>
          <cell r="N76">
            <v>16773.75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1735476.705430272</v>
          </cell>
          <cell r="W76">
            <v>4</v>
          </cell>
          <cell r="X76">
            <v>1737569.4984803514</v>
          </cell>
          <cell r="Y76">
            <v>-2092.7930500793736</v>
          </cell>
          <cell r="Z76">
            <v>-1.2044370322509084E-3</v>
          </cell>
          <cell r="AB76">
            <v>3400.3316995701593</v>
          </cell>
          <cell r="AC76">
            <v>3376.4138237943034</v>
          </cell>
          <cell r="AD76">
            <v>-23.917875775855919</v>
          </cell>
          <cell r="AE76">
            <v>-7.0339831196113631E-3</v>
          </cell>
          <cell r="AG76">
            <v>114840</v>
          </cell>
          <cell r="AH76">
            <v>114840</v>
          </cell>
        </row>
        <row r="77">
          <cell r="D77">
            <v>2081</v>
          </cell>
          <cell r="E77" t="str">
            <v>Meersbrook Bank Primary School</v>
          </cell>
          <cell r="F77">
            <v>208</v>
          </cell>
          <cell r="G77">
            <v>566754.6249653385</v>
          </cell>
          <cell r="H77">
            <v>14746.09513939779</v>
          </cell>
          <cell r="I77">
            <v>0</v>
          </cell>
          <cell r="J77">
            <v>70895.27870316249</v>
          </cell>
          <cell r="K77">
            <v>5536.4452109017357</v>
          </cell>
          <cell r="L77">
            <v>150000</v>
          </cell>
          <cell r="M77">
            <v>0</v>
          </cell>
          <cell r="N77">
            <v>9940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817872.44401880051</v>
          </cell>
          <cell r="W77">
            <v>2</v>
          </cell>
          <cell r="X77">
            <v>819014.88465170516</v>
          </cell>
          <cell r="Y77">
            <v>-1142.4406329046469</v>
          </cell>
          <cell r="Z77">
            <v>-1.3948960566088882E-3</v>
          </cell>
          <cell r="AB77">
            <v>3975.8004109306075</v>
          </cell>
          <cell r="AC77">
            <v>3932.0790577826947</v>
          </cell>
          <cell r="AD77">
            <v>-43.721353147912851</v>
          </cell>
          <cell r="AE77">
            <v>-1.099686820991074E-2</v>
          </cell>
          <cell r="AG77">
            <v>30360</v>
          </cell>
          <cell r="AH77">
            <v>33000</v>
          </cell>
        </row>
        <row r="78">
          <cell r="D78">
            <v>2013</v>
          </cell>
          <cell r="E78" t="str">
            <v>Meynell Primary School</v>
          </cell>
          <cell r="F78">
            <v>410</v>
          </cell>
          <cell r="G78">
            <v>1117160.5588259078</v>
          </cell>
          <cell r="H78">
            <v>275677.79290413082</v>
          </cell>
          <cell r="I78">
            <v>0</v>
          </cell>
          <cell r="J78">
            <v>215304.96996227046</v>
          </cell>
          <cell r="K78">
            <v>4299.468175554246</v>
          </cell>
          <cell r="L78">
            <v>150000</v>
          </cell>
          <cell r="M78">
            <v>0</v>
          </cell>
          <cell r="N78">
            <v>3479</v>
          </cell>
          <cell r="O78">
            <v>0</v>
          </cell>
          <cell r="P78">
            <v>0</v>
          </cell>
          <cell r="Q78">
            <v>-20373.44876893979</v>
          </cell>
          <cell r="R78">
            <v>-20373.44876893979</v>
          </cell>
          <cell r="S78">
            <v>0</v>
          </cell>
          <cell r="T78">
            <v>0</v>
          </cell>
          <cell r="U78">
            <v>1745548.3410989235</v>
          </cell>
          <cell r="W78">
            <v>-6</v>
          </cell>
          <cell r="X78">
            <v>1759024.9159103816</v>
          </cell>
          <cell r="Y78">
            <v>-13476.574811458122</v>
          </cell>
          <cell r="Z78">
            <v>-7.6613893808794254E-3</v>
          </cell>
          <cell r="AB78">
            <v>4198.1501573040132</v>
          </cell>
          <cell r="AC78">
            <v>4257.4349782900572</v>
          </cell>
          <cell r="AD78">
            <v>59.284820986043997</v>
          </cell>
          <cell r="AE78">
            <v>1.4121653291247635E-2</v>
          </cell>
          <cell r="AG78">
            <v>336600</v>
          </cell>
          <cell r="AH78">
            <v>332640</v>
          </cell>
        </row>
        <row r="79">
          <cell r="D79">
            <v>2346</v>
          </cell>
          <cell r="E79" t="str">
            <v>Monteney Primary School</v>
          </cell>
          <cell r="F79">
            <v>404</v>
          </cell>
          <cell r="G79">
            <v>1100811.8677211383</v>
          </cell>
          <cell r="H79">
            <v>116548.79106643316</v>
          </cell>
          <cell r="I79">
            <v>0</v>
          </cell>
          <cell r="J79">
            <v>123485.48822510055</v>
          </cell>
          <cell r="K79">
            <v>404.62712190643998</v>
          </cell>
          <cell r="L79">
            <v>150000</v>
          </cell>
          <cell r="M79">
            <v>0</v>
          </cell>
          <cell r="N79">
            <v>3155.9500000000003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41273.842700026107</v>
          </cell>
          <cell r="T79">
            <v>41273.842700026107</v>
          </cell>
          <cell r="U79">
            <v>1535680.5668346044</v>
          </cell>
          <cell r="W79">
            <v>2</v>
          </cell>
          <cell r="X79">
            <v>1549743.1920903742</v>
          </cell>
          <cell r="Y79">
            <v>-14062.625255769817</v>
          </cell>
          <cell r="Z79">
            <v>-9.0741648858617772E-3</v>
          </cell>
          <cell r="AB79">
            <v>3835.9980002236985</v>
          </cell>
          <cell r="AC79">
            <v>3801.1895218678328</v>
          </cell>
          <cell r="AD79">
            <v>-34.808478355865645</v>
          </cell>
          <cell r="AE79">
            <v>-9.0741648858617147E-3</v>
          </cell>
          <cell r="AG79">
            <v>159720</v>
          </cell>
          <cell r="AH79">
            <v>162360</v>
          </cell>
        </row>
        <row r="80">
          <cell r="D80">
            <v>2257</v>
          </cell>
          <cell r="E80" t="str">
            <v>Mosborough Primary School</v>
          </cell>
          <cell r="F80">
            <v>390</v>
          </cell>
          <cell r="G80">
            <v>1062664.9218100097</v>
          </cell>
          <cell r="H80">
            <v>30044.259500191041</v>
          </cell>
          <cell r="I80">
            <v>0</v>
          </cell>
          <cell r="J80">
            <v>112855.83414382668</v>
          </cell>
          <cell r="K80">
            <v>0</v>
          </cell>
          <cell r="L80">
            <v>150000</v>
          </cell>
          <cell r="M80">
            <v>0</v>
          </cell>
          <cell r="N80">
            <v>27086.5</v>
          </cell>
          <cell r="O80">
            <v>127737.39497485256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1510388.9104288802</v>
          </cell>
          <cell r="W80">
            <v>7</v>
          </cell>
          <cell r="X80">
            <v>1491051.1018562617</v>
          </cell>
          <cell r="Y80">
            <v>19337.808572618524</v>
          </cell>
          <cell r="Z80">
            <v>1.2969246022852073E-2</v>
          </cell>
          <cell r="AB80">
            <v>3893.0838168570804</v>
          </cell>
          <cell r="AC80">
            <v>3872.7920780227701</v>
          </cell>
          <cell r="AD80">
            <v>-20.291738834310308</v>
          </cell>
          <cell r="AE80">
            <v>-5.2122532647375678E-3</v>
          </cell>
          <cell r="AG80">
            <v>64680</v>
          </cell>
          <cell r="AH80">
            <v>64680</v>
          </cell>
        </row>
        <row r="81">
          <cell r="D81">
            <v>2092</v>
          </cell>
          <cell r="E81" t="str">
            <v>Mundella Primary School</v>
          </cell>
          <cell r="F81">
            <v>367</v>
          </cell>
          <cell r="G81">
            <v>999994.93924172712</v>
          </cell>
          <cell r="H81">
            <v>47833.954120605784</v>
          </cell>
          <cell r="I81">
            <v>0</v>
          </cell>
          <cell r="J81">
            <v>142547.2625153804</v>
          </cell>
          <cell r="K81">
            <v>1614.4237253778185</v>
          </cell>
          <cell r="L81">
            <v>150000</v>
          </cell>
          <cell r="M81">
            <v>0</v>
          </cell>
          <cell r="N81">
            <v>19880</v>
          </cell>
          <cell r="O81">
            <v>0</v>
          </cell>
          <cell r="P81">
            <v>0</v>
          </cell>
          <cell r="Q81">
            <v>-9897.450490769761</v>
          </cell>
          <cell r="R81">
            <v>-9897.450490769761</v>
          </cell>
          <cell r="S81">
            <v>0</v>
          </cell>
          <cell r="T81">
            <v>0</v>
          </cell>
          <cell r="U81">
            <v>1351973.1291123214</v>
          </cell>
          <cell r="W81">
            <v>20</v>
          </cell>
          <cell r="X81">
            <v>1280442.4690732611</v>
          </cell>
          <cell r="Y81">
            <v>71530.660039060283</v>
          </cell>
          <cell r="Z81">
            <v>5.5864017139974777E-2</v>
          </cell>
          <cell r="AB81">
            <v>3700.7007776683849</v>
          </cell>
          <cell r="AC81">
            <v>3683.8504880444725</v>
          </cell>
          <cell r="AD81">
            <v>-16.850289623912431</v>
          </cell>
          <cell r="AE81">
            <v>-4.5532699443290043E-3</v>
          </cell>
          <cell r="AG81">
            <v>58080</v>
          </cell>
          <cell r="AH81">
            <v>63360</v>
          </cell>
        </row>
        <row r="82">
          <cell r="D82">
            <v>2221</v>
          </cell>
          <cell r="E82" t="str">
            <v>Nether Green Infant School</v>
          </cell>
          <cell r="F82">
            <v>225</v>
          </cell>
          <cell r="G82">
            <v>613075.91642885178</v>
          </cell>
          <cell r="H82">
            <v>4052.3159176358449</v>
          </cell>
          <cell r="I82">
            <v>0</v>
          </cell>
          <cell r="J82">
            <v>44873.73477706284</v>
          </cell>
          <cell r="K82">
            <v>6057.3882012132326</v>
          </cell>
          <cell r="L82">
            <v>150000</v>
          </cell>
          <cell r="M82">
            <v>0</v>
          </cell>
          <cell r="N82">
            <v>10185.5</v>
          </cell>
          <cell r="O82">
            <v>0</v>
          </cell>
          <cell r="P82">
            <v>0</v>
          </cell>
          <cell r="Q82">
            <v>-19985.847156053358</v>
          </cell>
          <cell r="R82">
            <v>-19985.847156053358</v>
          </cell>
          <cell r="S82">
            <v>0</v>
          </cell>
          <cell r="T82">
            <v>0</v>
          </cell>
          <cell r="U82">
            <v>808259.00816871016</v>
          </cell>
          <cell r="W82">
            <v>5</v>
          </cell>
          <cell r="X82">
            <v>789133.00897915417</v>
          </cell>
          <cell r="Y82">
            <v>19125.999189555994</v>
          </cell>
          <cell r="Z82">
            <v>2.4236724318879972E-2</v>
          </cell>
          <cell r="AB82">
            <v>3554.6531935997937</v>
          </cell>
          <cell r="AC82">
            <v>3592.2622585276008</v>
          </cell>
          <cell r="AD82">
            <v>37.60906492780714</v>
          </cell>
          <cell r="AE82">
            <v>1.0580234661294898E-2</v>
          </cell>
          <cell r="AG82">
            <v>9240</v>
          </cell>
          <cell r="AH82">
            <v>9240</v>
          </cell>
        </row>
        <row r="83">
          <cell r="D83">
            <v>2087</v>
          </cell>
          <cell r="E83" t="str">
            <v>Nether Green Junior School</v>
          </cell>
          <cell r="F83">
            <v>368</v>
          </cell>
          <cell r="G83">
            <v>1002719.721092522</v>
          </cell>
          <cell r="H83">
            <v>11717.188374780937</v>
          </cell>
          <cell r="I83">
            <v>0</v>
          </cell>
          <cell r="J83">
            <v>84834.808036175862</v>
          </cell>
          <cell r="K83">
            <v>7575.3152681839192</v>
          </cell>
          <cell r="L83">
            <v>150000</v>
          </cell>
          <cell r="M83">
            <v>0</v>
          </cell>
          <cell r="N83">
            <v>7427</v>
          </cell>
          <cell r="O83">
            <v>0</v>
          </cell>
          <cell r="P83">
            <v>0</v>
          </cell>
          <cell r="Q83">
            <v>-23842.112217591424</v>
          </cell>
          <cell r="R83">
            <v>-23842.112217591424</v>
          </cell>
          <cell r="S83">
            <v>0</v>
          </cell>
          <cell r="T83">
            <v>0</v>
          </cell>
          <cell r="U83">
            <v>1240431.9205540712</v>
          </cell>
          <cell r="W83">
            <v>9</v>
          </cell>
          <cell r="X83">
            <v>1217121.1996814217</v>
          </cell>
          <cell r="Y83">
            <v>23310.720872649457</v>
          </cell>
          <cell r="Z83">
            <v>1.9152341507773406E-2</v>
          </cell>
          <cell r="AB83">
            <v>3390.3097484162167</v>
          </cell>
          <cell r="AC83">
            <v>3370.7389145491065</v>
          </cell>
          <cell r="AD83">
            <v>-19.570833867110196</v>
          </cell>
          <cell r="AE83">
            <v>-5.7725798877971872E-3</v>
          </cell>
          <cell r="AG83">
            <v>26400</v>
          </cell>
          <cell r="AH83">
            <v>27720</v>
          </cell>
        </row>
        <row r="84">
          <cell r="D84">
            <v>2272</v>
          </cell>
          <cell r="E84" t="str">
            <v>Netherthorpe Primary School</v>
          </cell>
          <cell r="F84">
            <v>208</v>
          </cell>
          <cell r="G84">
            <v>566754.6249653385</v>
          </cell>
          <cell r="H84">
            <v>95363.052691098448</v>
          </cell>
          <cell r="I84">
            <v>6049.0157087646576</v>
          </cell>
          <cell r="J84">
            <v>107471.29172121479</v>
          </cell>
          <cell r="K84">
            <v>40503.584526464474</v>
          </cell>
          <cell r="L84">
            <v>150000</v>
          </cell>
          <cell r="M84">
            <v>0</v>
          </cell>
          <cell r="N84">
            <v>13805.5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22376.918652379347</v>
          </cell>
          <cell r="T84">
            <v>22376.918652379347</v>
          </cell>
          <cell r="U84">
            <v>1002323.9882652601</v>
          </cell>
          <cell r="W84">
            <v>-3</v>
          </cell>
          <cell r="X84">
            <v>1027259.4948326643</v>
          </cell>
          <cell r="Y84">
            <v>-24935.50656740414</v>
          </cell>
          <cell r="Z84">
            <v>-2.4273814642585531E-2</v>
          </cell>
          <cell r="AB84">
            <v>4868.5284115292143</v>
          </cell>
          <cell r="AC84">
            <v>4818.8653281983661</v>
          </cell>
          <cell r="AD84">
            <v>-49.663083330848167</v>
          </cell>
          <cell r="AE84">
            <v>-1.0200840815315053E-2</v>
          </cell>
          <cell r="AG84">
            <v>122760</v>
          </cell>
          <cell r="AH84">
            <v>124080</v>
          </cell>
        </row>
        <row r="85">
          <cell r="D85">
            <v>2309</v>
          </cell>
          <cell r="E85" t="str">
            <v>Nook Lane Junior School</v>
          </cell>
          <cell r="F85">
            <v>239</v>
          </cell>
          <cell r="G85">
            <v>651222.86233998032</v>
          </cell>
          <cell r="H85">
            <v>17744.538465902551</v>
          </cell>
          <cell r="I85">
            <v>0</v>
          </cell>
          <cell r="J85">
            <v>85722.907698359821</v>
          </cell>
          <cell r="K85">
            <v>329.62563298951829</v>
          </cell>
          <cell r="L85">
            <v>150000</v>
          </cell>
          <cell r="M85">
            <v>0</v>
          </cell>
          <cell r="N85">
            <v>8849.75</v>
          </cell>
          <cell r="O85">
            <v>0</v>
          </cell>
          <cell r="P85">
            <v>0</v>
          </cell>
          <cell r="Q85">
            <v>-14200.845226391366</v>
          </cell>
          <cell r="R85">
            <v>-14200.845226391366</v>
          </cell>
          <cell r="S85">
            <v>0</v>
          </cell>
          <cell r="T85">
            <v>0</v>
          </cell>
          <cell r="U85">
            <v>899668.83891084092</v>
          </cell>
          <cell r="W85">
            <v>-5</v>
          </cell>
          <cell r="X85">
            <v>917384.58202030964</v>
          </cell>
          <cell r="Y85">
            <v>-17715.74310946872</v>
          </cell>
          <cell r="Z85">
            <v>-1.9311141103390068E-2</v>
          </cell>
          <cell r="AB85">
            <v>3759.7728771324164</v>
          </cell>
          <cell r="AC85">
            <v>3764.3047653173262</v>
          </cell>
          <cell r="AD85">
            <v>4.5318881849098034</v>
          </cell>
          <cell r="AE85">
            <v>1.2053622208068803E-3</v>
          </cell>
          <cell r="AG85">
            <v>52800</v>
          </cell>
          <cell r="AH85">
            <v>51480</v>
          </cell>
        </row>
        <row r="86">
          <cell r="D86">
            <v>2000</v>
          </cell>
          <cell r="E86" t="str">
            <v>Norfolk Primary School</v>
          </cell>
          <cell r="F86">
            <v>400</v>
          </cell>
          <cell r="G86">
            <v>1089912.7403179586</v>
          </cell>
          <cell r="H86">
            <v>211379.78121544514</v>
          </cell>
          <cell r="I86">
            <v>0</v>
          </cell>
          <cell r="J86">
            <v>195684.33559812399</v>
          </cell>
          <cell r="K86">
            <v>16425.457423924836</v>
          </cell>
          <cell r="L86">
            <v>150000</v>
          </cell>
          <cell r="M86">
            <v>0</v>
          </cell>
          <cell r="N86">
            <v>44978.5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7408.6615239892853</v>
          </cell>
          <cell r="T86">
            <v>7408.6615239892853</v>
          </cell>
          <cell r="U86">
            <v>1715789.4760794421</v>
          </cell>
          <cell r="W86">
            <v>11</v>
          </cell>
          <cell r="X86">
            <v>1696127.8443796807</v>
          </cell>
          <cell r="Y86">
            <v>19661.631699761376</v>
          </cell>
          <cell r="Z86">
            <v>1.1592069409692499E-2</v>
          </cell>
          <cell r="AB86">
            <v>4360.2258210274567</v>
          </cell>
          <cell r="AC86">
            <v>4289.4736901986053</v>
          </cell>
          <cell r="AD86">
            <v>-70.752130828851477</v>
          </cell>
          <cell r="AE86">
            <v>-1.6226712499074012E-2</v>
          </cell>
          <cell r="AG86">
            <v>264000</v>
          </cell>
          <cell r="AH86">
            <v>270600</v>
          </cell>
        </row>
        <row r="87">
          <cell r="D87">
            <v>3010</v>
          </cell>
          <cell r="E87" t="str">
            <v>Norton Free C of E School</v>
          </cell>
          <cell r="F87">
            <v>213</v>
          </cell>
          <cell r="G87">
            <v>580378.53421931306</v>
          </cell>
          <cell r="H87">
            <v>25072.166486202688</v>
          </cell>
          <cell r="I87">
            <v>0</v>
          </cell>
          <cell r="J87">
            <v>94617.029157314304</v>
          </cell>
          <cell r="K87">
            <v>0</v>
          </cell>
          <cell r="L87">
            <v>150000</v>
          </cell>
          <cell r="M87">
            <v>0</v>
          </cell>
          <cell r="N87">
            <v>4746.3500000000004</v>
          </cell>
          <cell r="O87">
            <v>0</v>
          </cell>
          <cell r="P87">
            <v>0</v>
          </cell>
          <cell r="Q87">
            <v>-56780.272083596021</v>
          </cell>
          <cell r="R87">
            <v>-56780.272083596021</v>
          </cell>
          <cell r="S87">
            <v>0</v>
          </cell>
          <cell r="T87">
            <v>0</v>
          </cell>
          <cell r="U87">
            <v>798033.80777923414</v>
          </cell>
          <cell r="W87">
            <v>2</v>
          </cell>
          <cell r="X87">
            <v>788187.9802296866</v>
          </cell>
          <cell r="Y87">
            <v>9845.8275495475391</v>
          </cell>
          <cell r="Z87">
            <v>1.2491725066244169E-2</v>
          </cell>
          <cell r="AB87">
            <v>3735.4880579606001</v>
          </cell>
          <cell r="AC87">
            <v>3746.6375952076719</v>
          </cell>
          <cell r="AD87">
            <v>11.149537247071748</v>
          </cell>
          <cell r="AE87">
            <v>2.9847605116314758E-3</v>
          </cell>
          <cell r="AG87">
            <v>30360</v>
          </cell>
          <cell r="AH87">
            <v>33000</v>
          </cell>
        </row>
        <row r="88">
          <cell r="D88">
            <v>4005</v>
          </cell>
          <cell r="E88" t="str">
            <v>Oasis Academy Don Valley</v>
          </cell>
          <cell r="F88">
            <v>115</v>
          </cell>
          <cell r="G88">
            <v>313349.91284141311</v>
          </cell>
          <cell r="H88">
            <v>67458.50392428691</v>
          </cell>
          <cell r="I88">
            <v>0</v>
          </cell>
          <cell r="J88">
            <v>69688.41182119002</v>
          </cell>
          <cell r="K88">
            <v>13268.56463122899</v>
          </cell>
          <cell r="L88">
            <v>150000</v>
          </cell>
          <cell r="M88">
            <v>50000</v>
          </cell>
          <cell r="N88">
            <v>51226.28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714991.67321811907</v>
          </cell>
          <cell r="W88">
            <v>10</v>
          </cell>
          <cell r="X88">
            <v>515829.81049616035</v>
          </cell>
          <cell r="Y88">
            <v>199161.86272195872</v>
          </cell>
          <cell r="Z88">
            <v>0.3860999474427258</v>
          </cell>
          <cell r="AB88">
            <v>4912.6648618681938</v>
          </cell>
          <cell r="AC88">
            <v>6217.318897548862</v>
          </cell>
          <cell r="AD88">
            <v>1304.6540356806681</v>
          </cell>
          <cell r="AE88">
            <v>0.26556951723031497</v>
          </cell>
          <cell r="AG88">
            <v>0</v>
          </cell>
          <cell r="AH88">
            <v>0</v>
          </cell>
        </row>
        <row r="89">
          <cell r="D89">
            <v>2018</v>
          </cell>
          <cell r="E89" t="str">
            <v>Oasis Academy Fir Vale</v>
          </cell>
          <cell r="F89">
            <v>268.91666666666669</v>
          </cell>
          <cell r="G89">
            <v>732739.25270959444</v>
          </cell>
          <cell r="H89">
            <v>99434.188905163552</v>
          </cell>
          <cell r="I89">
            <v>3140.3110830411283</v>
          </cell>
          <cell r="J89">
            <v>309233.1804553463</v>
          </cell>
          <cell r="K89">
            <v>72397.006390055933</v>
          </cell>
          <cell r="L89">
            <v>150000</v>
          </cell>
          <cell r="M89">
            <v>0</v>
          </cell>
          <cell r="N89">
            <v>12823.000000000002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29904.666780380172</v>
          </cell>
          <cell r="T89">
            <v>29904.666780380172</v>
          </cell>
          <cell r="U89">
            <v>1409671.6063235814</v>
          </cell>
          <cell r="W89">
            <v>-83.916666666666629</v>
          </cell>
          <cell r="X89">
            <v>1834122.123265079</v>
          </cell>
          <cell r="Y89">
            <v>-424450.51694149757</v>
          </cell>
          <cell r="Z89">
            <v>-0.23141889602525298</v>
          </cell>
          <cell r="AB89">
            <v>5303.4856576339635</v>
          </cell>
          <cell r="AC89">
            <v>5242.0388211598929</v>
          </cell>
          <cell r="AD89">
            <v>-61.446836474070551</v>
          </cell>
          <cell r="AE89">
            <v>-1.1586122871025872E-2</v>
          </cell>
          <cell r="AG89">
            <v>153120</v>
          </cell>
          <cell r="AH89">
            <v>170280</v>
          </cell>
        </row>
        <row r="90">
          <cell r="D90">
            <v>2019</v>
          </cell>
          <cell r="E90" t="str">
            <v>Oasis Academy Watermead</v>
          </cell>
          <cell r="F90">
            <v>181</v>
          </cell>
          <cell r="G90">
            <v>493185.51499387634</v>
          </cell>
          <cell r="H90">
            <v>81615.176015406687</v>
          </cell>
          <cell r="I90">
            <v>14507.573908214039</v>
          </cell>
          <cell r="J90">
            <v>116731.90123290014</v>
          </cell>
          <cell r="K90">
            <v>24028.874806341806</v>
          </cell>
          <cell r="L90">
            <v>150000</v>
          </cell>
          <cell r="M90">
            <v>0</v>
          </cell>
          <cell r="N90">
            <v>12325.599999999999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892394.64095673896</v>
          </cell>
          <cell r="W90">
            <v>22</v>
          </cell>
          <cell r="X90">
            <v>736896.11657989246</v>
          </cell>
          <cell r="Y90">
            <v>155498.5243768465</v>
          </cell>
          <cell r="Z90">
            <v>0.2110182437906602</v>
          </cell>
          <cell r="AB90">
            <v>4912.6407771992826</v>
          </cell>
          <cell r="AC90">
            <v>4930.3571323576734</v>
          </cell>
          <cell r="AD90">
            <v>17.716355158390797</v>
          </cell>
          <cell r="AE90">
            <v>3.6062793845250307E-3</v>
          </cell>
          <cell r="AG90">
            <v>35640</v>
          </cell>
          <cell r="AH90">
            <v>91080</v>
          </cell>
        </row>
        <row r="91">
          <cell r="D91">
            <v>2313</v>
          </cell>
          <cell r="E91" t="str">
            <v>OUGHTIBRIDGE PRIMARY SCHOOL</v>
          </cell>
          <cell r="F91">
            <v>384</v>
          </cell>
          <cell r="G91">
            <v>1046316.2307052404</v>
          </cell>
          <cell r="H91">
            <v>8446.9328396084238</v>
          </cell>
          <cell r="I91">
            <v>0</v>
          </cell>
          <cell r="J91">
            <v>75733.285703415502</v>
          </cell>
          <cell r="K91">
            <v>797.68075077705134</v>
          </cell>
          <cell r="L91">
            <v>150000</v>
          </cell>
          <cell r="M91">
            <v>0</v>
          </cell>
          <cell r="N91">
            <v>12800.75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1294094.8799990413</v>
          </cell>
          <cell r="W91">
            <v>19</v>
          </cell>
          <cell r="X91">
            <v>1245590.9144147921</v>
          </cell>
          <cell r="Y91">
            <v>48503.965584249236</v>
          </cell>
          <cell r="Z91">
            <v>3.8940526157448363E-2</v>
          </cell>
          <cell r="AB91">
            <v>3403.2538645212899</v>
          </cell>
          <cell r="AC91">
            <v>3370.0387499975036</v>
          </cell>
          <cell r="AD91">
            <v>-33.215114523786269</v>
          </cell>
          <cell r="AE91">
            <v>-9.7598110061819874E-3</v>
          </cell>
          <cell r="AG91">
            <v>27720</v>
          </cell>
          <cell r="AH91">
            <v>30360</v>
          </cell>
        </row>
        <row r="92">
          <cell r="D92">
            <v>2093</v>
          </cell>
          <cell r="E92" t="str">
            <v>Owler Brook</v>
          </cell>
          <cell r="F92">
            <v>453</v>
          </cell>
          <cell r="G92">
            <v>1234326.1784100882</v>
          </cell>
          <cell r="H92">
            <v>202243.14213379103</v>
          </cell>
          <cell r="I92">
            <v>3460.4729505094897</v>
          </cell>
          <cell r="J92">
            <v>296632.90103384241</v>
          </cell>
          <cell r="K92">
            <v>78555.46552440738</v>
          </cell>
          <cell r="L92">
            <v>150000</v>
          </cell>
          <cell r="M92">
            <v>0</v>
          </cell>
          <cell r="N92">
            <v>56658</v>
          </cell>
          <cell r="O92">
            <v>148371.89724002106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2170248.0572926598</v>
          </cell>
          <cell r="W92">
            <v>-37</v>
          </cell>
          <cell r="X92">
            <v>2342146.08425886</v>
          </cell>
          <cell r="Y92">
            <v>-171898.02696620021</v>
          </cell>
          <cell r="Z92">
            <v>-7.3393384008579032E-2</v>
          </cell>
          <cell r="AB92">
            <v>4779.8899678752241</v>
          </cell>
          <cell r="AC92">
            <v>4790.8345635599553</v>
          </cell>
          <cell r="AD92">
            <v>10.944595684731212</v>
          </cell>
          <cell r="AE92">
            <v>2.2897170768130352E-3</v>
          </cell>
          <cell r="AG92">
            <v>345840</v>
          </cell>
          <cell r="AH92">
            <v>319440</v>
          </cell>
        </row>
        <row r="93">
          <cell r="D93">
            <v>3428</v>
          </cell>
          <cell r="E93" t="str">
            <v>Parson Cross Primary School</v>
          </cell>
          <cell r="F93">
            <v>206</v>
          </cell>
          <cell r="G93">
            <v>561305.06126374879</v>
          </cell>
          <cell r="H93">
            <v>57241.345931406584</v>
          </cell>
          <cell r="I93">
            <v>0</v>
          </cell>
          <cell r="J93">
            <v>95910.860627830625</v>
          </cell>
          <cell r="K93">
            <v>393.88319742737553</v>
          </cell>
          <cell r="L93">
            <v>150000</v>
          </cell>
          <cell r="M93">
            <v>0</v>
          </cell>
          <cell r="N93">
            <v>3652.9500000000003</v>
          </cell>
          <cell r="O93">
            <v>0</v>
          </cell>
          <cell r="P93">
            <v>0</v>
          </cell>
          <cell r="Q93">
            <v>-21753.873735961188</v>
          </cell>
          <cell r="R93">
            <v>-21753.873735961188</v>
          </cell>
          <cell r="S93">
            <v>0</v>
          </cell>
          <cell r="T93">
            <v>0</v>
          </cell>
          <cell r="U93">
            <v>846750.22728445218</v>
          </cell>
          <cell r="W93">
            <v>-4</v>
          </cell>
          <cell r="X93">
            <v>855941.9099491206</v>
          </cell>
          <cell r="Y93">
            <v>-9191.6826646684203</v>
          </cell>
          <cell r="Z93">
            <v>-1.0738675788424471E-2</v>
          </cell>
          <cell r="AB93">
            <v>4075.9138569005745</v>
          </cell>
          <cell r="AC93">
            <v>4110.437996526467</v>
          </cell>
          <cell r="AD93">
            <v>34.524139625892531</v>
          </cell>
          <cell r="AE93">
            <v>8.4702819632565887E-3</v>
          </cell>
          <cell r="AG93">
            <v>60720</v>
          </cell>
          <cell r="AH93">
            <v>59400</v>
          </cell>
        </row>
        <row r="94">
          <cell r="D94">
            <v>2016</v>
          </cell>
          <cell r="E94" t="str">
            <v>Pathways Academy E-ACT</v>
          </cell>
          <cell r="F94">
            <v>487</v>
          </cell>
          <cell r="G94">
            <v>1326968.7613371147</v>
          </cell>
          <cell r="H94">
            <v>252404.38055670442</v>
          </cell>
          <cell r="I94">
            <v>626.69982568284195</v>
          </cell>
          <cell r="J94">
            <v>192713.82703984113</v>
          </cell>
          <cell r="K94">
            <v>26803.785537300009</v>
          </cell>
          <cell r="L94">
            <v>150000</v>
          </cell>
          <cell r="M94">
            <v>0</v>
          </cell>
          <cell r="N94">
            <v>6477.3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2870.1119678085324</v>
          </cell>
          <cell r="T94">
            <v>2870.1119678085324</v>
          </cell>
          <cell r="U94">
            <v>1958864.8662644518</v>
          </cell>
          <cell r="W94">
            <v>-8</v>
          </cell>
          <cell r="X94">
            <v>2015267.6853166595</v>
          </cell>
          <cell r="Y94">
            <v>-56402.819052207749</v>
          </cell>
          <cell r="Z94">
            <v>-2.7987755404982422E-2</v>
          </cell>
          <cell r="AB94">
            <v>4030.535370633319</v>
          </cell>
          <cell r="AC94">
            <v>4022.3097869906605</v>
          </cell>
          <cell r="AD94">
            <v>-8.225583642658421</v>
          </cell>
          <cell r="AE94">
            <v>-2.0408166375589783E-3</v>
          </cell>
          <cell r="AG94">
            <v>303600</v>
          </cell>
          <cell r="AH94">
            <v>303600</v>
          </cell>
        </row>
        <row r="95">
          <cell r="D95">
            <v>2332</v>
          </cell>
          <cell r="E95" t="str">
            <v>Phillimore Comm Primary School</v>
          </cell>
          <cell r="F95">
            <v>398</v>
          </cell>
          <cell r="G95">
            <v>1084463.176616369</v>
          </cell>
          <cell r="H95">
            <v>187497.61533886843</v>
          </cell>
          <cell r="I95">
            <v>278.06748118373156</v>
          </cell>
          <cell r="J95">
            <v>220345.00773421084</v>
          </cell>
          <cell r="K95">
            <v>59615.244908082808</v>
          </cell>
          <cell r="L95">
            <v>150000</v>
          </cell>
          <cell r="M95">
            <v>0</v>
          </cell>
          <cell r="N95">
            <v>15904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1718103.1120787149</v>
          </cell>
          <cell r="W95">
            <v>-4</v>
          </cell>
          <cell r="X95">
            <v>1727585.4725696295</v>
          </cell>
          <cell r="Y95">
            <v>-9482.360490914667</v>
          </cell>
          <cell r="Z95">
            <v>-5.4887938347909929E-3</v>
          </cell>
          <cell r="AB95">
            <v>4362.589577196034</v>
          </cell>
          <cell r="AC95">
            <v>4316.8419901475245</v>
          </cell>
          <cell r="AD95">
            <v>-45.747587048509558</v>
          </cell>
          <cell r="AE95">
            <v>-1.0486337584364947E-2</v>
          </cell>
          <cell r="AG95">
            <v>249480</v>
          </cell>
          <cell r="AH95">
            <v>248160</v>
          </cell>
        </row>
        <row r="96">
          <cell r="D96">
            <v>3433</v>
          </cell>
          <cell r="E96" t="str">
            <v>Pipworth Primary School</v>
          </cell>
          <cell r="F96">
            <v>436</v>
          </cell>
          <cell r="G96">
            <v>1188004.886946575</v>
          </cell>
          <cell r="H96">
            <v>241328.28061320452</v>
          </cell>
          <cell r="I96">
            <v>13245.571728025006</v>
          </cell>
          <cell r="J96">
            <v>226980.53051967215</v>
          </cell>
          <cell r="K96">
            <v>45294.559794823996</v>
          </cell>
          <cell r="L96">
            <v>150000</v>
          </cell>
          <cell r="M96">
            <v>0</v>
          </cell>
          <cell r="N96">
            <v>14661.5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54546.656655733561</v>
          </cell>
          <cell r="T96">
            <v>54546.656655733561</v>
          </cell>
          <cell r="U96">
            <v>1934061.9862580344</v>
          </cell>
          <cell r="W96">
            <v>-13</v>
          </cell>
          <cell r="X96">
            <v>2014573.0649262702</v>
          </cell>
          <cell r="Y96">
            <v>-80511.078668235801</v>
          </cell>
          <cell r="Z96">
            <v>-3.9964337888724014E-2</v>
          </cell>
          <cell r="AB96">
            <v>4496.8148770675671</v>
          </cell>
          <cell r="AC96">
            <v>4435.9219868303544</v>
          </cell>
          <cell r="AD96">
            <v>-60.892890237212669</v>
          </cell>
          <cell r="AE96">
            <v>-1.3541338014101602E-2</v>
          </cell>
          <cell r="AG96">
            <v>374880</v>
          </cell>
          <cell r="AH96">
            <v>369600</v>
          </cell>
        </row>
        <row r="97">
          <cell r="D97">
            <v>3427</v>
          </cell>
          <cell r="E97" t="str">
            <v>Porter Croft C of E Primary Academy</v>
          </cell>
          <cell r="F97">
            <v>208</v>
          </cell>
          <cell r="G97">
            <v>566754.6249653385</v>
          </cell>
          <cell r="H97">
            <v>85597.120006033481</v>
          </cell>
          <cell r="I97">
            <v>2506.7993027312918</v>
          </cell>
          <cell r="J97">
            <v>80720.080362318011</v>
          </cell>
          <cell r="K97">
            <v>22807.84371393151</v>
          </cell>
          <cell r="L97">
            <v>150000</v>
          </cell>
          <cell r="M97">
            <v>0</v>
          </cell>
          <cell r="N97">
            <v>1764.35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56612.831629231106</v>
          </cell>
          <cell r="T97">
            <v>56612.831629231106</v>
          </cell>
          <cell r="U97">
            <v>966763.6499795838</v>
          </cell>
          <cell r="W97">
            <v>2</v>
          </cell>
          <cell r="X97">
            <v>971158.58704226639</v>
          </cell>
          <cell r="Y97">
            <v>-4394.9370626825839</v>
          </cell>
          <cell r="Z97">
            <v>-4.5254576557549496E-3</v>
          </cell>
          <cell r="AB97">
            <v>4691.5873770157796</v>
          </cell>
          <cell r="AC97">
            <v>4647.9021633633838</v>
          </cell>
          <cell r="AD97">
            <v>-43.68521365239576</v>
          </cell>
          <cell r="AE97">
            <v>-9.311392955486851E-3</v>
          </cell>
          <cell r="AG97">
            <v>117480</v>
          </cell>
          <cell r="AH97">
            <v>118800</v>
          </cell>
        </row>
        <row r="98">
          <cell r="D98">
            <v>2347</v>
          </cell>
          <cell r="E98" t="str">
            <v>Prince Edward Primary School</v>
          </cell>
          <cell r="F98">
            <v>343</v>
          </cell>
          <cell r="G98">
            <v>934600.17482264957</v>
          </cell>
          <cell r="H98">
            <v>232394.20032576501</v>
          </cell>
          <cell r="I98">
            <v>1280.6474698736445</v>
          </cell>
          <cell r="J98">
            <v>162156.95105940397</v>
          </cell>
          <cell r="K98">
            <v>11106.368133725067</v>
          </cell>
          <cell r="L98">
            <v>150000</v>
          </cell>
          <cell r="M98">
            <v>0</v>
          </cell>
          <cell r="N98">
            <v>99247.739999999991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114749.0508532909</v>
          </cell>
          <cell r="T98">
            <v>114749.0508532909</v>
          </cell>
          <cell r="U98">
            <v>1705535.1326647082</v>
          </cell>
          <cell r="W98">
            <v>5</v>
          </cell>
          <cell r="X98">
            <v>1623551.1494427379</v>
          </cell>
          <cell r="Y98">
            <v>81983.983221970266</v>
          </cell>
          <cell r="Z98">
            <v>5.0496704862122863E-2</v>
          </cell>
          <cell r="AB98">
            <v>4789.236429034625</v>
          </cell>
          <cell r="AC98">
            <v>4972.4056345909858</v>
          </cell>
          <cell r="AD98">
            <v>183.16920555636079</v>
          </cell>
          <cell r="AE98">
            <v>3.8246014426412969E-2</v>
          </cell>
          <cell r="AG98">
            <v>307560</v>
          </cell>
          <cell r="AH98">
            <v>319440</v>
          </cell>
        </row>
        <row r="99">
          <cell r="D99">
            <v>2366</v>
          </cell>
          <cell r="E99" t="str">
            <v>Pye Bank CofE Primary School</v>
          </cell>
          <cell r="F99">
            <v>416</v>
          </cell>
          <cell r="G99">
            <v>1133509.249930677</v>
          </cell>
          <cell r="H99">
            <v>212786.98057341092</v>
          </cell>
          <cell r="I99">
            <v>1533.2492269593495</v>
          </cell>
          <cell r="J99">
            <v>107443.37420471049</v>
          </cell>
          <cell r="K99">
            <v>68030.292457071424</v>
          </cell>
          <cell r="L99">
            <v>150000</v>
          </cell>
          <cell r="M99">
            <v>0</v>
          </cell>
          <cell r="N99">
            <v>6361.5999999999995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230467.6692761973</v>
          </cell>
          <cell r="T99">
            <v>230467.6692761973</v>
          </cell>
          <cell r="U99">
            <v>1910132.4156690266</v>
          </cell>
          <cell r="W99">
            <v>31</v>
          </cell>
          <cell r="X99">
            <v>1803467.5700916948</v>
          </cell>
          <cell r="Y99">
            <v>106664.84557733173</v>
          </cell>
          <cell r="Z99">
            <v>5.914431029769418E-2</v>
          </cell>
          <cell r="AB99">
            <v>4708.7926112054693</v>
          </cell>
          <cell r="AC99">
            <v>4591.6644607428525</v>
          </cell>
          <cell r="AD99">
            <v>-117.12815046261676</v>
          </cell>
          <cell r="AE99">
            <v>-2.4874348932651655E-2</v>
          </cell>
          <cell r="AG99">
            <v>286440</v>
          </cell>
          <cell r="AH99">
            <v>306240</v>
          </cell>
        </row>
        <row r="100">
          <cell r="D100">
            <v>2363</v>
          </cell>
          <cell r="E100" t="str">
            <v>Rainbow Forge</v>
          </cell>
          <cell r="F100">
            <v>243</v>
          </cell>
          <cell r="G100">
            <v>662121.98974315997</v>
          </cell>
          <cell r="H100">
            <v>55973.922714421256</v>
          </cell>
          <cell r="I100">
            <v>0</v>
          </cell>
          <cell r="J100">
            <v>125540.87383030825</v>
          </cell>
          <cell r="K100">
            <v>3625.4811155044695</v>
          </cell>
          <cell r="L100">
            <v>150000</v>
          </cell>
          <cell r="M100">
            <v>0</v>
          </cell>
          <cell r="N100">
            <v>13791.75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11656.123964049357</v>
          </cell>
          <cell r="T100">
            <v>11656.123964049357</v>
          </cell>
          <cell r="U100">
            <v>1022710.1413674434</v>
          </cell>
          <cell r="W100">
            <v>5</v>
          </cell>
          <cell r="X100">
            <v>1017736.7636282574</v>
          </cell>
          <cell r="Y100">
            <v>4973.377739185933</v>
          </cell>
          <cell r="Z100">
            <v>4.8867034354303117E-3</v>
          </cell>
          <cell r="AB100">
            <v>4276.2048891943587</v>
          </cell>
          <cell r="AC100">
            <v>4208.6837093310423</v>
          </cell>
          <cell r="AD100">
            <v>-67.52117986331632</v>
          </cell>
          <cell r="AE100">
            <v>-1.5789977705216406E-2</v>
          </cell>
          <cell r="AG100">
            <v>100320</v>
          </cell>
          <cell r="AH100">
            <v>101640</v>
          </cell>
        </row>
        <row r="101">
          <cell r="D101">
            <v>2334</v>
          </cell>
          <cell r="E101" t="str">
            <v>Reignhead Primary School</v>
          </cell>
          <cell r="F101">
            <v>246</v>
          </cell>
          <cell r="G101">
            <v>670296.33529554459</v>
          </cell>
          <cell r="H101">
            <v>48576.086932845676</v>
          </cell>
          <cell r="I101">
            <v>0</v>
          </cell>
          <cell r="J101">
            <v>116131.3070705813</v>
          </cell>
          <cell r="K101">
            <v>1149.782019674735</v>
          </cell>
          <cell r="L101">
            <v>150000</v>
          </cell>
          <cell r="M101">
            <v>0</v>
          </cell>
          <cell r="N101">
            <v>29074.5</v>
          </cell>
          <cell r="O101">
            <v>0</v>
          </cell>
          <cell r="P101">
            <v>0</v>
          </cell>
          <cell r="Q101">
            <v>-19876.391374950555</v>
          </cell>
          <cell r="R101">
            <v>-19876.391374950555</v>
          </cell>
          <cell r="S101">
            <v>0</v>
          </cell>
          <cell r="T101">
            <v>0</v>
          </cell>
          <cell r="U101">
            <v>995351.61994369584</v>
          </cell>
          <cell r="W101">
            <v>-9</v>
          </cell>
          <cell r="X101">
            <v>1019972.4054257219</v>
          </cell>
          <cell r="Y101">
            <v>-24620.785482026055</v>
          </cell>
          <cell r="Z101">
            <v>-2.4138678018205493E-2</v>
          </cell>
          <cell r="AB101">
            <v>4015.63939143985</v>
          </cell>
          <cell r="AC101">
            <v>4046.1447965190887</v>
          </cell>
          <cell r="AD101">
            <v>30.505405079238699</v>
          </cell>
          <cell r="AE101">
            <v>7.5966495259178791E-3</v>
          </cell>
          <cell r="AG101">
            <v>95040</v>
          </cell>
          <cell r="AH101">
            <v>93720</v>
          </cell>
        </row>
        <row r="102">
          <cell r="D102">
            <v>2338</v>
          </cell>
          <cell r="E102" t="str">
            <v>Rivelin Primary</v>
          </cell>
          <cell r="F102">
            <v>376</v>
          </cell>
          <cell r="G102">
            <v>1024517.9758988812</v>
          </cell>
          <cell r="H102">
            <v>53734.134637280884</v>
          </cell>
          <cell r="I102">
            <v>0</v>
          </cell>
          <cell r="J102">
            <v>70711.472136491604</v>
          </cell>
          <cell r="K102">
            <v>10968.727723146358</v>
          </cell>
          <cell r="L102">
            <v>150000</v>
          </cell>
          <cell r="M102">
            <v>0</v>
          </cell>
          <cell r="N102">
            <v>15779.75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1325712.0603958</v>
          </cell>
          <cell r="W102">
            <v>-10</v>
          </cell>
          <cell r="X102">
            <v>1351284.5864819493</v>
          </cell>
          <cell r="Y102">
            <v>-25572.526086149272</v>
          </cell>
          <cell r="Z102">
            <v>-1.8924604292813691E-2</v>
          </cell>
          <cell r="AB102">
            <v>3500.737270678625</v>
          </cell>
          <cell r="AC102">
            <v>3525.8299478611702</v>
          </cell>
          <cell r="AD102">
            <v>25.092677182545231</v>
          </cell>
          <cell r="AE102">
            <v>7.1678264440795825E-3</v>
          </cell>
          <cell r="AG102">
            <v>101640</v>
          </cell>
          <cell r="AH102">
            <v>100320</v>
          </cell>
        </row>
        <row r="103">
          <cell r="D103">
            <v>2306</v>
          </cell>
          <cell r="E103" t="str">
            <v>Royd Nursery Infant School</v>
          </cell>
          <cell r="F103">
            <v>129</v>
          </cell>
          <cell r="G103">
            <v>351496.85875254171</v>
          </cell>
          <cell r="H103">
            <v>12497.471052093702</v>
          </cell>
          <cell r="I103">
            <v>0</v>
          </cell>
          <cell r="J103">
            <v>41219.500891274693</v>
          </cell>
          <cell r="K103">
            <v>1479.9300718873244</v>
          </cell>
          <cell r="L103">
            <v>150000</v>
          </cell>
          <cell r="M103">
            <v>0</v>
          </cell>
          <cell r="N103">
            <v>16743.75</v>
          </cell>
          <cell r="O103">
            <v>0</v>
          </cell>
          <cell r="P103">
            <v>0</v>
          </cell>
          <cell r="Q103">
            <v>-12321.706007195902</v>
          </cell>
          <cell r="R103">
            <v>-12321.706007195902</v>
          </cell>
          <cell r="S103">
            <v>0</v>
          </cell>
          <cell r="T103">
            <v>0</v>
          </cell>
          <cell r="U103">
            <v>561115.8047606016</v>
          </cell>
          <cell r="W103">
            <v>-16</v>
          </cell>
          <cell r="X103">
            <v>599842.51566254534</v>
          </cell>
          <cell r="Y103">
            <v>-38726.710901943734</v>
          </cell>
          <cell r="Z103">
            <v>-6.4561463868843705E-2</v>
          </cell>
          <cell r="AB103">
            <v>4136.8449356037609</v>
          </cell>
          <cell r="AC103">
            <v>4349.7349206248182</v>
          </cell>
          <cell r="AD103">
            <v>212.88998502105733</v>
          </cell>
          <cell r="AE103">
            <v>5.1461920457501177E-2</v>
          </cell>
          <cell r="AG103">
            <v>33000</v>
          </cell>
          <cell r="AH103">
            <v>29040</v>
          </cell>
        </row>
        <row r="104">
          <cell r="D104">
            <v>3401</v>
          </cell>
          <cell r="E104" t="str">
            <v>Sacred Heart School  A Catholic Voluntary Academy</v>
          </cell>
          <cell r="F104">
            <v>212</v>
          </cell>
          <cell r="G104">
            <v>577653.75236851815</v>
          </cell>
          <cell r="H104">
            <v>24171.256277176017</v>
          </cell>
          <cell r="I104">
            <v>0</v>
          </cell>
          <cell r="J104">
            <v>61655.11924893898</v>
          </cell>
          <cell r="K104">
            <v>7447.8509384880363</v>
          </cell>
          <cell r="L104">
            <v>150000</v>
          </cell>
          <cell r="M104">
            <v>0</v>
          </cell>
          <cell r="N104">
            <v>3951.15</v>
          </cell>
          <cell r="O104">
            <v>0</v>
          </cell>
          <cell r="P104">
            <v>0</v>
          </cell>
          <cell r="Q104">
            <v>-15418.252798042075</v>
          </cell>
          <cell r="R104">
            <v>-15418.252798042075</v>
          </cell>
          <cell r="S104">
            <v>0</v>
          </cell>
          <cell r="T104">
            <v>0</v>
          </cell>
          <cell r="U104">
            <v>809460.87603507913</v>
          </cell>
          <cell r="W104">
            <v>2</v>
          </cell>
          <cell r="X104">
            <v>799308.1503213566</v>
          </cell>
          <cell r="Y104">
            <v>10152.725713722524</v>
          </cell>
          <cell r="Z104">
            <v>1.2701891891932651E-2</v>
          </cell>
          <cell r="AB104">
            <v>3806.2292872445551</v>
          </cell>
          <cell r="AC104">
            <v>3818.2116794107505</v>
          </cell>
          <cell r="AD104">
            <v>11.982392166195496</v>
          </cell>
          <cell r="AE104">
            <v>3.1481004589899294E-3</v>
          </cell>
          <cell r="AG104">
            <v>35640</v>
          </cell>
          <cell r="AH104">
            <v>35640</v>
          </cell>
        </row>
        <row r="105">
          <cell r="D105">
            <v>2369</v>
          </cell>
          <cell r="E105" t="str">
            <v>Sharrow School</v>
          </cell>
          <cell r="F105">
            <v>397</v>
          </cell>
          <cell r="G105">
            <v>1081738.394765574</v>
          </cell>
          <cell r="H105">
            <v>148061.33842339361</v>
          </cell>
          <cell r="I105">
            <v>0</v>
          </cell>
          <cell r="J105">
            <v>244314.44861756824</v>
          </cell>
          <cell r="K105">
            <v>65420.189648697902</v>
          </cell>
          <cell r="L105">
            <v>150000</v>
          </cell>
          <cell r="M105">
            <v>0</v>
          </cell>
          <cell r="N105">
            <v>51191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22159.392087296539</v>
          </cell>
          <cell r="T105">
            <v>22159.392087296539</v>
          </cell>
          <cell r="U105">
            <v>1762884.7635425304</v>
          </cell>
          <cell r="W105">
            <v>1</v>
          </cell>
          <cell r="X105">
            <v>1782251.175024145</v>
          </cell>
          <cell r="Y105">
            <v>-19366.41148161469</v>
          </cell>
          <cell r="Z105">
            <v>-1.0866263831388594E-2</v>
          </cell>
          <cell r="AB105">
            <v>4512.0282912003668</v>
          </cell>
          <cell r="AC105">
            <v>4440.5157771852146</v>
          </cell>
          <cell r="AD105">
            <v>-71.512514015152192</v>
          </cell>
          <cell r="AE105">
            <v>-1.5849305323421901E-2</v>
          </cell>
          <cell r="AG105">
            <v>198000</v>
          </cell>
          <cell r="AH105">
            <v>196680</v>
          </cell>
        </row>
        <row r="106">
          <cell r="D106">
            <v>2349</v>
          </cell>
          <cell r="E106" t="str">
            <v>Shooters Grove</v>
          </cell>
          <cell r="F106">
            <v>332</v>
          </cell>
          <cell r="G106">
            <v>904627.57446390577</v>
          </cell>
          <cell r="H106">
            <v>67038.302002863711</v>
          </cell>
          <cell r="I106">
            <v>0</v>
          </cell>
          <cell r="J106">
            <v>86154.560419664209</v>
          </cell>
          <cell r="K106">
            <v>10584.488856856811</v>
          </cell>
          <cell r="L106">
            <v>150000</v>
          </cell>
          <cell r="M106">
            <v>0</v>
          </cell>
          <cell r="N106">
            <v>16028.25</v>
          </cell>
          <cell r="O106">
            <v>0</v>
          </cell>
          <cell r="P106">
            <v>0</v>
          </cell>
          <cell r="Q106">
            <v>-29133.862546349319</v>
          </cell>
          <cell r="R106">
            <v>-29133.862546349319</v>
          </cell>
          <cell r="S106">
            <v>0</v>
          </cell>
          <cell r="T106">
            <v>0</v>
          </cell>
          <cell r="U106">
            <v>1205299.313196941</v>
          </cell>
          <cell r="W106">
            <v>11</v>
          </cell>
          <cell r="X106">
            <v>1165811.2074105891</v>
          </cell>
          <cell r="Y106">
            <v>39488.105786351953</v>
          </cell>
          <cell r="Z106">
            <v>3.3871784329522717E-2</v>
          </cell>
          <cell r="AB106">
            <v>3666.0729792785819</v>
          </cell>
          <cell r="AC106">
            <v>3630.4196180630756</v>
          </cell>
          <cell r="AD106">
            <v>-35.653361215506266</v>
          </cell>
          <cell r="AE106">
            <v>-9.7252186241317574E-3</v>
          </cell>
          <cell r="AG106">
            <v>96360</v>
          </cell>
          <cell r="AH106">
            <v>99000</v>
          </cell>
        </row>
        <row r="107">
          <cell r="D107">
            <v>2360</v>
          </cell>
          <cell r="E107" t="str">
            <v>Shortbrook Primary</v>
          </cell>
          <cell r="F107">
            <v>99</v>
          </cell>
          <cell r="G107">
            <v>269753.40322869481</v>
          </cell>
          <cell r="H107">
            <v>50933.441328581335</v>
          </cell>
          <cell r="I107">
            <v>0</v>
          </cell>
          <cell r="J107">
            <v>55675.203467944062</v>
          </cell>
          <cell r="K107">
            <v>1175.8459449413915</v>
          </cell>
          <cell r="L107">
            <v>150000</v>
          </cell>
          <cell r="M107">
            <v>0</v>
          </cell>
          <cell r="N107">
            <v>14661.5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107836.47456965133</v>
          </cell>
          <cell r="T107">
            <v>107836.47456965133</v>
          </cell>
          <cell r="U107">
            <v>650035.86853981286</v>
          </cell>
          <cell r="W107">
            <v>-1</v>
          </cell>
          <cell r="X107">
            <v>662286.78927230707</v>
          </cell>
          <cell r="Y107">
            <v>-12250.920732494211</v>
          </cell>
          <cell r="Z107">
            <v>-1.849790895867787E-2</v>
          </cell>
          <cell r="AB107">
            <v>6622.8678927230703</v>
          </cell>
          <cell r="AC107">
            <v>6566.0188741395241</v>
          </cell>
          <cell r="AD107">
            <v>-56.84901858354624</v>
          </cell>
          <cell r="AE107">
            <v>-8.583746422906843E-3</v>
          </cell>
          <cell r="AG107">
            <v>68640</v>
          </cell>
          <cell r="AH107">
            <v>67320</v>
          </cell>
        </row>
        <row r="108">
          <cell r="D108">
            <v>2009</v>
          </cell>
          <cell r="E108" t="str">
            <v>Southey Green Primary School &amp; Nurseries</v>
          </cell>
          <cell r="F108">
            <v>609</v>
          </cell>
          <cell r="G108">
            <v>1659392.1471340922</v>
          </cell>
          <cell r="H108">
            <v>390161.25133676291</v>
          </cell>
          <cell r="I108">
            <v>0</v>
          </cell>
          <cell r="J108">
            <v>308633.56331100425</v>
          </cell>
          <cell r="K108">
            <v>7416.9353308188711</v>
          </cell>
          <cell r="L108">
            <v>150000</v>
          </cell>
          <cell r="M108">
            <v>31493.759474999999</v>
          </cell>
          <cell r="N108">
            <v>6026.4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865.09432951746862</v>
          </cell>
          <cell r="T108">
            <v>865.09432951746862</v>
          </cell>
          <cell r="U108">
            <v>2553989.1509171957</v>
          </cell>
          <cell r="W108">
            <v>-5</v>
          </cell>
          <cell r="X108">
            <v>2609642.190248786</v>
          </cell>
          <cell r="Y108">
            <v>-55653.039331590291</v>
          </cell>
          <cell r="Z108">
            <v>-2.1325927186318479E-2</v>
          </cell>
          <cell r="AB108">
            <v>4236.4321270272503</v>
          </cell>
          <cell r="AC108">
            <v>4193.7424481398948</v>
          </cell>
          <cell r="AD108">
            <v>-42.689678887355512</v>
          </cell>
          <cell r="AE108">
            <v>-1.0076799912597989E-2</v>
          </cell>
          <cell r="AG108">
            <v>483120</v>
          </cell>
          <cell r="AH108">
            <v>640200</v>
          </cell>
        </row>
        <row r="109">
          <cell r="D109">
            <v>2329</v>
          </cell>
          <cell r="E109" t="str">
            <v>Springfield Primary School</v>
          </cell>
          <cell r="F109">
            <v>186</v>
          </cell>
          <cell r="G109">
            <v>506809.42424785084</v>
          </cell>
          <cell r="H109">
            <v>78972.652176954725</v>
          </cell>
          <cell r="I109">
            <v>5831.0331607010694</v>
          </cell>
          <cell r="J109">
            <v>59461.104227295276</v>
          </cell>
          <cell r="K109">
            <v>42115.050888682163</v>
          </cell>
          <cell r="L109">
            <v>150000</v>
          </cell>
          <cell r="M109">
            <v>0</v>
          </cell>
          <cell r="N109">
            <v>10685.5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41621.896232608349</v>
          </cell>
          <cell r="T109">
            <v>41621.896232608349</v>
          </cell>
          <cell r="U109">
            <v>895496.66093409236</v>
          </cell>
          <cell r="W109">
            <v>-10</v>
          </cell>
          <cell r="X109">
            <v>946708.2688492767</v>
          </cell>
          <cell r="Y109">
            <v>-51211.607915184344</v>
          </cell>
          <cell r="Z109">
            <v>-5.4094391694108707E-2</v>
          </cell>
          <cell r="AB109">
            <v>4830.14422882284</v>
          </cell>
          <cell r="AC109">
            <v>4814.4981770650129</v>
          </cell>
          <cell r="AD109">
            <v>-15.646051757827081</v>
          </cell>
          <cell r="AE109">
            <v>-3.2392514626090572E-3</v>
          </cell>
          <cell r="AG109">
            <v>114840</v>
          </cell>
          <cell r="AH109">
            <v>110880</v>
          </cell>
        </row>
        <row r="110">
          <cell r="D110">
            <v>5202</v>
          </cell>
          <cell r="E110" t="str">
            <v>St Anns Catholic Primary</v>
          </cell>
          <cell r="F110">
            <v>91</v>
          </cell>
          <cell r="G110">
            <v>247955.14842233562</v>
          </cell>
          <cell r="H110">
            <v>17398.109414953535</v>
          </cell>
          <cell r="I110">
            <v>0</v>
          </cell>
          <cell r="J110">
            <v>35640.415680972546</v>
          </cell>
          <cell r="K110">
            <v>0</v>
          </cell>
          <cell r="L110">
            <v>150000</v>
          </cell>
          <cell r="M110">
            <v>0</v>
          </cell>
          <cell r="N110">
            <v>1318.75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6178.2149990119979</v>
          </cell>
          <cell r="T110">
            <v>6178.2149990119979</v>
          </cell>
          <cell r="U110">
            <v>458490.63851727371</v>
          </cell>
          <cell r="W110">
            <v>-7</v>
          </cell>
          <cell r="X110">
            <v>486989.16631515935</v>
          </cell>
          <cell r="Y110">
            <v>-28498.527797885647</v>
          </cell>
          <cell r="Z110">
            <v>-5.8519839390929224E-2</v>
          </cell>
          <cell r="AB110">
            <v>4969.277207297544</v>
          </cell>
          <cell r="AC110">
            <v>5038.3586650249854</v>
          </cell>
          <cell r="AD110">
            <v>69.081457727441375</v>
          </cell>
          <cell r="AE110">
            <v>1.3901711425153144E-2</v>
          </cell>
          <cell r="AG110">
            <v>39600</v>
          </cell>
          <cell r="AH110">
            <v>36960</v>
          </cell>
        </row>
        <row r="111">
          <cell r="D111">
            <v>3402</v>
          </cell>
          <cell r="E111" t="str">
            <v>St Catherine's RC NI&amp;J School</v>
          </cell>
          <cell r="F111">
            <v>419</v>
          </cell>
          <cell r="G111">
            <v>1141683.5954830619</v>
          </cell>
          <cell r="H111">
            <v>152892.15410880983</v>
          </cell>
          <cell r="I111">
            <v>0</v>
          </cell>
          <cell r="J111">
            <v>279442.52679299784</v>
          </cell>
          <cell r="K111">
            <v>38883.707826450962</v>
          </cell>
          <cell r="L111">
            <v>150000</v>
          </cell>
          <cell r="M111">
            <v>0</v>
          </cell>
          <cell r="N111">
            <v>4726.3</v>
          </cell>
          <cell r="O111">
            <v>0</v>
          </cell>
          <cell r="P111">
            <v>0</v>
          </cell>
          <cell r="Q111">
            <v>-81441.420258189159</v>
          </cell>
          <cell r="R111">
            <v>-81441.420258189159</v>
          </cell>
          <cell r="S111">
            <v>0</v>
          </cell>
          <cell r="T111">
            <v>0</v>
          </cell>
          <cell r="U111">
            <v>1686186.8639531315</v>
          </cell>
          <cell r="W111">
            <v>-10</v>
          </cell>
          <cell r="X111">
            <v>1714370.7606124587</v>
          </cell>
          <cell r="Y111">
            <v>-28183.896659327205</v>
          </cell>
          <cell r="Z111">
            <v>-1.6439790800712509E-2</v>
          </cell>
          <cell r="AB111">
            <v>3996.2022391898804</v>
          </cell>
          <cell r="AC111">
            <v>4024.3123244704807</v>
          </cell>
          <cell r="AD111">
            <v>28.110085280600288</v>
          </cell>
          <cell r="AE111">
            <v>7.034199872301466E-3</v>
          </cell>
          <cell r="AG111">
            <v>180840</v>
          </cell>
          <cell r="AH111">
            <v>176880</v>
          </cell>
        </row>
        <row r="112">
          <cell r="D112">
            <v>2017</v>
          </cell>
          <cell r="E112" t="str">
            <v>St John Fisher Primary - A Catholic Voluntary Academy</v>
          </cell>
          <cell r="F112">
            <v>209</v>
          </cell>
          <cell r="G112">
            <v>569479.40681613341</v>
          </cell>
          <cell r="H112">
            <v>33894.256335037775</v>
          </cell>
          <cell r="I112">
            <v>0</v>
          </cell>
          <cell r="J112">
            <v>72000.986983992116</v>
          </cell>
          <cell r="K112">
            <v>5440.1221230048823</v>
          </cell>
          <cell r="L112">
            <v>150000</v>
          </cell>
          <cell r="M112">
            <v>0</v>
          </cell>
          <cell r="N112">
            <v>2912.2500000000005</v>
          </cell>
          <cell r="O112">
            <v>0</v>
          </cell>
          <cell r="P112">
            <v>0</v>
          </cell>
          <cell r="Q112">
            <v>-48962.940155542063</v>
          </cell>
          <cell r="R112">
            <v>-48962.940155542063</v>
          </cell>
          <cell r="S112">
            <v>0</v>
          </cell>
          <cell r="T112">
            <v>0</v>
          </cell>
          <cell r="U112">
            <v>784764.0821026261</v>
          </cell>
          <cell r="W112">
            <v>14</v>
          </cell>
          <cell r="X112">
            <v>737887.81078473805</v>
          </cell>
          <cell r="Y112">
            <v>46876.271317888051</v>
          </cell>
          <cell r="Z112">
            <v>6.3527640154450435E-2</v>
          </cell>
          <cell r="AB112">
            <v>3823.2529056204044</v>
          </cell>
          <cell r="AC112">
            <v>3754.8520674766801</v>
          </cell>
          <cell r="AD112">
            <v>-68.400838143724286</v>
          </cell>
          <cell r="AE112">
            <v>-1.7890743780818442E-2</v>
          </cell>
          <cell r="AG112">
            <v>34320</v>
          </cell>
          <cell r="AH112">
            <v>35640</v>
          </cell>
        </row>
        <row r="113">
          <cell r="D113">
            <v>5203</v>
          </cell>
          <cell r="E113" t="str">
            <v>St Joseph's Primary School CVA</v>
          </cell>
          <cell r="F113">
            <v>205</v>
          </cell>
          <cell r="G113">
            <v>558580.27941295388</v>
          </cell>
          <cell r="H113">
            <v>17501.841827459812</v>
          </cell>
          <cell r="I113">
            <v>0</v>
          </cell>
          <cell r="J113">
            <v>103018.02299046204</v>
          </cell>
          <cell r="K113">
            <v>2406.5205062959576</v>
          </cell>
          <cell r="L113">
            <v>150000</v>
          </cell>
          <cell r="M113">
            <v>0</v>
          </cell>
          <cell r="N113">
            <v>3005.45</v>
          </cell>
          <cell r="O113">
            <v>0</v>
          </cell>
          <cell r="P113">
            <v>0</v>
          </cell>
          <cell r="Q113">
            <v>-69969.476331782033</v>
          </cell>
          <cell r="R113">
            <v>-69969.476331782033</v>
          </cell>
          <cell r="S113">
            <v>0</v>
          </cell>
          <cell r="T113">
            <v>0</v>
          </cell>
          <cell r="U113">
            <v>764542.63840538962</v>
          </cell>
          <cell r="W113">
            <v>0</v>
          </cell>
          <cell r="X113">
            <v>760295.27887697588</v>
          </cell>
          <cell r="Y113">
            <v>4247.3595284137409</v>
          </cell>
          <cell r="Z113">
            <v>5.5864604797855261E-3</v>
          </cell>
          <cell r="AB113">
            <v>3690.7537809561936</v>
          </cell>
          <cell r="AC113">
            <v>3729.4762849043395</v>
          </cell>
          <cell r="AD113">
            <v>38.722503948145913</v>
          </cell>
          <cell r="AE113">
            <v>1.0491760287003963E-2</v>
          </cell>
          <cell r="AG113">
            <v>19800</v>
          </cell>
          <cell r="AH113">
            <v>19800</v>
          </cell>
        </row>
        <row r="114">
          <cell r="D114">
            <v>3406</v>
          </cell>
          <cell r="E114" t="str">
            <v>St Marie's School  A Catholic Voluntary Academy</v>
          </cell>
          <cell r="F114">
            <v>279</v>
          </cell>
          <cell r="G114">
            <v>760214.13637177623</v>
          </cell>
          <cell r="H114">
            <v>23818.660159880641</v>
          </cell>
          <cell r="I114">
            <v>0</v>
          </cell>
          <cell r="J114">
            <v>70251.955614474326</v>
          </cell>
          <cell r="K114">
            <v>12871.94992757808</v>
          </cell>
          <cell r="L114">
            <v>150000</v>
          </cell>
          <cell r="M114">
            <v>0</v>
          </cell>
          <cell r="N114">
            <v>3771.8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1020928.5020737094</v>
          </cell>
          <cell r="W114">
            <v>15</v>
          </cell>
          <cell r="X114">
            <v>975225.2054198524</v>
          </cell>
          <cell r="Y114">
            <v>45703.296653856989</v>
          </cell>
          <cell r="Z114">
            <v>4.6864351331219828E-2</v>
          </cell>
          <cell r="AB114">
            <v>3708.080628972823</v>
          </cell>
          <cell r="AC114">
            <v>3659.2419429165211</v>
          </cell>
          <cell r="AD114">
            <v>-48.838686056301867</v>
          </cell>
          <cell r="AE114">
            <v>-1.3170880286341209E-2</v>
          </cell>
          <cell r="AG114">
            <v>27720</v>
          </cell>
          <cell r="AH114">
            <v>31680</v>
          </cell>
        </row>
        <row r="115">
          <cell r="D115">
            <v>3423</v>
          </cell>
          <cell r="E115" t="str">
            <v>St Mary's Catholic Primary</v>
          </cell>
          <cell r="F115">
            <v>209</v>
          </cell>
          <cell r="G115">
            <v>569479.40681613341</v>
          </cell>
          <cell r="H115">
            <v>22577.806880980712</v>
          </cell>
          <cell r="I115">
            <v>0</v>
          </cell>
          <cell r="J115">
            <v>78755.565749873684</v>
          </cell>
          <cell r="K115">
            <v>2344.4335815806749</v>
          </cell>
          <cell r="L115">
            <v>150000</v>
          </cell>
          <cell r="M115">
            <v>0</v>
          </cell>
          <cell r="N115">
            <v>3230.5</v>
          </cell>
          <cell r="O115">
            <v>0</v>
          </cell>
          <cell r="P115">
            <v>0</v>
          </cell>
          <cell r="Q115">
            <v>-13106.836055179279</v>
          </cell>
          <cell r="R115">
            <v>-13106.836055179279</v>
          </cell>
          <cell r="S115">
            <v>0</v>
          </cell>
          <cell r="T115">
            <v>0</v>
          </cell>
          <cell r="U115">
            <v>813280.87697338918</v>
          </cell>
          <cell r="W115">
            <v>2</v>
          </cell>
          <cell r="X115">
            <v>802975.00532851683</v>
          </cell>
          <cell r="Y115">
            <v>10305.871644872357</v>
          </cell>
          <cell r="Z115">
            <v>1.2834610761833081E-2</v>
          </cell>
          <cell r="AB115">
            <v>3879.1063059348639</v>
          </cell>
          <cell r="AC115">
            <v>3891.2960620736326</v>
          </cell>
          <cell r="AD115">
            <v>12.189756138768644</v>
          </cell>
          <cell r="AE115">
            <v>3.1424135296624499E-3</v>
          </cell>
          <cell r="AG115">
            <v>29040</v>
          </cell>
          <cell r="AH115">
            <v>31680</v>
          </cell>
        </row>
        <row r="116">
          <cell r="D116">
            <v>5207</v>
          </cell>
          <cell r="E116" t="str">
            <v>St Patrick's Catholic Voluntary Academy</v>
          </cell>
          <cell r="F116">
            <v>271</v>
          </cell>
          <cell r="G116">
            <v>738415.88156541705</v>
          </cell>
          <cell r="H116">
            <v>91533.201234319335</v>
          </cell>
          <cell r="I116">
            <v>0</v>
          </cell>
          <cell r="J116">
            <v>80878.597619723601</v>
          </cell>
          <cell r="K116">
            <v>24647.930968900666</v>
          </cell>
          <cell r="L116">
            <v>150000</v>
          </cell>
          <cell r="M116">
            <v>0</v>
          </cell>
          <cell r="N116">
            <v>2783.4000000000005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1088259.0113883605</v>
          </cell>
          <cell r="W116">
            <v>-2</v>
          </cell>
          <cell r="X116">
            <v>1106373.6317367845</v>
          </cell>
          <cell r="Y116">
            <v>-18114.620348423952</v>
          </cell>
          <cell r="Z116">
            <v>-1.6372968253037298E-2</v>
          </cell>
          <cell r="AB116">
            <v>4052.650665702507</v>
          </cell>
          <cell r="AC116">
            <v>4015.7159091821422</v>
          </cell>
          <cell r="AD116">
            <v>-36.934756520364772</v>
          </cell>
          <cell r="AE116">
            <v>-9.1137281663437701E-3</v>
          </cell>
          <cell r="AG116">
            <v>87120</v>
          </cell>
          <cell r="AH116">
            <v>85800</v>
          </cell>
        </row>
        <row r="117">
          <cell r="D117">
            <v>5208</v>
          </cell>
          <cell r="E117" t="str">
            <v>St Theresa's Primary School</v>
          </cell>
          <cell r="F117">
            <v>208</v>
          </cell>
          <cell r="G117">
            <v>566754.6249653385</v>
          </cell>
          <cell r="H117">
            <v>90181.195142639903</v>
          </cell>
          <cell r="I117">
            <v>0</v>
          </cell>
          <cell r="J117">
            <v>90009.316921069956</v>
          </cell>
          <cell r="K117">
            <v>7471.5350097361816</v>
          </cell>
          <cell r="L117">
            <v>150000</v>
          </cell>
          <cell r="M117">
            <v>0</v>
          </cell>
          <cell r="N117">
            <v>2656.9499999999994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907073.62203878455</v>
          </cell>
          <cell r="W117">
            <v>1</v>
          </cell>
          <cell r="X117">
            <v>911489.94131582184</v>
          </cell>
          <cell r="Y117">
            <v>-4416.3192770372843</v>
          </cell>
          <cell r="Z117">
            <v>-4.845165126739534E-3</v>
          </cell>
          <cell r="AB117">
            <v>4403.3330498348878</v>
          </cell>
          <cell r="AC117">
            <v>4360.9308751864646</v>
          </cell>
          <cell r="AD117">
            <v>-42.40217464842317</v>
          </cell>
          <cell r="AE117">
            <v>-9.6295633713223503E-3</v>
          </cell>
          <cell r="AG117">
            <v>106920</v>
          </cell>
          <cell r="AH117">
            <v>108240</v>
          </cell>
        </row>
        <row r="118">
          <cell r="D118">
            <v>3424</v>
          </cell>
          <cell r="E118" t="str">
            <v>St Thomas More Catholic School</v>
          </cell>
          <cell r="F118">
            <v>209</v>
          </cell>
          <cell r="G118">
            <v>569479.40681613341</v>
          </cell>
          <cell r="H118">
            <v>54368.85514849535</v>
          </cell>
          <cell r="I118">
            <v>0</v>
          </cell>
          <cell r="J118">
            <v>59234.992346849904</v>
          </cell>
          <cell r="K118">
            <v>4322.1401224671672</v>
          </cell>
          <cell r="L118">
            <v>150000</v>
          </cell>
          <cell r="M118">
            <v>0</v>
          </cell>
          <cell r="N118">
            <v>2335.9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839741.29443394579</v>
          </cell>
          <cell r="W118">
            <v>6</v>
          </cell>
          <cell r="X118">
            <v>828424.18764872581</v>
          </cell>
          <cell r="Y118">
            <v>11317.106785219978</v>
          </cell>
          <cell r="Z118">
            <v>1.3661004777444688E-2</v>
          </cell>
          <cell r="AB118">
            <v>4080.9073283188463</v>
          </cell>
          <cell r="AC118">
            <v>4017.9009303059606</v>
          </cell>
          <cell r="AD118">
            <v>-63.006398012885711</v>
          </cell>
          <cell r="AE118">
            <v>-1.5439311149180535E-2</v>
          </cell>
          <cell r="AG118">
            <v>60720</v>
          </cell>
          <cell r="AH118">
            <v>62040</v>
          </cell>
        </row>
        <row r="119">
          <cell r="D119">
            <v>3414</v>
          </cell>
          <cell r="E119" t="str">
            <v>St Thomas of Canterbury School A Catholic Voluntary Academy</v>
          </cell>
          <cell r="F119">
            <v>210</v>
          </cell>
          <cell r="G119">
            <v>572204.18866692833</v>
          </cell>
          <cell r="H119">
            <v>20876.486072729087</v>
          </cell>
          <cell r="I119">
            <v>0</v>
          </cell>
          <cell r="J119">
            <v>62783.380559072721</v>
          </cell>
          <cell r="K119">
            <v>4224.8087997592302</v>
          </cell>
          <cell r="L119">
            <v>150000</v>
          </cell>
          <cell r="M119">
            <v>0</v>
          </cell>
          <cell r="N119">
            <v>1764.35</v>
          </cell>
          <cell r="O119">
            <v>0</v>
          </cell>
          <cell r="P119">
            <v>0</v>
          </cell>
          <cell r="Q119">
            <v>-13211.914399073998</v>
          </cell>
          <cell r="R119">
            <v>-13211.914399073998</v>
          </cell>
          <cell r="S119">
            <v>0</v>
          </cell>
          <cell r="T119">
            <v>0</v>
          </cell>
          <cell r="U119">
            <v>798641.29969941534</v>
          </cell>
          <cell r="W119">
            <v>4</v>
          </cell>
          <cell r="X119">
            <v>782399.71723700583</v>
          </cell>
          <cell r="Y119">
            <v>16241.582462409511</v>
          </cell>
          <cell r="Z119">
            <v>2.0758676293705234E-2</v>
          </cell>
          <cell r="AB119">
            <v>3798.0568797912906</v>
          </cell>
          <cell r="AC119">
            <v>3803.0538080924539</v>
          </cell>
          <cell r="AD119">
            <v>4.9969283011632797</v>
          </cell>
          <cell r="AE119">
            <v>1.3156538881107724E-3</v>
          </cell>
          <cell r="AG119">
            <v>19800</v>
          </cell>
          <cell r="AH119">
            <v>18480</v>
          </cell>
        </row>
        <row r="120">
          <cell r="D120">
            <v>2020</v>
          </cell>
          <cell r="E120" t="str">
            <v>St. Mary's CE Academy Walkley</v>
          </cell>
          <cell r="F120">
            <v>161</v>
          </cell>
          <cell r="G120">
            <v>438689.87797797838</v>
          </cell>
          <cell r="H120">
            <v>42684.438260527168</v>
          </cell>
          <cell r="I120">
            <v>1518.5418853084036</v>
          </cell>
          <cell r="J120">
            <v>67353.912225267282</v>
          </cell>
          <cell r="K120">
            <v>15028.021498387108</v>
          </cell>
          <cell r="L120">
            <v>150000</v>
          </cell>
          <cell r="M120">
            <v>0</v>
          </cell>
          <cell r="N120">
            <v>1988</v>
          </cell>
          <cell r="O120">
            <v>0</v>
          </cell>
          <cell r="P120">
            <v>0</v>
          </cell>
          <cell r="Q120">
            <v>-13569.140779301424</v>
          </cell>
          <cell r="R120">
            <v>-13569.140779301424</v>
          </cell>
          <cell r="S120">
            <v>0</v>
          </cell>
          <cell r="T120">
            <v>0</v>
          </cell>
          <cell r="U120">
            <v>703693.65106816695</v>
          </cell>
          <cell r="W120">
            <v>14</v>
          </cell>
          <cell r="X120">
            <v>651120.79778420378</v>
          </cell>
          <cell r="Y120">
            <v>52572.853283963166</v>
          </cell>
          <cell r="Z120">
            <v>8.0742088814965182E-2</v>
          </cell>
          <cell r="AB120">
            <v>4585.3577308746744</v>
          </cell>
          <cell r="AC120">
            <v>4370.7680190569372</v>
          </cell>
          <cell r="AD120">
            <v>-214.58971181773722</v>
          </cell>
          <cell r="AE120">
            <v>-4.679890303276369E-2</v>
          </cell>
          <cell r="AG120">
            <v>51480</v>
          </cell>
          <cell r="AH120">
            <v>56760</v>
          </cell>
        </row>
        <row r="121">
          <cell r="D121">
            <v>3412</v>
          </cell>
          <cell r="E121" t="str">
            <v>St.Wilfrid's Primary School  a Catholic V.A.</v>
          </cell>
          <cell r="F121">
            <v>300</v>
          </cell>
          <cell r="G121">
            <v>817434.55523846904</v>
          </cell>
          <cell r="H121">
            <v>7998.6897378470685</v>
          </cell>
          <cell r="I121">
            <v>0</v>
          </cell>
          <cell r="J121">
            <v>31427.274494246587</v>
          </cell>
          <cell r="K121">
            <v>6334.5236091118786</v>
          </cell>
          <cell r="L121">
            <v>150000</v>
          </cell>
          <cell r="M121">
            <v>0</v>
          </cell>
          <cell r="N121">
            <v>3577.9999999999995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1016773.0430796746</v>
          </cell>
          <cell r="W121">
            <v>3</v>
          </cell>
          <cell r="X121">
            <v>1017660.7677001372</v>
          </cell>
          <cell r="Y121">
            <v>-887.72462046262808</v>
          </cell>
          <cell r="Z121">
            <v>-8.7231880076190976E-4</v>
          </cell>
          <cell r="AB121">
            <v>3426.4672313135934</v>
          </cell>
          <cell r="AC121">
            <v>3389.2434769322485</v>
          </cell>
          <cell r="AD121">
            <v>-37.223754381344861</v>
          </cell>
          <cell r="AE121">
            <v>-1.0863595612754339E-2</v>
          </cell>
          <cell r="AG121">
            <v>15840</v>
          </cell>
          <cell r="AH121">
            <v>15840</v>
          </cell>
        </row>
        <row r="122">
          <cell r="D122">
            <v>2294</v>
          </cell>
          <cell r="E122" t="str">
            <v>Stannington Infant School</v>
          </cell>
          <cell r="F122">
            <v>180</v>
          </cell>
          <cell r="G122">
            <v>490460.73314308142</v>
          </cell>
          <cell r="H122">
            <v>12322.283988458861</v>
          </cell>
          <cell r="I122">
            <v>0</v>
          </cell>
          <cell r="J122">
            <v>61414.944173834738</v>
          </cell>
          <cell r="K122">
            <v>1009.5647002022075</v>
          </cell>
          <cell r="L122">
            <v>150000</v>
          </cell>
          <cell r="M122">
            <v>0</v>
          </cell>
          <cell r="N122">
            <v>7182.7500000000009</v>
          </cell>
          <cell r="O122">
            <v>0</v>
          </cell>
          <cell r="P122">
            <v>0</v>
          </cell>
          <cell r="Q122">
            <v>-22305.968946087803</v>
          </cell>
          <cell r="R122">
            <v>-22305.968946087803</v>
          </cell>
          <cell r="S122">
            <v>0</v>
          </cell>
          <cell r="T122">
            <v>0</v>
          </cell>
          <cell r="U122">
            <v>700084.30705948942</v>
          </cell>
          <cell r="W122">
            <v>2</v>
          </cell>
          <cell r="X122">
            <v>691901.25047605333</v>
          </cell>
          <cell r="Y122">
            <v>8183.0565834360896</v>
          </cell>
          <cell r="Z122">
            <v>1.1826913996478323E-2</v>
          </cell>
          <cell r="AB122">
            <v>3887.0856768317603</v>
          </cell>
          <cell r="AC122">
            <v>3889.357261441608</v>
          </cell>
          <cell r="AD122">
            <v>2.2715846098476504</v>
          </cell>
          <cell r="AE122">
            <v>5.8439272985079827E-4</v>
          </cell>
          <cell r="AG122">
            <v>22440</v>
          </cell>
          <cell r="AH122">
            <v>22440</v>
          </cell>
        </row>
        <row r="123">
          <cell r="D123">
            <v>2303</v>
          </cell>
          <cell r="E123" t="str">
            <v>Stocksbridge Junior School</v>
          </cell>
          <cell r="F123">
            <v>356</v>
          </cell>
          <cell r="G123">
            <v>970022.33888298331</v>
          </cell>
          <cell r="H123">
            <v>48527.302197969657</v>
          </cell>
          <cell r="I123">
            <v>0</v>
          </cell>
          <cell r="J123">
            <v>128493.04749041816</v>
          </cell>
          <cell r="K123">
            <v>336.52156673406796</v>
          </cell>
          <cell r="L123">
            <v>150000</v>
          </cell>
          <cell r="M123">
            <v>0</v>
          </cell>
          <cell r="N123">
            <v>11679.5</v>
          </cell>
          <cell r="O123">
            <v>0</v>
          </cell>
          <cell r="P123">
            <v>0</v>
          </cell>
          <cell r="Q123">
            <v>-31353.221548155914</v>
          </cell>
          <cell r="R123">
            <v>-31353.221548155914</v>
          </cell>
          <cell r="S123">
            <v>0</v>
          </cell>
          <cell r="T123">
            <v>0</v>
          </cell>
          <cell r="U123">
            <v>1277705.4885899494</v>
          </cell>
          <cell r="W123">
            <v>9</v>
          </cell>
          <cell r="X123">
            <v>1246622.6781962111</v>
          </cell>
          <cell r="Y123">
            <v>31082.810393738328</v>
          </cell>
          <cell r="Z123">
            <v>2.493361538931195E-2</v>
          </cell>
          <cell r="AB123">
            <v>3592.5725596432599</v>
          </cell>
          <cell r="AC123">
            <v>3589.060361207723</v>
          </cell>
          <cell r="AD123">
            <v>-3.5121984355369023</v>
          </cell>
          <cell r="AE123">
            <v>-9.7762769637300267E-4</v>
          </cell>
          <cell r="AG123">
            <v>106920</v>
          </cell>
          <cell r="AH123">
            <v>112200</v>
          </cell>
        </row>
        <row r="124">
          <cell r="D124">
            <v>2302</v>
          </cell>
          <cell r="E124" t="str">
            <v>Stocksbridge Nursery/Infant</v>
          </cell>
          <cell r="F124">
            <v>219</v>
          </cell>
          <cell r="G124">
            <v>596727.22532408242</v>
          </cell>
          <cell r="H124">
            <v>37259.156100910266</v>
          </cell>
          <cell r="I124">
            <v>0</v>
          </cell>
          <cell r="J124">
            <v>97319.413008353804</v>
          </cell>
          <cell r="K124">
            <v>488.06770274676148</v>
          </cell>
          <cell r="L124">
            <v>150000</v>
          </cell>
          <cell r="M124">
            <v>0</v>
          </cell>
          <cell r="N124">
            <v>19096.5</v>
          </cell>
          <cell r="O124">
            <v>0</v>
          </cell>
          <cell r="P124">
            <v>0</v>
          </cell>
          <cell r="Q124">
            <v>-53637.226724691318</v>
          </cell>
          <cell r="R124">
            <v>-53637.226724691318</v>
          </cell>
          <cell r="S124">
            <v>0</v>
          </cell>
          <cell r="T124">
            <v>0</v>
          </cell>
          <cell r="U124">
            <v>847253.13541140186</v>
          </cell>
          <cell r="W124">
            <v>-21</v>
          </cell>
          <cell r="X124">
            <v>898589.3977585067</v>
          </cell>
          <cell r="Y124">
            <v>-51336.262347104843</v>
          </cell>
          <cell r="Z124">
            <v>-5.7129833130861528E-2</v>
          </cell>
          <cell r="AB124">
            <v>3713.179329580606</v>
          </cell>
          <cell r="AC124">
            <v>3868.7357781342553</v>
          </cell>
          <cell r="AD124">
            <v>155.55644855364926</v>
          </cell>
          <cell r="AE124">
            <v>4.1893061106536691E-2</v>
          </cell>
          <cell r="AG124">
            <v>68640</v>
          </cell>
          <cell r="AH124">
            <v>64680</v>
          </cell>
        </row>
        <row r="125">
          <cell r="D125">
            <v>2350</v>
          </cell>
          <cell r="E125" t="str">
            <v>Stradbroke Primary School</v>
          </cell>
          <cell r="F125">
            <v>406</v>
          </cell>
          <cell r="G125">
            <v>1106261.4314227281</v>
          </cell>
          <cell r="H125">
            <v>145853.50748300512</v>
          </cell>
          <cell r="I125">
            <v>0</v>
          </cell>
          <cell r="J125">
            <v>198384.06470739038</v>
          </cell>
          <cell r="K125">
            <v>4579.7013215876577</v>
          </cell>
          <cell r="L125">
            <v>150000</v>
          </cell>
          <cell r="M125">
            <v>0</v>
          </cell>
          <cell r="N125">
            <v>18389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1623467.7049347113</v>
          </cell>
          <cell r="W125">
            <v>5</v>
          </cell>
          <cell r="X125">
            <v>1623522.100406504</v>
          </cell>
          <cell r="Y125">
            <v>-54.395471792668104</v>
          </cell>
          <cell r="Z125">
            <v>-3.350460814734111E-5</v>
          </cell>
          <cell r="AB125">
            <v>4018.6190604121384</v>
          </cell>
          <cell r="AC125">
            <v>3998.6889284106192</v>
          </cell>
          <cell r="AD125">
            <v>-19.930132001519269</v>
          </cell>
          <cell r="AE125">
            <v>-4.9594479352007281E-3</v>
          </cell>
          <cell r="AG125">
            <v>188760</v>
          </cell>
          <cell r="AH125">
            <v>186120</v>
          </cell>
        </row>
        <row r="126">
          <cell r="D126">
            <v>2002</v>
          </cell>
          <cell r="E126" t="str">
            <v>The Nether Edge Primary School</v>
          </cell>
          <cell r="F126">
            <v>331</v>
          </cell>
          <cell r="G126">
            <v>901902.79261311085</v>
          </cell>
          <cell r="H126">
            <v>55400.713279977499</v>
          </cell>
          <cell r="I126">
            <v>2804.6977087359164</v>
          </cell>
          <cell r="J126">
            <v>169783.54025947372</v>
          </cell>
          <cell r="K126">
            <v>55694.319294488334</v>
          </cell>
          <cell r="L126">
            <v>150000</v>
          </cell>
          <cell r="M126">
            <v>0</v>
          </cell>
          <cell r="N126">
            <v>2087.4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4004.9187260711233</v>
          </cell>
          <cell r="T126">
            <v>4004.9187260711233</v>
          </cell>
          <cell r="U126">
            <v>1341678.3818818573</v>
          </cell>
          <cell r="W126">
            <v>40</v>
          </cell>
          <cell r="X126">
            <v>1220778.29025707</v>
          </cell>
          <cell r="Y126">
            <v>120900.09162478731</v>
          </cell>
          <cell r="Z126">
            <v>9.9035256925586637E-2</v>
          </cell>
          <cell r="AB126">
            <v>4238.8135078370487</v>
          </cell>
          <cell r="AC126">
            <v>4053.4090087065174</v>
          </cell>
          <cell r="AD126">
            <v>-185.40449913053135</v>
          </cell>
          <cell r="AE126">
            <v>-4.3739716028492658E-2</v>
          </cell>
          <cell r="AG126">
            <v>102960</v>
          </cell>
          <cell r="AH126">
            <v>116160</v>
          </cell>
        </row>
        <row r="127">
          <cell r="D127">
            <v>2230</v>
          </cell>
          <cell r="E127" t="str">
            <v>Tinsley Meadows Primary School</v>
          </cell>
          <cell r="F127">
            <v>497</v>
          </cell>
          <cell r="G127">
            <v>1354216.5798450636</v>
          </cell>
          <cell r="H127">
            <v>189290.03140228294</v>
          </cell>
          <cell r="I127">
            <v>0</v>
          </cell>
          <cell r="J127">
            <v>226456.14764051241</v>
          </cell>
          <cell r="K127">
            <v>90725.896918328639</v>
          </cell>
          <cell r="L127">
            <v>150000</v>
          </cell>
          <cell r="M127">
            <v>0</v>
          </cell>
          <cell r="N127">
            <v>19755.75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2030444.4058061875</v>
          </cell>
          <cell r="W127">
            <v>2</v>
          </cell>
          <cell r="X127">
            <v>2151314.7206646781</v>
          </cell>
          <cell r="Y127">
            <v>-120870.3148584906</v>
          </cell>
          <cell r="Z127">
            <v>-5.6184394453056161E-2</v>
          </cell>
          <cell r="AB127">
            <v>4346.0903447771279</v>
          </cell>
          <cell r="AC127">
            <v>4085.4012189259306</v>
          </cell>
          <cell r="AD127">
            <v>-260.68912585119733</v>
          </cell>
          <cell r="AE127">
            <v>-5.9982445179603314E-2</v>
          </cell>
          <cell r="AG127">
            <v>262680</v>
          </cell>
          <cell r="AH127">
            <v>264000</v>
          </cell>
        </row>
        <row r="128">
          <cell r="D128">
            <v>5206</v>
          </cell>
          <cell r="E128" t="str">
            <v>Totley All Saints CE School</v>
          </cell>
          <cell r="F128">
            <v>209</v>
          </cell>
          <cell r="G128">
            <v>569479.40681613341</v>
          </cell>
          <cell r="H128">
            <v>13302.718288958515</v>
          </cell>
          <cell r="I128">
            <v>0</v>
          </cell>
          <cell r="J128">
            <v>34761.45980324252</v>
          </cell>
          <cell r="K128">
            <v>1964.6091465759828</v>
          </cell>
          <cell r="L128">
            <v>150000</v>
          </cell>
          <cell r="M128">
            <v>0</v>
          </cell>
          <cell r="N128">
            <v>2758.3500000000004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772266.54405491042</v>
          </cell>
          <cell r="W128">
            <v>0</v>
          </cell>
          <cell r="X128">
            <v>771135.91179247992</v>
          </cell>
          <cell r="Y128">
            <v>1130.632262430503</v>
          </cell>
          <cell r="Z128">
            <v>1.4661906482897234E-3</v>
          </cell>
          <cell r="AB128">
            <v>3637.4335461909432</v>
          </cell>
          <cell r="AC128">
            <v>3695.0552347124899</v>
          </cell>
          <cell r="AD128">
            <v>57.62168852154673</v>
          </cell>
          <cell r="AE128">
            <v>1.5841303432714848E-2</v>
          </cell>
          <cell r="AG128">
            <v>27720</v>
          </cell>
          <cell r="AH128">
            <v>27720</v>
          </cell>
        </row>
        <row r="129">
          <cell r="D129">
            <v>2203</v>
          </cell>
          <cell r="E129" t="str">
            <v>Totley Primary</v>
          </cell>
          <cell r="F129">
            <v>212</v>
          </cell>
          <cell r="G129">
            <v>577653.75236851815</v>
          </cell>
          <cell r="H129">
            <v>8209.2208421365413</v>
          </cell>
          <cell r="I129">
            <v>0</v>
          </cell>
          <cell r="J129">
            <v>47216.658280797645</v>
          </cell>
          <cell r="K129">
            <v>2728.950847176819</v>
          </cell>
          <cell r="L129">
            <v>150000</v>
          </cell>
          <cell r="M129">
            <v>0</v>
          </cell>
          <cell r="N129">
            <v>1963.15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787771.7323386292</v>
          </cell>
          <cell r="W129">
            <v>0</v>
          </cell>
          <cell r="X129">
            <v>795656.09337086824</v>
          </cell>
          <cell r="Y129">
            <v>-7884.361032239045</v>
          </cell>
          <cell r="Z129">
            <v>-9.9092574014436868E-3</v>
          </cell>
          <cell r="AB129">
            <v>3753.0947800512654</v>
          </cell>
          <cell r="AC129">
            <v>3715.9043978237228</v>
          </cell>
          <cell r="AD129">
            <v>-37.190382227542614</v>
          </cell>
          <cell r="AE129">
            <v>-9.9092574014436729E-3</v>
          </cell>
          <cell r="AG129">
            <v>29040</v>
          </cell>
          <cell r="AH129">
            <v>29040</v>
          </cell>
        </row>
        <row r="130">
          <cell r="D130">
            <v>2034</v>
          </cell>
          <cell r="E130" t="str">
            <v>Valley Park</v>
          </cell>
          <cell r="F130">
            <v>358</v>
          </cell>
          <cell r="G130">
            <v>975471.90258457302</v>
          </cell>
          <cell r="H130">
            <v>218005.01561434293</v>
          </cell>
          <cell r="I130">
            <v>2926.4157077537197</v>
          </cell>
          <cell r="J130">
            <v>230355.74225374375</v>
          </cell>
          <cell r="K130">
            <v>13563.379173136074</v>
          </cell>
          <cell r="L130">
            <v>150000</v>
          </cell>
          <cell r="M130">
            <v>0</v>
          </cell>
          <cell r="N130">
            <v>8548.4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1598870.8553335494</v>
          </cell>
          <cell r="W130">
            <v>-2</v>
          </cell>
          <cell r="X130">
            <v>1652740.0906867234</v>
          </cell>
          <cell r="Y130">
            <v>-53869.235353173921</v>
          </cell>
          <cell r="Z130">
            <v>-3.2593894016808733E-2</v>
          </cell>
          <cell r="AB130">
            <v>4540.4947546338553</v>
          </cell>
          <cell r="AC130">
            <v>4466.1197076356129</v>
          </cell>
          <cell r="AD130">
            <v>-74.375046998242397</v>
          </cell>
          <cell r="AE130">
            <v>-1.638038386066586E-2</v>
          </cell>
          <cell r="AG130">
            <v>285120</v>
          </cell>
          <cell r="AH130">
            <v>291720</v>
          </cell>
        </row>
        <row r="131">
          <cell r="D131">
            <v>2351</v>
          </cell>
          <cell r="E131" t="str">
            <v>Walkley Primary School</v>
          </cell>
          <cell r="F131">
            <v>266</v>
          </cell>
          <cell r="G131">
            <v>724791.9723114426</v>
          </cell>
          <cell r="H131">
            <v>83785.556635013258</v>
          </cell>
          <cell r="I131">
            <v>2397.6008209541833</v>
          </cell>
          <cell r="J131">
            <v>104639.73491402017</v>
          </cell>
          <cell r="K131">
            <v>25922.819692673267</v>
          </cell>
          <cell r="L131">
            <v>150000</v>
          </cell>
          <cell r="M131">
            <v>0</v>
          </cell>
          <cell r="N131">
            <v>16898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67852.826871320358</v>
          </cell>
          <cell r="T131">
            <v>67852.826871320358</v>
          </cell>
          <cell r="U131">
            <v>1176288.5112454237</v>
          </cell>
          <cell r="W131">
            <v>10</v>
          </cell>
          <cell r="X131">
            <v>1152377.6080023653</v>
          </cell>
          <cell r="Y131">
            <v>23910.903243058361</v>
          </cell>
          <cell r="Z131">
            <v>2.074919113059448E-2</v>
          </cell>
          <cell r="AB131">
            <v>4519.1278745190793</v>
          </cell>
          <cell r="AC131">
            <v>4422.1372603211421</v>
          </cell>
          <cell r="AD131">
            <v>-96.990614197937248</v>
          </cell>
          <cell r="AE131">
            <v>-2.1462241585332189E-2</v>
          </cell>
          <cell r="AG131">
            <v>121440</v>
          </cell>
          <cell r="AH131">
            <v>132000</v>
          </cell>
        </row>
        <row r="132">
          <cell r="D132">
            <v>3432</v>
          </cell>
          <cell r="E132" t="str">
            <v>Watercliffe Meadow School</v>
          </cell>
          <cell r="F132">
            <v>444</v>
          </cell>
          <cell r="G132">
            <v>1209803.1417529343</v>
          </cell>
          <cell r="H132">
            <v>218731.0758438482</v>
          </cell>
          <cell r="I132">
            <v>0</v>
          </cell>
          <cell r="J132">
            <v>197078.10935208076</v>
          </cell>
          <cell r="K132">
            <v>12807.049339707975</v>
          </cell>
          <cell r="L132">
            <v>150000</v>
          </cell>
          <cell r="M132">
            <v>0</v>
          </cell>
          <cell r="N132">
            <v>47778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29548.651333217378</v>
          </cell>
          <cell r="T132">
            <v>29548.651333217378</v>
          </cell>
          <cell r="U132">
            <v>1865746.0276217887</v>
          </cell>
          <cell r="W132">
            <v>0</v>
          </cell>
          <cell r="X132">
            <v>1904255.8359342399</v>
          </cell>
          <cell r="Y132">
            <v>-38509.808312451234</v>
          </cell>
          <cell r="Z132">
            <v>-2.0223022340670985E-2</v>
          </cell>
          <cell r="AB132">
            <v>4260.0801698752566</v>
          </cell>
          <cell r="AC132">
            <v>4202.1306928418662</v>
          </cell>
          <cell r="AD132">
            <v>-57.949477033390394</v>
          </cell>
          <cell r="AE132">
            <v>-1.3602907626756533E-2</v>
          </cell>
          <cell r="AG132">
            <v>291720</v>
          </cell>
          <cell r="AH132">
            <v>295680</v>
          </cell>
        </row>
        <row r="133">
          <cell r="D133">
            <v>2319</v>
          </cell>
          <cell r="E133" t="str">
            <v>WATERTHORPE NURSERY  INFANT SCHOOL</v>
          </cell>
          <cell r="F133">
            <v>157</v>
          </cell>
          <cell r="G133">
            <v>427790.75057479879</v>
          </cell>
          <cell r="H133">
            <v>41818.050682518857</v>
          </cell>
          <cell r="I133">
            <v>0</v>
          </cell>
          <cell r="J133">
            <v>32781.983900175692</v>
          </cell>
          <cell r="K133">
            <v>5588.1994783628616</v>
          </cell>
          <cell r="L133">
            <v>150000</v>
          </cell>
          <cell r="M133">
            <v>0</v>
          </cell>
          <cell r="N133">
            <v>22518.871200000001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680497.85583585629</v>
          </cell>
          <cell r="W133">
            <v>0</v>
          </cell>
          <cell r="X133">
            <v>663401.88681970735</v>
          </cell>
          <cell r="Y133">
            <v>17095.969016148942</v>
          </cell>
          <cell r="Z133">
            <v>2.5770154345061594E-2</v>
          </cell>
          <cell r="AB133">
            <v>4252.5761975622263</v>
          </cell>
          <cell r="AC133">
            <v>4334.3812473621419</v>
          </cell>
          <cell r="AD133">
            <v>81.805049799915651</v>
          </cell>
          <cell r="AE133">
            <v>1.9236586482991203E-2</v>
          </cell>
          <cell r="AG133">
            <v>54120</v>
          </cell>
          <cell r="AH133">
            <v>54120</v>
          </cell>
        </row>
        <row r="134">
          <cell r="D134">
            <v>2352</v>
          </cell>
          <cell r="E134" t="str">
            <v>Westways Primary School</v>
          </cell>
          <cell r="F134">
            <v>553</v>
          </cell>
          <cell r="G134">
            <v>1506804.363489578</v>
          </cell>
          <cell r="H134">
            <v>60218.759443379386</v>
          </cell>
          <cell r="I134">
            <v>0</v>
          </cell>
          <cell r="J134">
            <v>195091.00882156531</v>
          </cell>
          <cell r="K134">
            <v>29362.762375035247</v>
          </cell>
          <cell r="L134">
            <v>150000</v>
          </cell>
          <cell r="M134">
            <v>0</v>
          </cell>
          <cell r="N134">
            <v>17767.75</v>
          </cell>
          <cell r="O134">
            <v>0</v>
          </cell>
          <cell r="P134">
            <v>0</v>
          </cell>
          <cell r="Q134">
            <v>-10248.084530745962</v>
          </cell>
          <cell r="R134">
            <v>-10248.084530745962</v>
          </cell>
          <cell r="S134">
            <v>0</v>
          </cell>
          <cell r="T134">
            <v>0</v>
          </cell>
          <cell r="U134">
            <v>1948996.5595988121</v>
          </cell>
          <cell r="W134">
            <v>25</v>
          </cell>
          <cell r="X134">
            <v>1858016.4554443569</v>
          </cell>
          <cell r="Y134">
            <v>90980.104154455243</v>
          </cell>
          <cell r="Z134">
            <v>4.8966253171690427E-2</v>
          </cell>
          <cell r="AB134">
            <v>3512.3184412936803</v>
          </cell>
          <cell r="AC134">
            <v>3524.4060752238915</v>
          </cell>
          <cell r="AD134">
            <v>12.087633930211268</v>
          </cell>
          <cell r="AE134">
            <v>3.4414971570058072E-3</v>
          </cell>
          <cell r="AG134">
            <v>92400</v>
          </cell>
          <cell r="AH134">
            <v>100320</v>
          </cell>
        </row>
        <row r="135">
          <cell r="D135">
            <v>2311</v>
          </cell>
          <cell r="E135" t="str">
            <v>Wharncliffe Side Primary</v>
          </cell>
          <cell r="F135">
            <v>139</v>
          </cell>
          <cell r="G135">
            <v>378744.67726049066</v>
          </cell>
          <cell r="H135">
            <v>10540.198298976655</v>
          </cell>
          <cell r="I135">
            <v>0</v>
          </cell>
          <cell r="J135">
            <v>53290.19055193141</v>
          </cell>
          <cell r="K135">
            <v>714.14500421428352</v>
          </cell>
          <cell r="L135">
            <v>150000</v>
          </cell>
          <cell r="M135">
            <v>0</v>
          </cell>
          <cell r="N135">
            <v>12382.5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37301.313286220575</v>
          </cell>
          <cell r="T135">
            <v>37301.313286220575</v>
          </cell>
          <cell r="U135">
            <v>642973.02440183354</v>
          </cell>
          <cell r="W135">
            <v>-6</v>
          </cell>
          <cell r="X135">
            <v>667129.9889497871</v>
          </cell>
          <cell r="Y135">
            <v>-24156.964547953568</v>
          </cell>
          <cell r="Z135">
            <v>-3.6210281276640062E-2</v>
          </cell>
          <cell r="AB135">
            <v>4507.6350604715344</v>
          </cell>
          <cell r="AC135">
            <v>4625.7052115239821</v>
          </cell>
          <cell r="AD135">
            <v>118.07015105244773</v>
          </cell>
          <cell r="AE135">
            <v>2.6193369575951576E-2</v>
          </cell>
          <cell r="AG135">
            <v>33000</v>
          </cell>
          <cell r="AH135">
            <v>31680</v>
          </cell>
        </row>
        <row r="136">
          <cell r="D136">
            <v>2040</v>
          </cell>
          <cell r="E136" t="str">
            <v>Whiteways Primary School</v>
          </cell>
          <cell r="F136">
            <v>445</v>
          </cell>
          <cell r="G136">
            <v>1212527.9236037291</v>
          </cell>
          <cell r="H136">
            <v>184591.08813354897</v>
          </cell>
          <cell r="I136">
            <v>9128.0192001628438</v>
          </cell>
          <cell r="J136">
            <v>281786.79190117895</v>
          </cell>
          <cell r="K136">
            <v>70402.934006741663</v>
          </cell>
          <cell r="L136">
            <v>150000</v>
          </cell>
          <cell r="M136">
            <v>0</v>
          </cell>
          <cell r="N136">
            <v>29820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46609.405117489419</v>
          </cell>
          <cell r="T136">
            <v>46609.405117489419</v>
          </cell>
          <cell r="U136">
            <v>1984866.161962851</v>
          </cell>
          <cell r="W136">
            <v>60</v>
          </cell>
          <cell r="X136">
            <v>1762620.9150638701</v>
          </cell>
          <cell r="Y136">
            <v>222245.24689898081</v>
          </cell>
          <cell r="Z136">
            <v>0.12608794381117822</v>
          </cell>
          <cell r="AB136">
            <v>4519.5408078560777</v>
          </cell>
          <cell r="AC136">
            <v>4460.3733976693284</v>
          </cell>
          <cell r="AD136">
            <v>-59.167410186749294</v>
          </cell>
          <cell r="AE136">
            <v>-1.309146497447301E-2</v>
          </cell>
          <cell r="AG136">
            <v>215160</v>
          </cell>
          <cell r="AH136">
            <v>248160</v>
          </cell>
        </row>
        <row r="137">
          <cell r="D137">
            <v>2027</v>
          </cell>
          <cell r="E137" t="str">
            <v>Wincobank Nursery and Infant School</v>
          </cell>
          <cell r="F137">
            <v>184</v>
          </cell>
          <cell r="G137">
            <v>501359.86054626101</v>
          </cell>
          <cell r="H137">
            <v>70984.533611409875</v>
          </cell>
          <cell r="I137">
            <v>501.35986054626079</v>
          </cell>
          <cell r="J137">
            <v>89794.024774565492</v>
          </cell>
          <cell r="K137">
            <v>21300.469087999594</v>
          </cell>
          <cell r="L137">
            <v>150000</v>
          </cell>
          <cell r="M137">
            <v>0</v>
          </cell>
          <cell r="N137">
            <v>1963.15</v>
          </cell>
          <cell r="O137">
            <v>0</v>
          </cell>
          <cell r="P137">
            <v>0</v>
          </cell>
          <cell r="Q137">
            <v>-25091.564226626837</v>
          </cell>
          <cell r="R137">
            <v>-25091.564226626837</v>
          </cell>
          <cell r="S137">
            <v>0</v>
          </cell>
          <cell r="T137">
            <v>0</v>
          </cell>
          <cell r="U137">
            <v>810811.83365415537</v>
          </cell>
          <cell r="W137">
            <v>13</v>
          </cell>
          <cell r="X137">
            <v>759767.70578576718</v>
          </cell>
          <cell r="Y137">
            <v>51044.127868388197</v>
          </cell>
          <cell r="Z137">
            <v>6.7183860908640924E-2</v>
          </cell>
          <cell r="AB137">
            <v>4522.426820153376</v>
          </cell>
          <cell r="AC137">
            <v>4406.5860524682357</v>
          </cell>
          <cell r="AD137">
            <v>-115.84076768514024</v>
          </cell>
          <cell r="AE137">
            <v>-2.5614735692110448E-2</v>
          </cell>
          <cell r="AG137">
            <v>73920</v>
          </cell>
          <cell r="AH137">
            <v>77880</v>
          </cell>
        </row>
        <row r="138">
          <cell r="D138">
            <v>2361</v>
          </cell>
          <cell r="E138" t="str">
            <v>Windmill Hill Primary School</v>
          </cell>
          <cell r="F138">
            <v>340</v>
          </cell>
          <cell r="G138">
            <v>926425.82927026495</v>
          </cell>
          <cell r="H138">
            <v>41061.476521552409</v>
          </cell>
          <cell r="I138">
            <v>0</v>
          </cell>
          <cell r="J138">
            <v>95653.080414216762</v>
          </cell>
          <cell r="K138">
            <v>2705.8153000915022</v>
          </cell>
          <cell r="L138">
            <v>150000</v>
          </cell>
          <cell r="M138">
            <v>0</v>
          </cell>
          <cell r="N138">
            <v>12922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1228768.2015061255</v>
          </cell>
          <cell r="W138">
            <v>8</v>
          </cell>
          <cell r="X138">
            <v>1216483.2696025223</v>
          </cell>
          <cell r="Y138">
            <v>12284.931903603254</v>
          </cell>
          <cell r="Z138">
            <v>1.0098726559237657E-2</v>
          </cell>
          <cell r="AB138">
            <v>3620.4859214360781</v>
          </cell>
          <cell r="AC138">
            <v>3614.0241220768398</v>
          </cell>
          <cell r="AD138">
            <v>-6.4617993592382845</v>
          </cell>
          <cell r="AE138">
            <v>-1.7847878708709879E-3</v>
          </cell>
          <cell r="AG138">
            <v>64680</v>
          </cell>
          <cell r="AH138">
            <v>64680</v>
          </cell>
        </row>
        <row r="139">
          <cell r="D139">
            <v>2043</v>
          </cell>
          <cell r="E139" t="str">
            <v>Wisewood Primary School</v>
          </cell>
          <cell r="F139">
            <v>183</v>
          </cell>
          <cell r="G139">
            <v>498635.0786954661</v>
          </cell>
          <cell r="H139">
            <v>48962.68966386182</v>
          </cell>
          <cell r="I139">
            <v>0</v>
          </cell>
          <cell r="J139">
            <v>78758.035567376413</v>
          </cell>
          <cell r="K139">
            <v>2295.0352812050128</v>
          </cell>
          <cell r="L139">
            <v>150000</v>
          </cell>
          <cell r="M139">
            <v>0</v>
          </cell>
          <cell r="N139">
            <v>2410.4499999999998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52195.314311396811</v>
          </cell>
          <cell r="T139">
            <v>52195.314311396811</v>
          </cell>
          <cell r="U139">
            <v>833256.60351930605</v>
          </cell>
          <cell r="W139">
            <v>13</v>
          </cell>
          <cell r="X139">
            <v>803456.5712797282</v>
          </cell>
          <cell r="Y139">
            <v>29800.032239577849</v>
          </cell>
          <cell r="Z139">
            <v>3.7089785938414825E-2</v>
          </cell>
          <cell r="AB139">
            <v>4754.1808951463208</v>
          </cell>
          <cell r="AC139">
            <v>4553.3147733295409</v>
          </cell>
          <cell r="AD139">
            <v>-200.86612181677992</v>
          </cell>
          <cell r="AE139">
            <v>-4.2250416264524117E-2</v>
          </cell>
          <cell r="AG139">
            <v>84480</v>
          </cell>
          <cell r="AH139">
            <v>92400</v>
          </cell>
        </row>
        <row r="140">
          <cell r="D140">
            <v>2139</v>
          </cell>
          <cell r="E140" t="str">
            <v>Woodhouse West Primary School</v>
          </cell>
          <cell r="F140">
            <v>350</v>
          </cell>
          <cell r="G140">
            <v>953673.64777821396</v>
          </cell>
          <cell r="H140">
            <v>154910.30201736279</v>
          </cell>
          <cell r="I140">
            <v>3617.3828019173998</v>
          </cell>
          <cell r="J140">
            <v>150857.32644055935</v>
          </cell>
          <cell r="K140">
            <v>3630.2840246997139</v>
          </cell>
          <cell r="L140">
            <v>150000</v>
          </cell>
          <cell r="M140">
            <v>0</v>
          </cell>
          <cell r="N140">
            <v>18886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1435574.9430627532</v>
          </cell>
          <cell r="W140">
            <v>33</v>
          </cell>
          <cell r="X140">
            <v>1312296.9169804729</v>
          </cell>
          <cell r="Y140">
            <v>123278.02608228032</v>
          </cell>
          <cell r="Z140">
            <v>9.3940650539617712E-2</v>
          </cell>
          <cell r="AB140">
            <v>4166.0219586681678</v>
          </cell>
          <cell r="AC140">
            <v>4101.6426944650093</v>
          </cell>
          <cell r="AD140">
            <v>-64.379264203158527</v>
          </cell>
          <cell r="AE140">
            <v>-1.545341451434401E-2</v>
          </cell>
          <cell r="AG140">
            <v>221760</v>
          </cell>
          <cell r="AH140">
            <v>246840</v>
          </cell>
        </row>
        <row r="141">
          <cell r="D141">
            <v>2324</v>
          </cell>
          <cell r="E141" t="str">
            <v>Woodseats Primary School</v>
          </cell>
          <cell r="F141">
            <v>390</v>
          </cell>
          <cell r="G141">
            <v>1062664.9218100097</v>
          </cell>
          <cell r="H141">
            <v>84416.523751046334</v>
          </cell>
          <cell r="I141">
            <v>0</v>
          </cell>
          <cell r="J141">
            <v>121079.70461418839</v>
          </cell>
          <cell r="K141">
            <v>9010.7416525510198</v>
          </cell>
          <cell r="L141">
            <v>150000</v>
          </cell>
          <cell r="M141">
            <v>0</v>
          </cell>
          <cell r="N141">
            <v>15655.5</v>
          </cell>
          <cell r="O141">
            <v>0</v>
          </cell>
          <cell r="P141">
            <v>0</v>
          </cell>
          <cell r="Q141">
            <v>-21545.493475403182</v>
          </cell>
          <cell r="R141">
            <v>-21545.493475403182</v>
          </cell>
          <cell r="S141">
            <v>0</v>
          </cell>
          <cell r="T141">
            <v>0</v>
          </cell>
          <cell r="U141">
            <v>1421281.8983523923</v>
          </cell>
          <cell r="W141">
            <v>-2</v>
          </cell>
          <cell r="X141">
            <v>1419943.0851943956</v>
          </cell>
          <cell r="Y141">
            <v>1338.8131579966284</v>
          </cell>
          <cell r="Z141">
            <v>9.4286395839121941E-4</v>
          </cell>
          <cell r="AB141">
            <v>3622.3037887612131</v>
          </cell>
          <cell r="AC141">
            <v>3644.3125598779288</v>
          </cell>
          <cell r="AD141">
            <v>22.008771116715707</v>
          </cell>
          <cell r="AE141">
            <v>6.0759042863830198E-3</v>
          </cell>
          <cell r="AG141">
            <v>132000</v>
          </cell>
          <cell r="AH141">
            <v>132000</v>
          </cell>
        </row>
        <row r="142">
          <cell r="D142">
            <v>2327</v>
          </cell>
          <cell r="E142" t="str">
            <v>Woodthorpe Community Primary</v>
          </cell>
          <cell r="F142">
            <v>383</v>
          </cell>
          <cell r="G142">
            <v>1043591.4488544455</v>
          </cell>
          <cell r="H142">
            <v>215644.78581017209</v>
          </cell>
          <cell r="I142">
            <v>3732.9511355889895</v>
          </cell>
          <cell r="J142">
            <v>180342.11597258656</v>
          </cell>
          <cell r="K142">
            <v>9488.6694522072321</v>
          </cell>
          <cell r="L142">
            <v>150000</v>
          </cell>
          <cell r="M142">
            <v>0</v>
          </cell>
          <cell r="N142">
            <v>45217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1648016.9712250005</v>
          </cell>
          <cell r="W142">
            <v>25</v>
          </cell>
          <cell r="X142">
            <v>1542252.8914754225</v>
          </cell>
          <cell r="Y142">
            <v>105764.07974957791</v>
          </cell>
          <cell r="Z142">
            <v>6.8577650484024644E-2</v>
          </cell>
          <cell r="AB142">
            <v>4307.9689706017389</v>
          </cell>
          <cell r="AC142">
            <v>4302.9163739556152</v>
          </cell>
          <cell r="AD142">
            <v>-5.0525966461236749</v>
          </cell>
          <cell r="AE142">
            <v>-1.1728488948280253E-3</v>
          </cell>
          <cell r="AG142">
            <v>266640</v>
          </cell>
          <cell r="AH142">
            <v>285120</v>
          </cell>
        </row>
        <row r="143">
          <cell r="D143">
            <v>2321</v>
          </cell>
          <cell r="E143" t="str">
            <v>Wybourn Community Primary  School</v>
          </cell>
          <cell r="F143">
            <v>368</v>
          </cell>
          <cell r="G143">
            <v>1002719.721092522</v>
          </cell>
          <cell r="H143">
            <v>211187.77544339746</v>
          </cell>
          <cell r="I143">
            <v>2714.5451013002094</v>
          </cell>
          <cell r="J143">
            <v>202829.23768491228</v>
          </cell>
          <cell r="K143">
            <v>12180.977366374149</v>
          </cell>
          <cell r="L143">
            <v>150000</v>
          </cell>
          <cell r="M143">
            <v>0</v>
          </cell>
          <cell r="N143">
            <v>28453.25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1610085.5066885061</v>
          </cell>
          <cell r="W143">
            <v>31</v>
          </cell>
          <cell r="X143">
            <v>1503098.4384268795</v>
          </cell>
          <cell r="Y143">
            <v>106987.06826162664</v>
          </cell>
          <cell r="Z143">
            <v>7.1177685723363346E-2</v>
          </cell>
          <cell r="AB143">
            <v>4541.0828955494844</v>
          </cell>
          <cell r="AC143">
            <v>4375.2323551318104</v>
          </cell>
          <cell r="AD143">
            <v>-165.85054041767398</v>
          </cell>
          <cell r="AE143">
            <v>-3.6522244634692044E-2</v>
          </cell>
          <cell r="AG143">
            <v>260040</v>
          </cell>
          <cell r="AH143">
            <v>279840</v>
          </cell>
        </row>
        <row r="144"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</v>
          </cell>
          <cell r="N144">
            <v>0</v>
          </cell>
          <cell r="O144">
            <v>0</v>
          </cell>
          <cell r="U144">
            <v>0</v>
          </cell>
          <cell r="X144">
            <v>0</v>
          </cell>
          <cell r="Z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G144">
            <v>0</v>
          </cell>
          <cell r="AH144">
            <v>0</v>
          </cell>
        </row>
        <row r="145">
          <cell r="E145" t="str">
            <v>Total Primary</v>
          </cell>
          <cell r="F145">
            <v>42955.416666666672</v>
          </cell>
          <cell r="G145">
            <v>117044139.72666596</v>
          </cell>
          <cell r="H145">
            <v>12012069.053161921</v>
          </cell>
          <cell r="I145">
            <v>139933.71546062772</v>
          </cell>
          <cell r="J145">
            <v>16980108.533551775</v>
          </cell>
          <cell r="K145">
            <v>2049691.7923064579</v>
          </cell>
          <cell r="L145">
            <v>20250000</v>
          </cell>
          <cell r="M145">
            <v>112970.33381874999</v>
          </cell>
          <cell r="N145">
            <v>2077441.4974999996</v>
          </cell>
          <cell r="O145">
            <v>388377.26961641421</v>
          </cell>
          <cell r="P145">
            <v>0</v>
          </cell>
          <cell r="Q145">
            <v>-1490661.0743093255</v>
          </cell>
          <cell r="R145">
            <v>-1490661.0743093255</v>
          </cell>
          <cell r="S145">
            <v>1514853.6396022814</v>
          </cell>
          <cell r="T145">
            <v>1514853.6396022814</v>
          </cell>
          <cell r="U145">
            <v>171078924.48737484</v>
          </cell>
          <cell r="W145">
            <v>428.08333333333337</v>
          </cell>
          <cell r="X145">
            <v>170102189.47459424</v>
          </cell>
          <cell r="Y145">
            <v>976735.01278061885</v>
          </cell>
          <cell r="Z145">
            <v>5.7092655667980849E-3</v>
          </cell>
          <cell r="AB145">
            <v>4002.0434895972753</v>
          </cell>
          <cell r="AC145">
            <v>3982.7089983771893</v>
          </cell>
          <cell r="AD145">
            <v>-19.334491220085965</v>
          </cell>
          <cell r="AE145">
            <v>-4.8311547014276927E-3</v>
          </cell>
          <cell r="AG145">
            <v>16650480</v>
          </cell>
          <cell r="AH145">
            <v>17152080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54</v>
          </cell>
          <cell r="S146">
            <v>0</v>
          </cell>
          <cell r="T146">
            <v>38</v>
          </cell>
          <cell r="U146">
            <v>-1.0222196578979492E-5</v>
          </cell>
          <cell r="X146" t="str">
            <v>Gainers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G146">
            <v>0</v>
          </cell>
          <cell r="AH146">
            <v>0</v>
          </cell>
        </row>
        <row r="147">
          <cell r="E147" t="str">
            <v>Secondary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150000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-11041.933883772781</v>
          </cell>
          <cell r="S147">
            <v>0</v>
          </cell>
          <cell r="T147">
            <v>11520.88615374019</v>
          </cell>
          <cell r="U147" t="str">
            <v>Sector Balance</v>
          </cell>
          <cell r="X147" t="str">
            <v>Losers</v>
          </cell>
          <cell r="Z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U148">
            <v>0</v>
          </cell>
          <cell r="X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G148">
            <v>0</v>
          </cell>
          <cell r="AH148">
            <v>0</v>
          </cell>
        </row>
        <row r="149">
          <cell r="D149">
            <v>5401</v>
          </cell>
          <cell r="E149" t="str">
            <v>All Saints Catholic High School</v>
          </cell>
          <cell r="F149">
            <v>1013</v>
          </cell>
          <cell r="G149">
            <v>3755841.9129823823</v>
          </cell>
          <cell r="H149">
            <v>354501.65187542327</v>
          </cell>
          <cell r="I149">
            <v>0</v>
          </cell>
          <cell r="J149">
            <v>366809.19943732728</v>
          </cell>
          <cell r="K149">
            <v>15423.257853470786</v>
          </cell>
          <cell r="L149">
            <v>150000</v>
          </cell>
          <cell r="M149">
            <v>0</v>
          </cell>
          <cell r="N149">
            <v>40257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4682833.0221486036</v>
          </cell>
          <cell r="W149">
            <v>9</v>
          </cell>
          <cell r="X149">
            <v>4677857.6449829247</v>
          </cell>
          <cell r="Y149">
            <v>4975.3771656788886</v>
          </cell>
          <cell r="Z149">
            <v>1.0636016619734159E-3</v>
          </cell>
          <cell r="AB149">
            <v>4659.2207619351839</v>
          </cell>
          <cell r="AC149">
            <v>4622.7374354872691</v>
          </cell>
          <cell r="AD149">
            <v>-36.483326447914806</v>
          </cell>
          <cell r="AE149">
            <v>-7.8303493893175473E-3</v>
          </cell>
          <cell r="AG149">
            <v>261800.00000000006</v>
          </cell>
          <cell r="AH149">
            <v>265540</v>
          </cell>
        </row>
        <row r="150">
          <cell r="D150">
            <v>4276</v>
          </cell>
          <cell r="E150" t="str">
            <v>Birley Community College</v>
          </cell>
          <cell r="F150">
            <v>1144</v>
          </cell>
          <cell r="G150">
            <v>4231288.2387381382</v>
          </cell>
          <cell r="H150">
            <v>260318.06842839852</v>
          </cell>
          <cell r="I150">
            <v>0</v>
          </cell>
          <cell r="J150">
            <v>540486.687367687</v>
          </cell>
          <cell r="K150">
            <v>2407.2900208886895</v>
          </cell>
          <cell r="L150">
            <v>150000</v>
          </cell>
          <cell r="M150">
            <v>0</v>
          </cell>
          <cell r="N150">
            <v>219516.20249999998</v>
          </cell>
          <cell r="O150">
            <v>0</v>
          </cell>
          <cell r="P150">
            <v>0</v>
          </cell>
          <cell r="Q150">
            <v>-127551.59532990976</v>
          </cell>
          <cell r="R150">
            <v>-127551.59532990976</v>
          </cell>
          <cell r="S150">
            <v>0</v>
          </cell>
          <cell r="T150">
            <v>0</v>
          </cell>
          <cell r="U150">
            <v>5276464.8917252021</v>
          </cell>
          <cell r="W150">
            <v>39</v>
          </cell>
          <cell r="X150">
            <v>5267896.4196313256</v>
          </cell>
          <cell r="Y150">
            <v>8568.4720938764513</v>
          </cell>
          <cell r="Z150">
            <v>1.6265452870229586E-3</v>
          </cell>
          <cell r="AB150">
            <v>4767.3270765894349</v>
          </cell>
          <cell r="AC150">
            <v>4612.2944857737784</v>
          </cell>
          <cell r="AD150">
            <v>-155.03259081565648</v>
          </cell>
          <cell r="AE150">
            <v>-3.2519814211398185E-2</v>
          </cell>
          <cell r="AG150">
            <v>263202.5</v>
          </cell>
          <cell r="AH150">
            <v>274890</v>
          </cell>
        </row>
        <row r="151">
          <cell r="D151">
            <v>4272</v>
          </cell>
          <cell r="E151" t="str">
            <v>Bradfield School</v>
          </cell>
          <cell r="F151">
            <v>913</v>
          </cell>
          <cell r="G151">
            <v>3392339.8145551565</v>
          </cell>
          <cell r="H151">
            <v>69420.870855628818</v>
          </cell>
          <cell r="I151">
            <v>0</v>
          </cell>
          <cell r="J151">
            <v>219819.79490891728</v>
          </cell>
          <cell r="K151">
            <v>0</v>
          </cell>
          <cell r="L151">
            <v>150000</v>
          </cell>
          <cell r="M151">
            <v>0</v>
          </cell>
          <cell r="N151">
            <v>40754</v>
          </cell>
          <cell r="O151">
            <v>400337.31227916246</v>
          </cell>
          <cell r="P151">
            <v>0</v>
          </cell>
          <cell r="Q151">
            <v>-42432.904993715281</v>
          </cell>
          <cell r="R151">
            <v>-42432.904993715281</v>
          </cell>
          <cell r="S151">
            <v>0</v>
          </cell>
          <cell r="T151">
            <v>0</v>
          </cell>
          <cell r="U151">
            <v>4230238.8876051502</v>
          </cell>
          <cell r="W151">
            <v>9</v>
          </cell>
          <cell r="X151">
            <v>4165841.1789408848</v>
          </cell>
          <cell r="Y151">
            <v>64397.708664265461</v>
          </cell>
          <cell r="Z151">
            <v>1.5458512674416889E-2</v>
          </cell>
          <cell r="AB151">
            <v>4608.231392633722</v>
          </cell>
          <cell r="AC151">
            <v>4633.3394168731111</v>
          </cell>
          <cell r="AD151">
            <v>25.108024239389124</v>
          </cell>
          <cell r="AE151">
            <v>5.4485163829933562E-3</v>
          </cell>
          <cell r="AG151">
            <v>80410</v>
          </cell>
          <cell r="AH151">
            <v>84150</v>
          </cell>
        </row>
        <row r="152">
          <cell r="D152">
            <v>4000</v>
          </cell>
          <cell r="E152" t="str">
            <v>Chaucer School</v>
          </cell>
          <cell r="F152">
            <v>792</v>
          </cell>
          <cell r="G152">
            <v>2948825.1160309445</v>
          </cell>
          <cell r="H152">
            <v>573060.60693533591</v>
          </cell>
          <cell r="I152">
            <v>0</v>
          </cell>
          <cell r="J152">
            <v>449066.32538699114</v>
          </cell>
          <cell r="K152">
            <v>8157.5707875685757</v>
          </cell>
          <cell r="L152">
            <v>150000</v>
          </cell>
          <cell r="M152">
            <v>0</v>
          </cell>
          <cell r="N152">
            <v>20575.8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4149685.4191408399</v>
          </cell>
          <cell r="W152">
            <v>29</v>
          </cell>
          <cell r="X152">
            <v>4008159.5108849644</v>
          </cell>
          <cell r="Y152">
            <v>141525.90825587558</v>
          </cell>
          <cell r="Z152">
            <v>3.530945010335379E-2</v>
          </cell>
          <cell r="AB152">
            <v>5253.1579434927453</v>
          </cell>
          <cell r="AC152">
            <v>5239.5017918444946</v>
          </cell>
          <cell r="AD152">
            <v>-13.65615164825067</v>
          </cell>
          <cell r="AE152">
            <v>-2.5996080443701454E-3</v>
          </cell>
          <cell r="AG152">
            <v>421217.49999999983</v>
          </cell>
          <cell r="AH152">
            <v>442255</v>
          </cell>
        </row>
        <row r="153">
          <cell r="D153">
            <v>4270</v>
          </cell>
          <cell r="E153" t="str">
            <v>Ecclesfield School</v>
          </cell>
          <cell r="F153">
            <v>1742</v>
          </cell>
          <cell r="G153">
            <v>6469122.7025642451</v>
          </cell>
          <cell r="H153">
            <v>505645.74314459012</v>
          </cell>
          <cell r="I153">
            <v>0</v>
          </cell>
          <cell r="J153">
            <v>615419.60973926599</v>
          </cell>
          <cell r="K153">
            <v>2450.0841917145631</v>
          </cell>
          <cell r="L153">
            <v>150000</v>
          </cell>
          <cell r="M153">
            <v>0</v>
          </cell>
          <cell r="N153">
            <v>41913.69</v>
          </cell>
          <cell r="O153">
            <v>570560.36422100815</v>
          </cell>
          <cell r="P153">
            <v>0</v>
          </cell>
          <cell r="Q153">
            <v>-92862.802282020988</v>
          </cell>
          <cell r="R153">
            <v>-92862.802282020988</v>
          </cell>
          <cell r="S153">
            <v>0</v>
          </cell>
          <cell r="T153">
            <v>0</v>
          </cell>
          <cell r="U153">
            <v>8262249.3915788038</v>
          </cell>
          <cell r="W153">
            <v>-3</v>
          </cell>
          <cell r="X153">
            <v>8226384.7602744112</v>
          </cell>
          <cell r="Y153">
            <v>35864.631304392591</v>
          </cell>
          <cell r="Z153">
            <v>4.3597074960053583E-3</v>
          </cell>
          <cell r="AB153">
            <v>4714.2606076071124</v>
          </cell>
          <cell r="AC153">
            <v>4742.967503776581</v>
          </cell>
          <cell r="AD153">
            <v>28.706896169468564</v>
          </cell>
          <cell r="AE153">
            <v>6.0893740416357147E-3</v>
          </cell>
          <cell r="AG153">
            <v>446462.49999999983</v>
          </cell>
          <cell r="AH153">
            <v>448800</v>
          </cell>
        </row>
        <row r="154">
          <cell r="D154">
            <v>4280</v>
          </cell>
          <cell r="E154" t="str">
            <v>Fir Vale School</v>
          </cell>
          <cell r="F154">
            <v>1041</v>
          </cell>
          <cell r="G154">
            <v>3865770.6664419412</v>
          </cell>
          <cell r="H154">
            <v>615585.86657267297</v>
          </cell>
          <cell r="I154">
            <v>0</v>
          </cell>
          <cell r="J154">
            <v>796278.79965453525</v>
          </cell>
          <cell r="K154">
            <v>119100.53349850178</v>
          </cell>
          <cell r="L154">
            <v>150000</v>
          </cell>
          <cell r="M154">
            <v>0</v>
          </cell>
          <cell r="N154">
            <v>29074.5</v>
          </cell>
          <cell r="O154">
            <v>340960.58504826028</v>
          </cell>
          <cell r="P154">
            <v>0</v>
          </cell>
          <cell r="Q154">
            <v>0</v>
          </cell>
          <cell r="R154">
            <v>0</v>
          </cell>
          <cell r="S154">
            <v>221358.64109477817</v>
          </cell>
          <cell r="T154">
            <v>221358.64109477817</v>
          </cell>
          <cell r="U154">
            <v>6138129.5923106885</v>
          </cell>
          <cell r="W154">
            <v>50</v>
          </cell>
          <cell r="X154">
            <v>5938066.1529560331</v>
          </cell>
          <cell r="Y154">
            <v>200063.43935465533</v>
          </cell>
          <cell r="Z154">
            <v>3.3691682477309824E-2</v>
          </cell>
          <cell r="AB154">
            <v>5991.9940998547254</v>
          </cell>
          <cell r="AC154">
            <v>5896.3780905962421</v>
          </cell>
          <cell r="AD154">
            <v>-95.616009258483246</v>
          </cell>
          <cell r="AE154">
            <v>-1.5957293626307382E-2</v>
          </cell>
          <cell r="AG154">
            <v>476850.00000000023</v>
          </cell>
          <cell r="AH154">
            <v>507705</v>
          </cell>
        </row>
        <row r="155">
          <cell r="D155">
            <v>4003</v>
          </cell>
          <cell r="E155" t="str">
            <v>Firth Park Academy</v>
          </cell>
          <cell r="F155">
            <v>994</v>
          </cell>
          <cell r="G155">
            <v>3673678.0380321397</v>
          </cell>
          <cell r="H155">
            <v>697887.1820333706</v>
          </cell>
          <cell r="I155">
            <v>0</v>
          </cell>
          <cell r="J155">
            <v>561270.01580784703</v>
          </cell>
          <cell r="K155">
            <v>108604.95198974245</v>
          </cell>
          <cell r="L155">
            <v>150000</v>
          </cell>
          <cell r="M155">
            <v>0</v>
          </cell>
          <cell r="N155">
            <v>28577.5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5220017.6878630985</v>
          </cell>
          <cell r="W155">
            <v>12</v>
          </cell>
          <cell r="X155">
            <v>5197682.7022691267</v>
          </cell>
          <cell r="Y155">
            <v>22334.985593971796</v>
          </cell>
          <cell r="Z155">
            <v>4.2971044739266448E-3</v>
          </cell>
          <cell r="AB155">
            <v>5292.9559086243653</v>
          </cell>
          <cell r="AC155">
            <v>5251.5268489568398</v>
          </cell>
          <cell r="AD155">
            <v>-41.429059667525507</v>
          </cell>
          <cell r="AE155">
            <v>-7.8272066464828878E-3</v>
          </cell>
          <cell r="AG155">
            <v>548845</v>
          </cell>
          <cell r="AH155">
            <v>562870</v>
          </cell>
        </row>
        <row r="156">
          <cell r="D156">
            <v>4007</v>
          </cell>
          <cell r="E156" t="str">
            <v>Forge Valley School</v>
          </cell>
          <cell r="F156">
            <v>1028</v>
          </cell>
          <cell r="G156">
            <v>3818343.1438157968</v>
          </cell>
          <cell r="H156">
            <v>199893.20863856978</v>
          </cell>
          <cell r="I156">
            <v>0</v>
          </cell>
          <cell r="J156">
            <v>396903.11632440588</v>
          </cell>
          <cell r="K156">
            <v>11900.637799839902</v>
          </cell>
          <cell r="L156">
            <v>150000</v>
          </cell>
          <cell r="M156">
            <v>0</v>
          </cell>
          <cell r="N156">
            <v>54670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4631710.1065786118</v>
          </cell>
          <cell r="W156">
            <v>17</v>
          </cell>
          <cell r="X156">
            <v>4562164.3924641479</v>
          </cell>
          <cell r="Y156">
            <v>69545.714114463888</v>
          </cell>
          <cell r="Z156">
            <v>1.5244017560906081E-2</v>
          </cell>
          <cell r="AB156">
            <v>4512.5265998656259</v>
          </cell>
          <cell r="AC156">
            <v>4505.5545783838634</v>
          </cell>
          <cell r="AD156">
            <v>-6.9720214817625674</v>
          </cell>
          <cell r="AE156">
            <v>-1.5450372042062157E-3</v>
          </cell>
          <cell r="AG156">
            <v>215985</v>
          </cell>
          <cell r="AH156">
            <v>215050</v>
          </cell>
        </row>
        <row r="157">
          <cell r="D157">
            <v>4278</v>
          </cell>
          <cell r="E157" t="str">
            <v>Handsworth Grange Community Sports College</v>
          </cell>
          <cell r="F157">
            <v>1014</v>
          </cell>
          <cell r="G157">
            <v>3767497.784774404</v>
          </cell>
          <cell r="H157">
            <v>427932.02473725152</v>
          </cell>
          <cell r="I157">
            <v>0</v>
          </cell>
          <cell r="J157">
            <v>562730.63844287163</v>
          </cell>
          <cell r="K157">
            <v>14683.627417623444</v>
          </cell>
          <cell r="L157">
            <v>150000</v>
          </cell>
          <cell r="M157">
            <v>0</v>
          </cell>
          <cell r="N157">
            <v>32305</v>
          </cell>
          <cell r="O157">
            <v>0</v>
          </cell>
          <cell r="P157">
            <v>0</v>
          </cell>
          <cell r="Q157">
            <v>-96896.623949270957</v>
          </cell>
          <cell r="R157">
            <v>-96896.623949270957</v>
          </cell>
          <cell r="S157">
            <v>0</v>
          </cell>
          <cell r="T157">
            <v>0</v>
          </cell>
          <cell r="U157">
            <v>4858252.4514228804</v>
          </cell>
          <cell r="W157">
            <v>-1</v>
          </cell>
          <cell r="X157">
            <v>4834225.5378427943</v>
          </cell>
          <cell r="Y157">
            <v>24026.913580086082</v>
          </cell>
          <cell r="Z157">
            <v>4.9701681049014023E-3</v>
          </cell>
          <cell r="AB157">
            <v>4762.783781125906</v>
          </cell>
          <cell r="AC157">
            <v>4791.175987596529</v>
          </cell>
          <cell r="AD157">
            <v>28.392206470623023</v>
          </cell>
          <cell r="AE157">
            <v>5.9612629452414911E-3</v>
          </cell>
          <cell r="AG157">
            <v>354365.00000000012</v>
          </cell>
          <cell r="AH157">
            <v>360910</v>
          </cell>
        </row>
        <row r="158">
          <cell r="D158">
            <v>4257</v>
          </cell>
          <cell r="E158" t="str">
            <v>High Storrs School</v>
          </cell>
          <cell r="F158">
            <v>1201</v>
          </cell>
          <cell r="G158">
            <v>4460554.8805283401</v>
          </cell>
          <cell r="H158">
            <v>149753.22205842708</v>
          </cell>
          <cell r="I158">
            <v>0</v>
          </cell>
          <cell r="J158">
            <v>326054.12815762823</v>
          </cell>
          <cell r="K158">
            <v>8164.3687632248966</v>
          </cell>
          <cell r="L158">
            <v>150000</v>
          </cell>
          <cell r="M158">
            <v>0</v>
          </cell>
          <cell r="N158">
            <v>244911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60692.619337232565</v>
          </cell>
          <cell r="T158">
            <v>60692.619337232565</v>
          </cell>
          <cell r="U158">
            <v>5400130.2188448533</v>
          </cell>
          <cell r="W158">
            <v>-9</v>
          </cell>
          <cell r="X158">
            <v>5496299.9046028368</v>
          </cell>
          <cell r="Y158">
            <v>-96169.685757983476</v>
          </cell>
          <cell r="Z158">
            <v>-1.7497168536499776E-2</v>
          </cell>
          <cell r="AB158">
            <v>4542.3966153742449</v>
          </cell>
          <cell r="AC158">
            <v>4496.3615477475878</v>
          </cell>
          <cell r="AD158">
            <v>-46.03506762665711</v>
          </cell>
          <cell r="AE158">
            <v>-1.0134532830278695E-2</v>
          </cell>
          <cell r="AG158">
            <v>170170</v>
          </cell>
          <cell r="AH158">
            <v>169235</v>
          </cell>
        </row>
        <row r="159">
          <cell r="D159">
            <v>4230</v>
          </cell>
          <cell r="E159" t="str">
            <v>King Ecgbert School (Mercia)</v>
          </cell>
          <cell r="F159">
            <v>955</v>
          </cell>
          <cell r="G159">
            <v>3553113.9270561086</v>
          </cell>
          <cell r="H159">
            <v>164241.74299753449</v>
          </cell>
          <cell r="I159">
            <v>0</v>
          </cell>
          <cell r="J159">
            <v>250543.92122325301</v>
          </cell>
          <cell r="K159">
            <v>7132.6877842474132</v>
          </cell>
          <cell r="L159">
            <v>150000</v>
          </cell>
          <cell r="M159">
            <v>0</v>
          </cell>
          <cell r="N159">
            <v>45227</v>
          </cell>
          <cell r="O159">
            <v>480128.89054612658</v>
          </cell>
          <cell r="P159">
            <v>0</v>
          </cell>
          <cell r="Q159">
            <v>0</v>
          </cell>
          <cell r="R159">
            <v>0</v>
          </cell>
          <cell r="S159">
            <v>20512.830274129326</v>
          </cell>
          <cell r="T159">
            <v>20512.830274129326</v>
          </cell>
          <cell r="U159">
            <v>4670900.9998813998</v>
          </cell>
          <cell r="W159">
            <v>-9</v>
          </cell>
          <cell r="X159">
            <v>4781515.9200758338</v>
          </cell>
          <cell r="Y159">
            <v>-110614.920194434</v>
          </cell>
          <cell r="Z159">
            <v>-2.3133860065173574E-2</v>
          </cell>
          <cell r="AB159">
            <v>4960.0787552653874</v>
          </cell>
          <cell r="AC159">
            <v>4890.9958113941357</v>
          </cell>
          <cell r="AD159">
            <v>-69.0829438712517</v>
          </cell>
          <cell r="AE159">
            <v>-1.3927791730709212E-2</v>
          </cell>
          <cell r="AG159">
            <v>178585</v>
          </cell>
          <cell r="AH159">
            <v>177650</v>
          </cell>
        </row>
        <row r="160">
          <cell r="D160">
            <v>4259</v>
          </cell>
          <cell r="E160" t="str">
            <v>KING EDWARD VII</v>
          </cell>
          <cell r="F160">
            <v>1140</v>
          </cell>
          <cell r="G160">
            <v>4239335.3499795478</v>
          </cell>
          <cell r="H160">
            <v>364149.07010540494</v>
          </cell>
          <cell r="I160">
            <v>0</v>
          </cell>
          <cell r="J160">
            <v>429116.91060811089</v>
          </cell>
          <cell r="K160">
            <v>32716.378884180132</v>
          </cell>
          <cell r="L160">
            <v>150000</v>
          </cell>
          <cell r="M160">
            <v>308151.84093499999</v>
          </cell>
          <cell r="N160">
            <v>210231</v>
          </cell>
          <cell r="O160">
            <v>373386.23146495363</v>
          </cell>
          <cell r="P160">
            <v>0</v>
          </cell>
          <cell r="Q160">
            <v>-55493.073840664321</v>
          </cell>
          <cell r="R160">
            <v>-55493.073840664321</v>
          </cell>
          <cell r="S160">
            <v>0</v>
          </cell>
          <cell r="T160">
            <v>0</v>
          </cell>
          <cell r="U160">
            <v>6051593.7081365325</v>
          </cell>
          <cell r="W160">
            <v>8</v>
          </cell>
          <cell r="X160">
            <v>5975697.652574758</v>
          </cell>
          <cell r="Y160">
            <v>75896.05556177441</v>
          </cell>
          <cell r="Z160">
            <v>1.270078574492017E-2</v>
          </cell>
          <cell r="AB160">
            <v>5278.8848520978427</v>
          </cell>
          <cell r="AC160">
            <v>5308.4155334530988</v>
          </cell>
          <cell r="AD160">
            <v>29.530681355256093</v>
          </cell>
          <cell r="AE160">
            <v>5.59411356425411E-3</v>
          </cell>
          <cell r="AG160">
            <v>309485</v>
          </cell>
          <cell r="AH160">
            <v>310420</v>
          </cell>
        </row>
        <row r="161">
          <cell r="D161">
            <v>4279</v>
          </cell>
          <cell r="E161" t="str">
            <v>Meadowhead School Academy Trust</v>
          </cell>
          <cell r="F161">
            <v>1643</v>
          </cell>
          <cell r="G161">
            <v>6101549.3174824733</v>
          </cell>
          <cell r="H161">
            <v>497591.93338578485</v>
          </cell>
          <cell r="I161">
            <v>0</v>
          </cell>
          <cell r="J161">
            <v>713950.89042304142</v>
          </cell>
          <cell r="K161">
            <v>13052.113260109747</v>
          </cell>
          <cell r="L161">
            <v>150000</v>
          </cell>
          <cell r="M161">
            <v>0</v>
          </cell>
          <cell r="N161">
            <v>61656</v>
          </cell>
          <cell r="O161">
            <v>533110.65569575503</v>
          </cell>
          <cell r="P161">
            <v>0</v>
          </cell>
          <cell r="Q161">
            <v>-174277.26404863526</v>
          </cell>
          <cell r="R161">
            <v>-174277.26404863526</v>
          </cell>
          <cell r="S161">
            <v>0</v>
          </cell>
          <cell r="T161">
            <v>0</v>
          </cell>
          <cell r="U161">
            <v>7896633.6461985298</v>
          </cell>
          <cell r="W161">
            <v>6</v>
          </cell>
          <cell r="X161">
            <v>7828523.2268897537</v>
          </cell>
          <cell r="Y161">
            <v>68110.419308776036</v>
          </cell>
          <cell r="Z161">
            <v>8.7002896120723493E-3</v>
          </cell>
          <cell r="AB161">
            <v>4782.2377684115781</v>
          </cell>
          <cell r="AC161">
            <v>4806.228634326555</v>
          </cell>
          <cell r="AD161">
            <v>23.990865914976894</v>
          </cell>
          <cell r="AE161">
            <v>5.016661043799474E-3</v>
          </cell>
          <cell r="AG161">
            <v>397842.49999999971</v>
          </cell>
          <cell r="AH161">
            <v>401115</v>
          </cell>
        </row>
        <row r="162">
          <cell r="D162">
            <v>4008</v>
          </cell>
          <cell r="E162" t="str">
            <v>Newfield (Mercia)</v>
          </cell>
          <cell r="F162">
            <v>921</v>
          </cell>
          <cell r="G162">
            <v>3415189.032035266</v>
          </cell>
          <cell r="H162">
            <v>399337.72289771854</v>
          </cell>
          <cell r="I162">
            <v>0</v>
          </cell>
          <cell r="J162">
            <v>481108.73393420683</v>
          </cell>
          <cell r="K162">
            <v>44291.334666914474</v>
          </cell>
          <cell r="L162">
            <v>150000</v>
          </cell>
          <cell r="M162">
            <v>0</v>
          </cell>
          <cell r="N162">
            <v>38020.5</v>
          </cell>
          <cell r="O162">
            <v>463911.44241625333</v>
          </cell>
          <cell r="P162">
            <v>0</v>
          </cell>
          <cell r="Q162">
            <v>-17311.134256344172</v>
          </cell>
          <cell r="R162">
            <v>-17311.134256344172</v>
          </cell>
          <cell r="S162">
            <v>0</v>
          </cell>
          <cell r="T162">
            <v>0</v>
          </cell>
          <cell r="U162">
            <v>4974547.6316940151</v>
          </cell>
          <cell r="W162">
            <v>3</v>
          </cell>
          <cell r="X162">
            <v>4927198.1793891415</v>
          </cell>
          <cell r="Y162">
            <v>47349.452304873616</v>
          </cell>
          <cell r="Z162">
            <v>9.609812834998217E-3</v>
          </cell>
          <cell r="AB162">
            <v>5367.3182782016793</v>
          </cell>
          <cell r="AC162">
            <v>5401.2460713290066</v>
          </cell>
          <cell r="AD162">
            <v>33.927793127327277</v>
          </cell>
          <cell r="AE162">
            <v>6.3211815228320671E-3</v>
          </cell>
          <cell r="AG162">
            <v>336132.5</v>
          </cell>
          <cell r="AH162">
            <v>344080</v>
          </cell>
        </row>
        <row r="163">
          <cell r="D163">
            <v>5400</v>
          </cell>
          <cell r="E163" t="str">
            <v>Notre Dame High School</v>
          </cell>
          <cell r="F163">
            <v>1039</v>
          </cell>
          <cell r="G163">
            <v>3860432.8182254033</v>
          </cell>
          <cell r="H163">
            <v>142647.75411433174</v>
          </cell>
          <cell r="I163">
            <v>0</v>
          </cell>
          <cell r="J163">
            <v>213665.85030450337</v>
          </cell>
          <cell r="K163">
            <v>9789.0849450823298</v>
          </cell>
          <cell r="L163">
            <v>150000</v>
          </cell>
          <cell r="M163">
            <v>0</v>
          </cell>
          <cell r="N163">
            <v>23160.2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178061.19025762659</v>
          </cell>
          <cell r="T163">
            <v>178061.19025762659</v>
          </cell>
          <cell r="U163">
            <v>4577756.8978469474</v>
          </cell>
          <cell r="W163">
            <v>11</v>
          </cell>
          <cell r="X163">
            <v>4597303.524551237</v>
          </cell>
          <cell r="Y163">
            <v>-19546.626704289578</v>
          </cell>
          <cell r="Z163">
            <v>-4.2517590148015323E-3</v>
          </cell>
          <cell r="AB163">
            <v>4472.0851406140437</v>
          </cell>
          <cell r="AC163">
            <v>4405.9257919604888</v>
          </cell>
          <cell r="AD163">
            <v>-66.159348653554844</v>
          </cell>
          <cell r="AE163">
            <v>-1.4793848187888207E-2</v>
          </cell>
          <cell r="AG163">
            <v>91162.5</v>
          </cell>
          <cell r="AH163">
            <v>91630</v>
          </cell>
        </row>
        <row r="164">
          <cell r="D164">
            <v>6907</v>
          </cell>
          <cell r="E164" t="str">
            <v>Parkwood Academy</v>
          </cell>
          <cell r="F164">
            <v>815</v>
          </cell>
          <cell r="G164">
            <v>3007214.7212932101</v>
          </cell>
          <cell r="H164">
            <v>588261.28823848721</v>
          </cell>
          <cell r="I164">
            <v>5389.2711313318223</v>
          </cell>
          <cell r="J164">
            <v>609455.14053907699</v>
          </cell>
          <cell r="K164">
            <v>92180.549899524936</v>
          </cell>
          <cell r="L164">
            <v>150000</v>
          </cell>
          <cell r="M164">
            <v>0</v>
          </cell>
          <cell r="N164">
            <v>36529.5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9624.3822224256091</v>
          </cell>
          <cell r="T164">
            <v>9624.3822224256091</v>
          </cell>
          <cell r="U164">
            <v>4498654.8533240566</v>
          </cell>
          <cell r="W164">
            <v>32</v>
          </cell>
          <cell r="X164">
            <v>4392138.9616842577</v>
          </cell>
          <cell r="Y164">
            <v>106515.89163979888</v>
          </cell>
          <cell r="Z164">
            <v>2.4251484884474858E-2</v>
          </cell>
          <cell r="AB164">
            <v>5609.3728757142499</v>
          </cell>
          <cell r="AC164">
            <v>5519.8219059190878</v>
          </cell>
          <cell r="AD164">
            <v>-89.550969795162018</v>
          </cell>
          <cell r="AE164">
            <v>-1.5964524337983035E-2</v>
          </cell>
          <cell r="AG164">
            <v>431970.00000000029</v>
          </cell>
          <cell r="AH164">
            <v>454410</v>
          </cell>
        </row>
        <row r="165">
          <cell r="D165">
            <v>6905</v>
          </cell>
          <cell r="E165" t="str">
            <v>Sheffield Park Academy</v>
          </cell>
          <cell r="F165">
            <v>822</v>
          </cell>
          <cell r="G165">
            <v>3022901.5408231746</v>
          </cell>
          <cell r="H165">
            <v>580432.47383979219</v>
          </cell>
          <cell r="I165">
            <v>669.01296802744866</v>
          </cell>
          <cell r="J165">
            <v>533123.20167501748</v>
          </cell>
          <cell r="K165">
            <v>75148.104686170438</v>
          </cell>
          <cell r="L165">
            <v>150000</v>
          </cell>
          <cell r="M165">
            <v>0</v>
          </cell>
          <cell r="N165">
            <v>53676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4415950.3339921823</v>
          </cell>
          <cell r="W165">
            <v>34</v>
          </cell>
          <cell r="X165">
            <v>4217063.2151696831</v>
          </cell>
          <cell r="Y165">
            <v>198887.11882249918</v>
          </cell>
          <cell r="Z165">
            <v>4.7162470343593485E-2</v>
          </cell>
          <cell r="AB165">
            <v>5351.6030649361464</v>
          </cell>
          <cell r="AC165">
            <v>5372.2023527885431</v>
          </cell>
          <cell r="AD165">
            <v>20.599287852396628</v>
          </cell>
          <cell r="AE165">
            <v>3.8491808159995537E-3</v>
          </cell>
          <cell r="AG165">
            <v>435242.5</v>
          </cell>
          <cell r="AH165">
            <v>450670</v>
          </cell>
        </row>
        <row r="166">
          <cell r="D166">
            <v>6906</v>
          </cell>
          <cell r="E166" t="str">
            <v>Sheffield Springs Academy</v>
          </cell>
          <cell r="F166">
            <v>788</v>
          </cell>
          <cell r="G166">
            <v>2950880.9288165192</v>
          </cell>
          <cell r="H166">
            <v>548061.09965296532</v>
          </cell>
          <cell r="I166">
            <v>0</v>
          </cell>
          <cell r="J166">
            <v>423881.31947020511</v>
          </cell>
          <cell r="K166">
            <v>27735.740677733211</v>
          </cell>
          <cell r="L166">
            <v>150000</v>
          </cell>
          <cell r="M166">
            <v>0</v>
          </cell>
          <cell r="N166">
            <v>51688</v>
          </cell>
          <cell r="O166">
            <v>0</v>
          </cell>
          <cell r="P166">
            <v>0</v>
          </cell>
          <cell r="Q166">
            <v>-45881.897531840696</v>
          </cell>
          <cell r="R166">
            <v>-45881.897531840696</v>
          </cell>
          <cell r="S166">
            <v>0</v>
          </cell>
          <cell r="T166">
            <v>0</v>
          </cell>
          <cell r="U166">
            <v>4106365.1910855826</v>
          </cell>
          <cell r="W166">
            <v>1</v>
          </cell>
          <cell r="X166">
            <v>4077349.9412945001</v>
          </cell>
          <cell r="Y166">
            <v>29015.24979108246</v>
          </cell>
          <cell r="Z166">
            <v>7.1162029771402293E-3</v>
          </cell>
          <cell r="AB166">
            <v>5180.8766725470141</v>
          </cell>
          <cell r="AC166">
            <v>5211.1233389410945</v>
          </cell>
          <cell r="AD166">
            <v>30.246666394080421</v>
          </cell>
          <cell r="AE166">
            <v>5.8381367297072918E-3</v>
          </cell>
          <cell r="AG166">
            <v>408127.49999999971</v>
          </cell>
          <cell r="AH166">
            <v>407660</v>
          </cell>
        </row>
        <row r="167">
          <cell r="D167">
            <v>4229</v>
          </cell>
          <cell r="E167" t="str">
            <v>Silverdale School</v>
          </cell>
          <cell r="F167">
            <v>902</v>
          </cell>
          <cell r="G167">
            <v>3352496.8770664879</v>
          </cell>
          <cell r="H167">
            <v>152029.22775719792</v>
          </cell>
          <cell r="I167">
            <v>0</v>
          </cell>
          <cell r="J167">
            <v>240631.90860011452</v>
          </cell>
          <cell r="K167">
            <v>4258.1764180479595</v>
          </cell>
          <cell r="L167">
            <v>150000</v>
          </cell>
          <cell r="M167">
            <v>0</v>
          </cell>
          <cell r="N167">
            <v>46718</v>
          </cell>
          <cell r="O167">
            <v>695867.1636243799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4642001.3534662286</v>
          </cell>
          <cell r="W167">
            <v>5</v>
          </cell>
          <cell r="X167">
            <v>4635124.9853978455</v>
          </cell>
          <cell r="Y167">
            <v>6876.3680683830753</v>
          </cell>
          <cell r="Z167">
            <v>1.4835345519367603E-3</v>
          </cell>
          <cell r="AB167">
            <v>5167.3634173889022</v>
          </cell>
          <cell r="AC167">
            <v>5146.3429639315173</v>
          </cell>
          <cell r="AD167">
            <v>-21.020453457384974</v>
          </cell>
          <cell r="AE167">
            <v>-4.0679262826083034E-3</v>
          </cell>
          <cell r="AG167">
            <v>161755</v>
          </cell>
          <cell r="AH167">
            <v>162690</v>
          </cell>
        </row>
        <row r="168">
          <cell r="D168">
            <v>4271</v>
          </cell>
          <cell r="E168" t="str">
            <v>Stocksbridge High</v>
          </cell>
          <cell r="F168">
            <v>834</v>
          </cell>
          <cell r="G168">
            <v>3099114.456234185</v>
          </cell>
          <cell r="H168">
            <v>150132.09376928388</v>
          </cell>
          <cell r="I168">
            <v>0</v>
          </cell>
          <cell r="J168">
            <v>268596.09486328549</v>
          </cell>
          <cell r="K168">
            <v>1631.514157513717</v>
          </cell>
          <cell r="L168">
            <v>150000</v>
          </cell>
          <cell r="M168">
            <v>0</v>
          </cell>
          <cell r="N168">
            <v>126735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3796209.1590242679</v>
          </cell>
          <cell r="W168">
            <v>-1</v>
          </cell>
          <cell r="X168">
            <v>3819809.7102787821</v>
          </cell>
          <cell r="Y168">
            <v>-23600.551254514139</v>
          </cell>
          <cell r="Z168">
            <v>-6.1784625529923828E-3</v>
          </cell>
          <cell r="AB168">
            <v>4574.6224075194996</v>
          </cell>
          <cell r="AC168">
            <v>4551.8095431945658</v>
          </cell>
          <cell r="AD168">
            <v>-22.812864324933798</v>
          </cell>
          <cell r="AE168">
            <v>-4.9868300140871371E-3</v>
          </cell>
          <cell r="AG168">
            <v>191675</v>
          </cell>
          <cell r="AH168">
            <v>192610</v>
          </cell>
        </row>
        <row r="169">
          <cell r="D169">
            <v>4234</v>
          </cell>
          <cell r="E169" t="str">
            <v>Tapton</v>
          </cell>
          <cell r="F169">
            <v>1167</v>
          </cell>
          <cell r="G169">
            <v>4330868.0208842708</v>
          </cell>
          <cell r="H169">
            <v>199288.27196472918</v>
          </cell>
          <cell r="I169">
            <v>0</v>
          </cell>
          <cell r="J169">
            <v>323277.2560546734</v>
          </cell>
          <cell r="K169">
            <v>21319.294817950598</v>
          </cell>
          <cell r="L169">
            <v>150000</v>
          </cell>
          <cell r="M169">
            <v>0</v>
          </cell>
          <cell r="N169">
            <v>45724</v>
          </cell>
          <cell r="O169">
            <v>382229.58957859728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5452706.4333002204</v>
          </cell>
          <cell r="W169">
            <v>23</v>
          </cell>
          <cell r="X169">
            <v>5405886.1897256877</v>
          </cell>
          <cell r="Y169">
            <v>46820.24357453268</v>
          </cell>
          <cell r="Z169">
            <v>8.6609747100333413E-3</v>
          </cell>
          <cell r="AB169">
            <v>4725.4249910189574</v>
          </cell>
          <cell r="AC169">
            <v>4672.4133961441476</v>
          </cell>
          <cell r="AD169">
            <v>-53.011594874809816</v>
          </cell>
          <cell r="AE169">
            <v>-1.1218376119727333E-2</v>
          </cell>
          <cell r="AG169">
            <v>176715</v>
          </cell>
          <cell r="AH169">
            <v>183260</v>
          </cell>
        </row>
        <row r="170">
          <cell r="D170">
            <v>4006</v>
          </cell>
          <cell r="E170" t="str">
            <v>The City School (Outwood)</v>
          </cell>
          <cell r="F170">
            <v>914</v>
          </cell>
          <cell r="G170">
            <v>3412233.7217239514</v>
          </cell>
          <cell r="H170">
            <v>430691.96076563047</v>
          </cell>
          <cell r="I170">
            <v>0</v>
          </cell>
          <cell r="J170">
            <v>387747.40462776506</v>
          </cell>
          <cell r="K170">
            <v>7341.813708811731</v>
          </cell>
          <cell r="L170">
            <v>150000</v>
          </cell>
          <cell r="M170">
            <v>0</v>
          </cell>
          <cell r="N170">
            <v>45227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50163.538801177114</v>
          </cell>
          <cell r="T170">
            <v>50163.538801177114</v>
          </cell>
          <cell r="U170">
            <v>4483405.4396273363</v>
          </cell>
          <cell r="W170">
            <v>-8</v>
          </cell>
          <cell r="X170">
            <v>4586448.5125246132</v>
          </cell>
          <cell r="Y170">
            <v>-103043.07289727684</v>
          </cell>
          <cell r="Z170">
            <v>-2.2466854825882853E-2</v>
          </cell>
          <cell r="AB170">
            <v>4974.456087336891</v>
          </cell>
          <cell r="AC170">
            <v>4905.2575925900837</v>
          </cell>
          <cell r="AD170">
            <v>-69.198494746807228</v>
          </cell>
          <cell r="AE170">
            <v>-1.3910766027859966E-2</v>
          </cell>
          <cell r="AG170">
            <v>317432.5</v>
          </cell>
          <cell r="AH170">
            <v>317900</v>
          </cell>
        </row>
        <row r="171">
          <cell r="D171">
            <v>4004</v>
          </cell>
          <cell r="E171" t="str">
            <v>UTC Sheffield</v>
          </cell>
          <cell r="F171">
            <v>202</v>
          </cell>
          <cell r="G171">
            <v>841683.24188998074</v>
          </cell>
          <cell r="H171">
            <v>52953.235483067008</v>
          </cell>
          <cell r="I171">
            <v>0</v>
          </cell>
          <cell r="J171">
            <v>81915.308795027289</v>
          </cell>
          <cell r="K171">
            <v>815.75707875685919</v>
          </cell>
          <cell r="L171">
            <v>150000</v>
          </cell>
          <cell r="M171">
            <v>0</v>
          </cell>
          <cell r="N171">
            <v>27832</v>
          </cell>
          <cell r="O171">
            <v>0</v>
          </cell>
          <cell r="P171">
            <v>0</v>
          </cell>
          <cell r="Q171">
            <v>-19165.498059182806</v>
          </cell>
          <cell r="R171">
            <v>-19165.498059182806</v>
          </cell>
          <cell r="S171">
            <v>0</v>
          </cell>
          <cell r="T171">
            <v>0</v>
          </cell>
          <cell r="U171">
            <v>1136034.0451876489</v>
          </cell>
          <cell r="W171">
            <v>-12</v>
          </cell>
          <cell r="X171">
            <v>1186578.2205405913</v>
          </cell>
          <cell r="Y171">
            <v>-50544.175352942431</v>
          </cell>
          <cell r="Z171">
            <v>-4.2596581058023372E-2</v>
          </cell>
          <cell r="AB171">
            <v>5544.7580399093049</v>
          </cell>
          <cell r="AC171">
            <v>5623.9309167705387</v>
          </cell>
          <cell r="AD171">
            <v>79.172876861233817</v>
          </cell>
          <cell r="AE171">
            <v>1.4278869572193062E-2</v>
          </cell>
          <cell r="AG171">
            <v>48620</v>
          </cell>
          <cell r="AH171">
            <v>45815</v>
          </cell>
        </row>
        <row r="172">
          <cell r="D172">
            <v>4252</v>
          </cell>
          <cell r="E172" t="str">
            <v>Westfield School</v>
          </cell>
          <cell r="F172">
            <v>1295</v>
          </cell>
          <cell r="G172">
            <v>4826766.2419804372</v>
          </cell>
          <cell r="H172">
            <v>245479.00037379449</v>
          </cell>
          <cell r="I172">
            <v>0</v>
          </cell>
          <cell r="J172">
            <v>429112.48909273231</v>
          </cell>
          <cell r="K172">
            <v>3263.0283150274386</v>
          </cell>
          <cell r="L172">
            <v>150000</v>
          </cell>
          <cell r="M172">
            <v>0</v>
          </cell>
          <cell r="N172">
            <v>308140</v>
          </cell>
          <cell r="O172">
            <v>420193.73044796271</v>
          </cell>
          <cell r="P172">
            <v>0</v>
          </cell>
          <cell r="Q172">
            <v>-72994.784831308963</v>
          </cell>
          <cell r="R172">
            <v>-72994.784831308963</v>
          </cell>
          <cell r="S172">
            <v>0</v>
          </cell>
          <cell r="T172">
            <v>0</v>
          </cell>
          <cell r="U172">
            <v>6309959.705378646</v>
          </cell>
          <cell r="W172">
            <v>9</v>
          </cell>
          <cell r="X172">
            <v>6231577.5904030055</v>
          </cell>
          <cell r="Y172">
            <v>78382.11497564055</v>
          </cell>
          <cell r="Z172">
            <v>1.2578213757035394E-2</v>
          </cell>
          <cell r="AB172">
            <v>4845.7057468141566</v>
          </cell>
          <cell r="AC172">
            <v>4872.5557570491474</v>
          </cell>
          <cell r="AD172">
            <v>26.850010234990805</v>
          </cell>
          <cell r="AE172">
            <v>5.5409906498436337E-3</v>
          </cell>
          <cell r="AG172">
            <v>259462.5</v>
          </cell>
          <cell r="AH172">
            <v>269280</v>
          </cell>
        </row>
        <row r="173">
          <cell r="D173">
            <v>4253</v>
          </cell>
          <cell r="E173" t="str">
            <v>Yewlands Academy</v>
          </cell>
          <cell r="F173">
            <v>842</v>
          </cell>
          <cell r="G173">
            <v>3124959.3229422122</v>
          </cell>
          <cell r="H173">
            <v>377786.06130542525</v>
          </cell>
          <cell r="I173">
            <v>0</v>
          </cell>
          <cell r="J173">
            <v>310013.97676486091</v>
          </cell>
          <cell r="K173">
            <v>3263.0283150274381</v>
          </cell>
          <cell r="L173">
            <v>150000</v>
          </cell>
          <cell r="M173">
            <v>0</v>
          </cell>
          <cell r="N173">
            <v>31808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46566.991688968272</v>
          </cell>
          <cell r="T173">
            <v>46566.991688968272</v>
          </cell>
          <cell r="U173">
            <v>4044397.3810164938</v>
          </cell>
          <cell r="W173">
            <v>35</v>
          </cell>
          <cell r="X173">
            <v>3939958.5378147196</v>
          </cell>
          <cell r="Y173">
            <v>104438.84320177417</v>
          </cell>
          <cell r="Z173">
            <v>2.6507599559588438E-2</v>
          </cell>
          <cell r="AB173">
            <v>4882.2286713937046</v>
          </cell>
          <cell r="AC173">
            <v>4803.3223052452422</v>
          </cell>
          <cell r="AD173">
            <v>-78.906366148462439</v>
          </cell>
          <cell r="AE173">
            <v>-1.6161956241582072E-2</v>
          </cell>
          <cell r="AG173">
            <v>267410</v>
          </cell>
          <cell r="AH173">
            <v>285175</v>
          </cell>
        </row>
        <row r="174">
          <cell r="G174">
            <v>0</v>
          </cell>
          <cell r="H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U174">
            <v>0</v>
          </cell>
          <cell r="X174">
            <v>0</v>
          </cell>
          <cell r="Z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G174">
            <v>0</v>
          </cell>
          <cell r="AH174">
            <v>0</v>
          </cell>
        </row>
        <row r="175">
          <cell r="E175" t="str">
            <v>Total Secondary</v>
          </cell>
          <cell r="F175">
            <v>25161</v>
          </cell>
          <cell r="G175">
            <v>93522001.816896722</v>
          </cell>
          <cell r="H175">
            <v>8747081.3819308169</v>
          </cell>
          <cell r="I175">
            <v>6058.2840993592708</v>
          </cell>
          <cell r="J175">
            <v>10530978.722203352</v>
          </cell>
          <cell r="K175">
            <v>634830.92993767362</v>
          </cell>
          <cell r="L175">
            <v>3750000</v>
          </cell>
          <cell r="M175">
            <v>308151.84093499999</v>
          </cell>
          <cell r="N175">
            <v>1904926.8924999998</v>
          </cell>
          <cell r="O175">
            <v>4660685.9653224591</v>
          </cell>
          <cell r="P175">
            <v>0</v>
          </cell>
          <cell r="Q175">
            <v>-744867.57912289328</v>
          </cell>
          <cell r="R175">
            <v>-744867.57912289328</v>
          </cell>
          <cell r="S175">
            <v>586980.19367633772</v>
          </cell>
          <cell r="T175">
            <v>586980.19367633772</v>
          </cell>
          <cell r="U175">
            <v>123906828.44837883</v>
          </cell>
          <cell r="W175">
            <v>289</v>
          </cell>
          <cell r="X175">
            <v>122976752.57316388</v>
          </cell>
          <cell r="Y175">
            <v>930075.87521496066</v>
          </cell>
          <cell r="Z175">
            <v>7.5062519706284156E-3</v>
          </cell>
          <cell r="AB175">
            <v>4944.3853559490144</v>
          </cell>
          <cell r="AC175">
            <v>4924.5589781160852</v>
          </cell>
          <cell r="AD175">
            <v>-19.826377832929211</v>
          </cell>
          <cell r="AE175">
            <v>-4.0098771446028967E-3</v>
          </cell>
          <cell r="AG175">
            <v>7250925</v>
          </cell>
          <cell r="AH175">
            <v>7425770</v>
          </cell>
        </row>
        <row r="176">
          <cell r="G176">
            <v>0</v>
          </cell>
          <cell r="H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10</v>
          </cell>
          <cell r="S176">
            <v>0</v>
          </cell>
          <cell r="T176">
            <v>7</v>
          </cell>
          <cell r="U176">
            <v>-3.1486153602600098E-5</v>
          </cell>
          <cell r="X176">
            <v>0</v>
          </cell>
          <cell r="Z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G176">
            <v>0</v>
          </cell>
          <cell r="AH176">
            <v>0</v>
          </cell>
        </row>
        <row r="177">
          <cell r="E177" t="str">
            <v>Middle Deemed Secondary</v>
          </cell>
          <cell r="G177">
            <v>0</v>
          </cell>
          <cell r="H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-29794.703164915732</v>
          </cell>
          <cell r="S177">
            <v>0</v>
          </cell>
          <cell r="T177">
            <v>26755.557446537834</v>
          </cell>
          <cell r="U177" t="str">
            <v>Sector Balance</v>
          </cell>
          <cell r="X177">
            <v>0</v>
          </cell>
          <cell r="Z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H177">
            <v>0</v>
          </cell>
        </row>
        <row r="178">
          <cell r="G178">
            <v>0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U178">
            <v>0</v>
          </cell>
          <cell r="X178">
            <v>0</v>
          </cell>
          <cell r="Z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H178">
            <v>0</v>
          </cell>
        </row>
        <row r="179">
          <cell r="D179">
            <v>4225</v>
          </cell>
          <cell r="E179" t="str">
            <v>Hinde House (Brigantia) School</v>
          </cell>
          <cell r="F179">
            <v>1233</v>
          </cell>
          <cell r="G179">
            <v>4181808.9408594724</v>
          </cell>
          <cell r="H179">
            <v>686539.05319653731</v>
          </cell>
          <cell r="I179">
            <v>11374.119595715307</v>
          </cell>
          <cell r="J179">
            <v>752333.23684415</v>
          </cell>
          <cell r="K179">
            <v>138375.34514449007</v>
          </cell>
          <cell r="L179">
            <v>150000</v>
          </cell>
          <cell r="M179">
            <v>152710.39294200001</v>
          </cell>
          <cell r="N179">
            <v>41414.1</v>
          </cell>
          <cell r="O179">
            <v>548760.901311995</v>
          </cell>
          <cell r="Q179">
            <v>0</v>
          </cell>
          <cell r="R179">
            <v>0</v>
          </cell>
          <cell r="S179">
            <v>160651.17724003055</v>
          </cell>
          <cell r="T179">
            <v>160651.17724003055</v>
          </cell>
          <cell r="U179">
            <v>6823967.2671343908</v>
          </cell>
          <cell r="W179">
            <v>2</v>
          </cell>
          <cell r="X179">
            <v>6871131.1817702819</v>
          </cell>
          <cell r="Y179">
            <v>-47163.914635891095</v>
          </cell>
          <cell r="Z179">
            <v>-6.8640684318502215E-3</v>
          </cell>
          <cell r="AB179">
            <v>5581.747507530692</v>
          </cell>
          <cell r="AC179">
            <v>5534.4422280084273</v>
          </cell>
          <cell r="AD179">
            <v>-47.305279522264755</v>
          </cell>
          <cell r="AE179">
            <v>-8.4749945171189098E-3</v>
          </cell>
          <cell r="AG179">
            <v>709555</v>
          </cell>
          <cell r="AH179">
            <v>731995</v>
          </cell>
        </row>
        <row r="180">
          <cell r="H180">
            <v>0</v>
          </cell>
          <cell r="U180">
            <v>0</v>
          </cell>
        </row>
        <row r="181">
          <cell r="E181" t="str">
            <v>Total Middle Deemed Secondary</v>
          </cell>
          <cell r="F181">
            <v>1233</v>
          </cell>
          <cell r="G181">
            <v>4181808.9408594724</v>
          </cell>
          <cell r="H181">
            <v>686539.05319653731</v>
          </cell>
          <cell r="I181">
            <v>11374.119595715307</v>
          </cell>
          <cell r="J181">
            <v>752333.23684415</v>
          </cell>
          <cell r="K181">
            <v>138375.34514449007</v>
          </cell>
          <cell r="L181">
            <v>150000</v>
          </cell>
          <cell r="M181">
            <v>152710.39294200001</v>
          </cell>
          <cell r="N181">
            <v>41414.1</v>
          </cell>
          <cell r="O181">
            <v>548760.901311995</v>
          </cell>
          <cell r="P181">
            <v>0</v>
          </cell>
          <cell r="Q181">
            <v>0</v>
          </cell>
          <cell r="R181">
            <v>0</v>
          </cell>
          <cell r="S181">
            <v>160651.17724003055</v>
          </cell>
          <cell r="T181">
            <v>160651.17724003055</v>
          </cell>
          <cell r="U181">
            <v>6823967.2671343908</v>
          </cell>
          <cell r="W181">
            <v>2</v>
          </cell>
          <cell r="X181">
            <v>6871131.1817702819</v>
          </cell>
          <cell r="Y181">
            <v>-47163.914635891095</v>
          </cell>
          <cell r="Z181">
            <v>-6.9115095060672503E-3</v>
          </cell>
          <cell r="AB181">
            <v>5581.747507530692</v>
          </cell>
          <cell r="AC181">
            <v>5534.4422280084273</v>
          </cell>
          <cell r="AD181">
            <v>-47.305279522264755</v>
          </cell>
          <cell r="AE181">
            <v>-8.4749945171189098E-3</v>
          </cell>
          <cell r="AG181">
            <v>709555</v>
          </cell>
          <cell r="AH181">
            <v>731995</v>
          </cell>
        </row>
        <row r="182"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  <cell r="Y182">
            <v>0</v>
          </cell>
        </row>
        <row r="183">
          <cell r="E183" t="str">
            <v>Total All Schools</v>
          </cell>
          <cell r="F183">
            <v>69349.416666666672</v>
          </cell>
          <cell r="G183">
            <v>214747950.48442215</v>
          </cell>
          <cell r="H183">
            <v>21445689.488289274</v>
          </cell>
          <cell r="I183">
            <v>157366.1191557023</v>
          </cell>
          <cell r="J183">
            <v>28263420.492599279</v>
          </cell>
          <cell r="K183">
            <v>2822898.0673886216</v>
          </cell>
          <cell r="L183">
            <v>24150000</v>
          </cell>
          <cell r="M183">
            <v>573832.56769574992</v>
          </cell>
          <cell r="N183">
            <v>4023782.4899999993</v>
          </cell>
          <cell r="O183">
            <v>5597824.1362508684</v>
          </cell>
          <cell r="P183">
            <v>0</v>
          </cell>
          <cell r="Q183">
            <v>-2235528.6534322188</v>
          </cell>
          <cell r="R183">
            <v>-2235528.6534322188</v>
          </cell>
          <cell r="S183">
            <v>2262485.0105186496</v>
          </cell>
          <cell r="T183">
            <v>2262485.0105186496</v>
          </cell>
          <cell r="U183">
            <v>301809720.20288807</v>
          </cell>
          <cell r="W183">
            <v>719.08333333333337</v>
          </cell>
          <cell r="X183">
            <v>299950073.22952843</v>
          </cell>
          <cell r="Y183">
            <v>1859646.9733596884</v>
          </cell>
          <cell r="Z183">
            <v>6.1616536807017428E-3</v>
          </cell>
          <cell r="AB183">
            <v>4372.0145451429053</v>
          </cell>
          <cell r="AC183">
            <v>4352.0152686151605</v>
          </cell>
          <cell r="AD183">
            <v>-19.999276527744769</v>
          </cell>
          <cell r="AE183">
            <v>-4.5743847192738617E-3</v>
          </cell>
          <cell r="AG183">
            <v>24610960</v>
          </cell>
          <cell r="AH183">
            <v>25309845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-4.4519067741930485E-3</v>
          </cell>
          <cell r="S184">
            <v>0</v>
          </cell>
          <cell r="T184" t="str">
            <v>MFG Ok</v>
          </cell>
          <cell r="U184">
            <v>-4.1723251342773438E-5</v>
          </cell>
          <cell r="W184">
            <v>0</v>
          </cell>
          <cell r="Y184">
            <v>0</v>
          </cell>
        </row>
        <row r="185">
          <cell r="E185" t="str">
            <v>Base Entitlement Funding % of Budget Share</v>
          </cell>
          <cell r="G185">
            <v>0.71153424197226101</v>
          </cell>
          <cell r="H185" t="str">
            <v>Ok</v>
          </cell>
          <cell r="O185">
            <v>0</v>
          </cell>
          <cell r="S185" t="str">
            <v/>
          </cell>
          <cell r="U185" t="str">
            <v>Ok</v>
          </cell>
        </row>
        <row r="186">
          <cell r="D186">
            <v>4225</v>
          </cell>
          <cell r="E186" t="str">
            <v>Hinde House (Brigantia) School - Pri Phase</v>
          </cell>
          <cell r="F186">
            <v>399</v>
          </cell>
          <cell r="G186">
            <v>1087187.9584671638</v>
          </cell>
          <cell r="H186">
            <v>220805.70892304246</v>
          </cell>
          <cell r="I186">
            <v>5204.333335018292</v>
          </cell>
          <cell r="J186">
            <v>173850.50070989213</v>
          </cell>
          <cell r="K186">
            <v>29618.846719167694</v>
          </cell>
          <cell r="L186">
            <v>75000</v>
          </cell>
          <cell r="M186">
            <v>49417.231779284673</v>
          </cell>
          <cell r="N186">
            <v>14080.794</v>
          </cell>
          <cell r="O186">
            <v>129465.09532721013</v>
          </cell>
          <cell r="Q186">
            <v>0</v>
          </cell>
          <cell r="R186">
            <v>0</v>
          </cell>
          <cell r="S186">
            <v>51986.87730638458</v>
          </cell>
          <cell r="T186">
            <v>51986.87730638458</v>
          </cell>
          <cell r="U186">
            <v>1836617.3465671639</v>
          </cell>
          <cell r="X186">
            <v>1804108.2153922967</v>
          </cell>
          <cell r="Y186">
            <v>32509.131174867274</v>
          </cell>
          <cell r="Z186">
            <v>1.8019501766859524E-2</v>
          </cell>
          <cell r="AB186">
            <v>4710.4653143402002</v>
          </cell>
          <cell r="AC186">
            <v>4603.050993902667</v>
          </cell>
          <cell r="AD186">
            <v>-107.41432043753321</v>
          </cell>
          <cell r="AE186">
            <v>-2.2803335396723717E-2</v>
          </cell>
          <cell r="AG186">
            <v>229612.68856447688</v>
          </cell>
          <cell r="AH186">
            <v>300960</v>
          </cell>
        </row>
        <row r="187">
          <cell r="D187">
            <v>4225</v>
          </cell>
          <cell r="E187" t="str">
            <v>Hinde House (Brigantia) School - Sec Phase</v>
          </cell>
          <cell r="F187">
            <v>834</v>
          </cell>
          <cell r="G187">
            <v>3094620.9823923083</v>
          </cell>
          <cell r="H187">
            <v>465733.34427349479</v>
          </cell>
          <cell r="I187">
            <v>6169.7862606970148</v>
          </cell>
          <cell r="J187">
            <v>578482.73613425787</v>
          </cell>
          <cell r="K187">
            <v>108756.49842532238</v>
          </cell>
          <cell r="L187">
            <v>75000</v>
          </cell>
          <cell r="M187">
            <v>103293.16116271532</v>
          </cell>
          <cell r="N187">
            <v>27333.306</v>
          </cell>
          <cell r="O187">
            <v>419295.80598478491</v>
          </cell>
          <cell r="P187">
            <v>0</v>
          </cell>
          <cell r="Q187">
            <v>0</v>
          </cell>
          <cell r="R187">
            <v>0</v>
          </cell>
          <cell r="S187">
            <v>108664.29993364596</v>
          </cell>
          <cell r="T187">
            <v>108664.29993364596</v>
          </cell>
          <cell r="U187">
            <v>4987349.9205672266</v>
          </cell>
          <cell r="X187">
            <v>5067022.5663779834</v>
          </cell>
          <cell r="Y187">
            <v>-79672.645810756832</v>
          </cell>
          <cell r="Z187">
            <v>-1.5723759814969318E-2</v>
          </cell>
          <cell r="AA187">
            <v>0</v>
          </cell>
          <cell r="AB187">
            <v>5975.2624603513959</v>
          </cell>
          <cell r="AC187">
            <v>5980.0358759798883</v>
          </cell>
          <cell r="AD187">
            <v>4.7734156284923301</v>
          </cell>
          <cell r="AE187">
            <v>7.9886292194964316E-4</v>
          </cell>
          <cell r="AF187">
            <v>0</v>
          </cell>
          <cell r="AG187">
            <v>479942.31143552309</v>
          </cell>
          <cell r="AH187">
            <v>431035</v>
          </cell>
        </row>
        <row r="188">
          <cell r="E188" t="str">
            <v>Total Hinde House (Brigantia)</v>
          </cell>
          <cell r="F188">
            <v>1233</v>
          </cell>
          <cell r="G188">
            <v>4181808.9408594724</v>
          </cell>
          <cell r="H188">
            <v>686539.05319653731</v>
          </cell>
          <cell r="I188">
            <v>11374.119595715307</v>
          </cell>
          <cell r="J188">
            <v>752333.23684415</v>
          </cell>
          <cell r="K188">
            <v>138375.34514449007</v>
          </cell>
          <cell r="L188">
            <v>150000</v>
          </cell>
          <cell r="M188">
            <v>152710.39294200001</v>
          </cell>
          <cell r="N188">
            <v>41414.1</v>
          </cell>
          <cell r="O188">
            <v>548760.901311995</v>
          </cell>
          <cell r="Q188">
            <v>0</v>
          </cell>
          <cell r="R188">
            <v>0</v>
          </cell>
          <cell r="S188">
            <v>160651.17724003055</v>
          </cell>
          <cell r="T188">
            <v>160651.17724003055</v>
          </cell>
          <cell r="U188">
            <v>6823967.2671343908</v>
          </cell>
          <cell r="X188">
            <v>6871130.7817702796</v>
          </cell>
          <cell r="Y188">
            <v>-47163.514635889558</v>
          </cell>
          <cell r="Z188">
            <v>-6.8640106168577891E-3</v>
          </cell>
          <cell r="AG188">
            <v>709555</v>
          </cell>
          <cell r="AH188">
            <v>731995</v>
          </cell>
        </row>
        <row r="189">
          <cell r="Y189" t="str">
            <v>2016-17</v>
          </cell>
          <cell r="Z189" t="str">
            <v>NOR</v>
          </cell>
          <cell r="AA189">
            <v>0</v>
          </cell>
          <cell r="AB189" t="str">
            <v>Budget Share</v>
          </cell>
          <cell r="AC189" t="str">
            <v>£/pupil</v>
          </cell>
          <cell r="AD189" t="str">
            <v>£/pup ch</v>
          </cell>
          <cell r="AE189" t="str">
            <v>% £/pup ch</v>
          </cell>
        </row>
        <row r="190">
          <cell r="W190">
            <v>-4.883812352118877E-5</v>
          </cell>
          <cell r="X190">
            <v>0.62515906766819718</v>
          </cell>
          <cell r="Y190" t="str">
            <v>Primary</v>
          </cell>
          <cell r="Z190">
            <v>43354.416666666672</v>
          </cell>
          <cell r="AA190">
            <v>0</v>
          </cell>
          <cell r="AB190">
            <v>172915541.833942</v>
          </cell>
          <cell r="AC190">
            <v>3988.4181388810898</v>
          </cell>
          <cell r="AD190">
            <v>-19.951897532260318</v>
          </cell>
          <cell r="AE190">
            <v>-5.0024588289174768E-3</v>
          </cell>
          <cell r="AH190">
            <v>0.32360097323600973</v>
          </cell>
        </row>
        <row r="191">
          <cell r="G191">
            <v>214747950.48442215</v>
          </cell>
          <cell r="U191">
            <v>301809720.20284635</v>
          </cell>
          <cell r="W191">
            <v>4.8838123521133259E-5</v>
          </cell>
          <cell r="X191">
            <v>0.37484093233180282</v>
          </cell>
          <cell r="Y191" t="str">
            <v>Secondary</v>
          </cell>
          <cell r="Z191">
            <v>25995</v>
          </cell>
          <cell r="AA191">
            <v>0</v>
          </cell>
          <cell r="AB191">
            <v>128894178.36894606</v>
          </cell>
          <cell r="AC191">
            <v>4958.4219414866729</v>
          </cell>
          <cell r="AD191">
            <v>-19.951897531284885</v>
          </cell>
          <cell r="AE191">
            <v>-4.0238401989046444E-3</v>
          </cell>
          <cell r="AH191">
            <v>0.67639902676399022</v>
          </cell>
        </row>
        <row r="192">
          <cell r="Q192" t="str">
            <v>Scaling/Ajust</v>
          </cell>
          <cell r="R192">
            <v>0</v>
          </cell>
          <cell r="U192" t="str">
            <v>Control Total</v>
          </cell>
          <cell r="Y192">
            <v>0</v>
          </cell>
          <cell r="Z192">
            <v>69349.416666666672</v>
          </cell>
          <cell r="AA192">
            <v>0</v>
          </cell>
          <cell r="AB192">
            <v>301809720.20288807</v>
          </cell>
          <cell r="AC192">
            <v>4352.0152686151605</v>
          </cell>
          <cell r="AD192">
            <v>-19.999270697421707</v>
          </cell>
          <cell r="AE192">
            <v>-4.5954045339977878E-3</v>
          </cell>
        </row>
        <row r="193">
          <cell r="F193">
            <v>0</v>
          </cell>
          <cell r="Q193" t="str">
            <v>Primary</v>
          </cell>
          <cell r="R193" t="str">
            <v>Secondary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  <cell r="Y193" t="str">
            <v>2015-16</v>
          </cell>
          <cell r="Z193">
            <v>0</v>
          </cell>
          <cell r="AA193">
            <v>0</v>
          </cell>
          <cell r="AB193">
            <v>0</v>
          </cell>
        </row>
        <row r="194">
          <cell r="F194">
            <v>0</v>
          </cell>
          <cell r="N194" t="str">
            <v>Budget Share less Safety Nets</v>
          </cell>
          <cell r="O194">
            <v>301782763.84580159</v>
          </cell>
          <cell r="P194" t="str">
            <v>Balancing</v>
          </cell>
          <cell r="Q194">
            <v>-1.0222196578979492E-5</v>
          </cell>
          <cell r="R194">
            <v>-3.1486153602600098E-5</v>
          </cell>
          <cell r="W194">
            <v>0</v>
          </cell>
          <cell r="X194">
            <v>0.62511022954467599</v>
          </cell>
          <cell r="Y194" t="str">
            <v>Primary</v>
          </cell>
          <cell r="Z194">
            <v>42886.833333333328</v>
          </cell>
          <cell r="AA194">
            <v>0</v>
          </cell>
          <cell r="AB194">
            <v>171906297.68998659</v>
          </cell>
          <cell r="AC194">
            <v>4008.3700364133501</v>
          </cell>
        </row>
        <row r="195">
          <cell r="F195">
            <v>0</v>
          </cell>
          <cell r="N195" t="str">
            <v>Gains Cap</v>
          </cell>
          <cell r="O195">
            <v>-2235528.6534322188</v>
          </cell>
          <cell r="P195" t="str">
            <v>Scaling %</v>
          </cell>
          <cell r="Q195">
            <v>-5.9142757977979607E-14</v>
          </cell>
          <cell r="R195">
            <v>-2.4418584625069449E-13</v>
          </cell>
          <cell r="S195">
            <v>0</v>
          </cell>
          <cell r="W195">
            <v>0</v>
          </cell>
          <cell r="X195">
            <v>0.37488977045532396</v>
          </cell>
          <cell r="Y195" t="str">
            <v>Secondary</v>
          </cell>
          <cell r="Z195">
            <v>25720</v>
          </cell>
          <cell r="AA195">
            <v>0</v>
          </cell>
          <cell r="AB195">
            <v>128043775.13954186</v>
          </cell>
          <cell r="AC195">
            <v>4978.3738390179578</v>
          </cell>
        </row>
        <row r="196">
          <cell r="F196">
            <v>0</v>
          </cell>
          <cell r="N196" t="str">
            <v>MFG</v>
          </cell>
          <cell r="O196">
            <v>2262485.0105186496</v>
          </cell>
          <cell r="Q196">
            <v>-1.0222196578979492E-5</v>
          </cell>
          <cell r="R196">
            <v>-3.1486153602600098E-5</v>
          </cell>
          <cell r="S196">
            <v>0</v>
          </cell>
          <cell r="T196">
            <v>0</v>
          </cell>
          <cell r="U196">
            <v>0</v>
          </cell>
          <cell r="W196">
            <v>0</v>
          </cell>
          <cell r="Y196">
            <v>0</v>
          </cell>
          <cell r="Z196">
            <v>68606.833333333328</v>
          </cell>
          <cell r="AA196">
            <v>0</v>
          </cell>
          <cell r="AB196">
            <v>299950072.82952845</v>
          </cell>
          <cell r="AC196">
            <v>4372.0145393125822</v>
          </cell>
        </row>
        <row r="197">
          <cell r="F197">
            <v>0</v>
          </cell>
          <cell r="N197" t="str">
            <v>Pri Scaling/AWPU Inc.</v>
          </cell>
          <cell r="O197">
            <v>-1.0222196578979492E-5</v>
          </cell>
          <cell r="P197" t="str">
            <v>Balancing Value</v>
          </cell>
          <cell r="Q197">
            <v>1.3093948364257813E-2</v>
          </cell>
          <cell r="R197">
            <v>1.1187195777893066E-3</v>
          </cell>
          <cell r="S197">
            <v>0</v>
          </cell>
          <cell r="W197">
            <v>0</v>
          </cell>
        </row>
        <row r="198">
          <cell r="F198">
            <v>0</v>
          </cell>
          <cell r="N198" t="str">
            <v>Sec Scaling/AWPU Inc.</v>
          </cell>
          <cell r="O198">
            <v>-3.1486153602600098E-5</v>
          </cell>
          <cell r="P198" t="str">
            <v>Scaling % Value</v>
          </cell>
          <cell r="Q198">
            <v>1.5006397162977001E-11</v>
          </cell>
          <cell r="R198">
            <v>6.326216210155373E-11</v>
          </cell>
          <cell r="U198">
            <v>-4.1723251342773438E-5</v>
          </cell>
          <cell r="W198">
            <v>0</v>
          </cell>
          <cell r="X198">
            <v>0</v>
          </cell>
        </row>
        <row r="199">
          <cell r="F199">
            <v>0</v>
          </cell>
          <cell r="N199" t="str">
            <v>Total</v>
          </cell>
          <cell r="O199">
            <v>301809720.20284641</v>
          </cell>
          <cell r="Q199">
            <v>2.593696117401123E-3</v>
          </cell>
          <cell r="R199">
            <v>8.1572383642196655E-3</v>
          </cell>
          <cell r="W199">
            <v>0</v>
          </cell>
          <cell r="X199" t="str">
            <v>Top Slices/Adjustments:</v>
          </cell>
          <cell r="Y199">
            <v>0</v>
          </cell>
          <cell r="Z199">
            <v>0</v>
          </cell>
          <cell r="AB199">
            <v>467.58333333334303</v>
          </cell>
          <cell r="AC199">
            <v>1.0902724612449269E-2</v>
          </cell>
        </row>
        <row r="200">
          <cell r="E200" t="str">
            <v>Funding Available</v>
          </cell>
          <cell r="F200">
            <v>0</v>
          </cell>
          <cell r="G200">
            <v>213323319.51656008</v>
          </cell>
          <cell r="N200">
            <v>0</v>
          </cell>
          <cell r="O200">
            <v>0</v>
          </cell>
          <cell r="P200">
            <v>0</v>
          </cell>
          <cell r="Q200">
            <v>1.3093948364257813E-2</v>
          </cell>
          <cell r="R200">
            <v>1.1187195777893066E-3</v>
          </cell>
          <cell r="W200">
            <v>0</v>
          </cell>
          <cell r="X200" t="str">
            <v>Total</v>
          </cell>
          <cell r="Y200" t="str">
            <v>Primary</v>
          </cell>
          <cell r="Z200" t="str">
            <v>Secondary</v>
          </cell>
          <cell r="AB200">
            <v>275</v>
          </cell>
          <cell r="AC200">
            <v>1.0692068429237946E-2</v>
          </cell>
          <cell r="AD200">
            <v>-865002.87890425243</v>
          </cell>
        </row>
        <row r="201">
          <cell r="E201" t="str">
            <v>Variance</v>
          </cell>
          <cell r="F201">
            <v>0</v>
          </cell>
          <cell r="G201">
            <v>1424630.9678620696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 t="str">
            <v>Sector Balance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742.58333333334303</v>
          </cell>
          <cell r="AC201">
            <v>1.0823751764280182E-2</v>
          </cell>
          <cell r="AD201">
            <v>-518649.57632575062</v>
          </cell>
        </row>
        <row r="202">
          <cell r="R202">
            <v>0</v>
          </cell>
          <cell r="S202">
            <v>4008.3700364133501</v>
          </cell>
          <cell r="T202">
            <v>43354.416666666672</v>
          </cell>
          <cell r="U202">
            <v>172915541.83393177</v>
          </cell>
          <cell r="V202">
            <v>0</v>
          </cell>
          <cell r="X202">
            <v>-1386937.7566666666</v>
          </cell>
          <cell r="Y202">
            <v>-867056.71487155417</v>
          </cell>
          <cell r="Z202">
            <v>-519881.04179511231</v>
          </cell>
        </row>
        <row r="203">
          <cell r="R203">
            <v>0</v>
          </cell>
          <cell r="S203">
            <v>4978.3738390179578</v>
          </cell>
          <cell r="T203">
            <v>25995</v>
          </cell>
          <cell r="U203">
            <v>128894178.36891457</v>
          </cell>
          <cell r="V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S204">
            <v>4352.0152686145593</v>
          </cell>
          <cell r="T204">
            <v>69349.416666666672</v>
          </cell>
          <cell r="U204">
            <v>301809720.20284635</v>
          </cell>
        </row>
        <row r="205">
          <cell r="U205">
            <v>0</v>
          </cell>
          <cell r="Y205" t="str">
            <v>AWPU Change</v>
          </cell>
        </row>
        <row r="206">
          <cell r="S206" t="str">
            <v>Weighted NOR</v>
          </cell>
          <cell r="T206" t="str">
            <v>£ Addition</v>
          </cell>
          <cell r="U206" t="str">
            <v>£ Excess</v>
          </cell>
          <cell r="X206" t="str">
            <v>Primary</v>
          </cell>
          <cell r="Y206">
            <v>-27.075205265915884</v>
          </cell>
        </row>
        <row r="207">
          <cell r="S207">
            <v>43354.416666666672</v>
          </cell>
          <cell r="T207">
            <v>-865002.87891448091</v>
          </cell>
          <cell r="U207">
            <v>-1383652.4552717209</v>
          </cell>
          <cell r="X207" t="str">
            <v>Secondary</v>
          </cell>
          <cell r="Y207">
            <v>94.044943602040803</v>
          </cell>
        </row>
        <row r="208">
          <cell r="S208">
            <v>34313.4</v>
          </cell>
          <cell r="T208">
            <v>-518649.57635723992</v>
          </cell>
        </row>
        <row r="209">
          <cell r="S209">
            <v>77667.81666666668</v>
          </cell>
        </row>
        <row r="210">
          <cell r="U210">
            <v>0</v>
          </cell>
        </row>
        <row r="211">
          <cell r="T211">
            <v>-772359.10113399453</v>
          </cell>
          <cell r="U211">
            <v>0</v>
          </cell>
        </row>
        <row r="212">
          <cell r="T212">
            <v>-611293.35413772624</v>
          </cell>
          <cell r="U212">
            <v>0</v>
          </cell>
        </row>
        <row r="214">
          <cell r="E214" t="str">
            <v>2016-17</v>
          </cell>
          <cell r="F214">
            <v>69349.416666666672</v>
          </cell>
          <cell r="G214">
            <v>214747950.48442215</v>
          </cell>
          <cell r="H214">
            <v>21445689.488289274</v>
          </cell>
          <cell r="I214">
            <v>157366.1191557023</v>
          </cell>
          <cell r="J214">
            <v>28263420.492599279</v>
          </cell>
          <cell r="K214">
            <v>2822898.0673886216</v>
          </cell>
          <cell r="L214">
            <v>24150000</v>
          </cell>
          <cell r="M214">
            <v>573832.56769574992</v>
          </cell>
          <cell r="N214">
            <v>4023782.4899999993</v>
          </cell>
          <cell r="O214">
            <v>5597824.1362508684</v>
          </cell>
          <cell r="P214">
            <v>0</v>
          </cell>
          <cell r="Q214">
            <v>-2235528.6534322188</v>
          </cell>
          <cell r="R214">
            <v>-2235528.6534322188</v>
          </cell>
          <cell r="S214">
            <v>2262485.0105186496</v>
          </cell>
          <cell r="T214">
            <v>2262485.0105186496</v>
          </cell>
          <cell r="U214">
            <v>301809720.20288807</v>
          </cell>
          <cell r="W214">
            <v>0</v>
          </cell>
          <cell r="Y214">
            <v>0</v>
          </cell>
        </row>
        <row r="215">
          <cell r="E215" t="str">
            <v>2015-16</v>
          </cell>
          <cell r="F215">
            <v>68606.833333333328</v>
          </cell>
          <cell r="G215">
            <v>211194118.62468457</v>
          </cell>
          <cell r="H215">
            <v>21445689.570232093</v>
          </cell>
          <cell r="I215">
            <v>171429.78859256287</v>
          </cell>
          <cell r="J215">
            <v>28263420.492599271</v>
          </cell>
          <cell r="K215">
            <v>2822898.0673886216</v>
          </cell>
          <cell r="L215">
            <v>24192500</v>
          </cell>
          <cell r="M215">
            <v>501403.65920047177</v>
          </cell>
          <cell r="N215">
            <v>4110592.8066666671</v>
          </cell>
          <cell r="O215">
            <v>5696675.3004041361</v>
          </cell>
          <cell r="P215">
            <v>0</v>
          </cell>
          <cell r="Q215">
            <v>0</v>
          </cell>
          <cell r="R215">
            <v>-2101762.2501183273</v>
          </cell>
          <cell r="S215">
            <v>0</v>
          </cell>
          <cell r="T215">
            <v>3653107.1698783301</v>
          </cell>
          <cell r="U215">
            <v>299950073.22952843</v>
          </cell>
          <cell r="W215">
            <v>0</v>
          </cell>
          <cell r="Y215">
            <v>0</v>
          </cell>
        </row>
        <row r="216">
          <cell r="E216" t="str">
            <v>£ Var</v>
          </cell>
          <cell r="F216">
            <v>742.58333333334303</v>
          </cell>
          <cell r="G216">
            <v>3553831.8597375751</v>
          </cell>
          <cell r="H216">
            <v>-8.1942819058895111E-2</v>
          </cell>
          <cell r="I216">
            <v>-14063.669436860568</v>
          </cell>
          <cell r="J216">
            <v>0</v>
          </cell>
          <cell r="K216">
            <v>0</v>
          </cell>
          <cell r="L216">
            <v>-42500</v>
          </cell>
          <cell r="M216">
            <v>72428.908495278156</v>
          </cell>
          <cell r="N216">
            <v>-86810.316666667815</v>
          </cell>
          <cell r="O216">
            <v>-98851.164153267629</v>
          </cell>
          <cell r="Q216">
            <v>0</v>
          </cell>
          <cell r="R216">
            <v>-133766.4033138915</v>
          </cell>
          <cell r="S216">
            <v>0</v>
          </cell>
          <cell r="T216">
            <v>-1390622.1593596805</v>
          </cell>
          <cell r="U216">
            <v>1859646.9733596444</v>
          </cell>
        </row>
        <row r="217">
          <cell r="E217" t="str">
            <v>% Var</v>
          </cell>
          <cell r="F217">
            <v>1.0823751764280182E-2</v>
          </cell>
          <cell r="G217">
            <v>1.6827323994060315E-2</v>
          </cell>
          <cell r="H217">
            <v>-3.8209458730875539E-9</v>
          </cell>
          <cell r="I217">
            <v>-8.2037489238732525E-2</v>
          </cell>
          <cell r="J217">
            <v>0</v>
          </cell>
          <cell r="K217">
            <v>0</v>
          </cell>
          <cell r="L217">
            <v>-1.7567427921876615E-3</v>
          </cell>
          <cell r="M217">
            <v>0.14445229340921015</v>
          </cell>
          <cell r="N217">
            <v>-2.1118685491269426E-2</v>
          </cell>
          <cell r="O217">
            <v>-1.7352430837378932E-2</v>
          </cell>
          <cell r="P217">
            <v>0</v>
          </cell>
          <cell r="Q217">
            <v>0</v>
          </cell>
          <cell r="R217">
            <v>6.3644878628094384E-2</v>
          </cell>
          <cell r="S217">
            <v>0</v>
          </cell>
          <cell r="T217">
            <v>-0.38066831732341333</v>
          </cell>
          <cell r="U217">
            <v>6.1998550403306665E-3</v>
          </cell>
        </row>
        <row r="220">
          <cell r="E220" t="str">
            <v>Primary Maintained</v>
          </cell>
          <cell r="F220">
            <v>31682</v>
          </cell>
          <cell r="G220">
            <v>86326538.596883923</v>
          </cell>
          <cell r="H220">
            <v>7952895.8241094612</v>
          </cell>
          <cell r="I220">
            <v>86083.482239620469</v>
          </cell>
          <cell r="J220">
            <v>11966966.565419322</v>
          </cell>
          <cell r="K220">
            <v>1405765.7792852607</v>
          </cell>
          <cell r="L220">
            <v>14400000</v>
          </cell>
          <cell r="M220">
            <v>31476.574343749999</v>
          </cell>
          <cell r="N220">
            <v>1864665.8387</v>
          </cell>
          <cell r="O220">
            <v>388377.26961641421</v>
          </cell>
          <cell r="P220">
            <v>0</v>
          </cell>
          <cell r="Q220">
            <v>-992651.3962646008</v>
          </cell>
          <cell r="R220">
            <v>-992651.3962646008</v>
          </cell>
          <cell r="S220">
            <v>938999.66783417622</v>
          </cell>
          <cell r="T220">
            <v>938999.66783417622</v>
          </cell>
          <cell r="U220">
            <v>124369118.20216733</v>
          </cell>
        </row>
        <row r="221">
          <cell r="E221" t="str">
            <v>Primary Academies</v>
          </cell>
          <cell r="F221">
            <v>11672.416666666668</v>
          </cell>
          <cell r="G221">
            <v>31804789.088249195</v>
          </cell>
          <cell r="H221">
            <v>4279978.9379755063</v>
          </cell>
          <cell r="I221">
            <v>59054.566556025558</v>
          </cell>
          <cell r="J221">
            <v>5186992.4688423425</v>
          </cell>
          <cell r="K221">
            <v>673544.8597403653</v>
          </cell>
          <cell r="L221">
            <v>5925000</v>
          </cell>
          <cell r="M221">
            <v>130910.99125428467</v>
          </cell>
          <cell r="N221">
            <v>226856.45279999997</v>
          </cell>
          <cell r="O221">
            <v>129465.09532721013</v>
          </cell>
          <cell r="P221">
            <v>0</v>
          </cell>
          <cell r="Q221">
            <v>-498009.67804472457</v>
          </cell>
          <cell r="R221">
            <v>-498009.67804472457</v>
          </cell>
          <cell r="S221">
            <v>627840.84907449014</v>
          </cell>
          <cell r="T221">
            <v>627840.84907449014</v>
          </cell>
          <cell r="U221">
            <v>48546423.631774709</v>
          </cell>
        </row>
        <row r="222">
          <cell r="E222" t="str">
            <v>Primary Total</v>
          </cell>
          <cell r="F222">
            <v>43354.416666666672</v>
          </cell>
          <cell r="G222">
            <v>118131327.68513311</v>
          </cell>
          <cell r="H222">
            <v>12232874.762084968</v>
          </cell>
          <cell r="I222">
            <v>145138.04879564603</v>
          </cell>
          <cell r="J222">
            <v>17153959.034261666</v>
          </cell>
          <cell r="K222">
            <v>2079310.639025626</v>
          </cell>
          <cell r="L222">
            <v>20325000</v>
          </cell>
          <cell r="M222">
            <v>162387.56559803468</v>
          </cell>
          <cell r="N222">
            <v>2091522.2914999998</v>
          </cell>
          <cell r="O222">
            <v>517842.36494362436</v>
          </cell>
          <cell r="P222">
            <v>0</v>
          </cell>
          <cell r="Q222">
            <v>-1490661.0743093253</v>
          </cell>
          <cell r="R222">
            <v>-1490661.0743093253</v>
          </cell>
          <cell r="S222">
            <v>1566840.5169086664</v>
          </cell>
          <cell r="T222">
            <v>1566840.5169086664</v>
          </cell>
          <cell r="U222">
            <v>172915541.83394206</v>
          </cell>
          <cell r="W222">
            <v>0</v>
          </cell>
          <cell r="Y222">
            <v>0</v>
          </cell>
        </row>
        <row r="223">
          <cell r="F223">
            <v>0</v>
          </cell>
          <cell r="G223">
            <v>-8.149072527885437E-9</v>
          </cell>
          <cell r="H223">
            <v>4.9476511776447296E-9</v>
          </cell>
          <cell r="I223">
            <v>1.7280399333685637E-11</v>
          </cell>
          <cell r="J223">
            <v>-8.149072527885437E-10</v>
          </cell>
          <cell r="K223">
            <v>4.3291947804391384E-10</v>
          </cell>
          <cell r="L223">
            <v>0</v>
          </cell>
          <cell r="M223">
            <v>0</v>
          </cell>
          <cell r="N223">
            <v>2.2737367544323206E-10</v>
          </cell>
          <cell r="O223">
            <v>0</v>
          </cell>
          <cell r="P223">
            <v>0</v>
          </cell>
          <cell r="Q223">
            <v>2.3283064365386963E-10</v>
          </cell>
          <cell r="R223">
            <v>2.3283064365386963E-10</v>
          </cell>
          <cell r="S223">
            <v>3.8562575355172157E-10</v>
          </cell>
          <cell r="T223">
            <v>3.8562575355172157E-10</v>
          </cell>
          <cell r="U223">
            <v>4.9592927098274231E-8</v>
          </cell>
        </row>
        <row r="224">
          <cell r="E224" t="str">
            <v>Secondary Maintained</v>
          </cell>
          <cell r="F224">
            <v>5614</v>
          </cell>
          <cell r="G224">
            <v>20857059.16746065</v>
          </cell>
          <cell r="H224">
            <v>1169831.4547353089</v>
          </cell>
          <cell r="I224">
            <v>0</v>
          </cell>
          <cell r="J224">
            <v>1993366.310089444</v>
          </cell>
          <cell r="K224">
            <v>48182.580140834878</v>
          </cell>
          <cell r="L224">
            <v>750000</v>
          </cell>
          <cell r="M224">
            <v>308151.84093499999</v>
          </cell>
          <cell r="N224">
            <v>1109533.2025000001</v>
          </cell>
          <cell r="O224">
            <v>793579.96191291627</v>
          </cell>
          <cell r="P224">
            <v>0</v>
          </cell>
          <cell r="Q224">
            <v>-256039.45400188304</v>
          </cell>
          <cell r="R224">
            <v>-256039.45400188304</v>
          </cell>
          <cell r="S224">
            <v>60692.619337232565</v>
          </cell>
          <cell r="T224">
            <v>60692.619337232565</v>
          </cell>
          <cell r="U224">
            <v>26834357.6831095</v>
          </cell>
        </row>
        <row r="225">
          <cell r="E225" t="str">
            <v>Secondary Academies</v>
          </cell>
          <cell r="F225">
            <v>20381</v>
          </cell>
          <cell r="G225">
            <v>75759563.631828383</v>
          </cell>
          <cell r="H225">
            <v>8042983.2714690017</v>
          </cell>
          <cell r="I225">
            <v>12228.070360056285</v>
          </cell>
          <cell r="J225">
            <v>9116095.148248164</v>
          </cell>
          <cell r="K225">
            <v>695404.84822216106</v>
          </cell>
          <cell r="L225">
            <v>3075000</v>
          </cell>
          <cell r="M225">
            <v>103293.16116271532</v>
          </cell>
          <cell r="N225">
            <v>822726.99599999993</v>
          </cell>
          <cell r="O225">
            <v>4286401.8093943279</v>
          </cell>
          <cell r="P225">
            <v>0</v>
          </cell>
          <cell r="Q225">
            <v>-488828.12512101012</v>
          </cell>
          <cell r="R225">
            <v>-488828.12512101012</v>
          </cell>
          <cell r="S225">
            <v>634951.87427275104</v>
          </cell>
          <cell r="T225">
            <v>634951.87427275104</v>
          </cell>
          <cell r="U225">
            <v>102059820.68583655</v>
          </cell>
        </row>
        <row r="226">
          <cell r="E226" t="str">
            <v>Secondary Total</v>
          </cell>
          <cell r="F226">
            <v>25995</v>
          </cell>
          <cell r="G226">
            <v>96616622.799289033</v>
          </cell>
          <cell r="H226">
            <v>9212814.7262043096</v>
          </cell>
          <cell r="I226">
            <v>12228.070360056285</v>
          </cell>
          <cell r="J226">
            <v>11109461.458337609</v>
          </cell>
          <cell r="K226">
            <v>743587.42836299597</v>
          </cell>
          <cell r="L226">
            <v>3825000</v>
          </cell>
          <cell r="M226">
            <v>411445.00209771527</v>
          </cell>
          <cell r="N226">
            <v>1932260.1984999999</v>
          </cell>
          <cell r="O226">
            <v>5079981.771307244</v>
          </cell>
          <cell r="P226">
            <v>0</v>
          </cell>
          <cell r="Q226">
            <v>-744867.57912289316</v>
          </cell>
          <cell r="R226">
            <v>-744867.57912289316</v>
          </cell>
          <cell r="S226">
            <v>695644.49360998359</v>
          </cell>
          <cell r="T226">
            <v>695644.49360998359</v>
          </cell>
          <cell r="U226">
            <v>128894178.36894605</v>
          </cell>
          <cell r="W226">
            <v>0</v>
          </cell>
          <cell r="Y226">
            <v>0</v>
          </cell>
        </row>
        <row r="227">
          <cell r="F227">
            <v>0</v>
          </cell>
          <cell r="G227">
            <v>0</v>
          </cell>
          <cell r="H227">
            <v>-2.0954757928848267E-9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9.822542779147625E-11</v>
          </cell>
          <cell r="O227">
            <v>0</v>
          </cell>
          <cell r="P227">
            <v>0</v>
          </cell>
          <cell r="Q227">
            <v>1.1641532182693481E-10</v>
          </cell>
          <cell r="R227">
            <v>1.1641532182693481E-10</v>
          </cell>
          <cell r="S227">
            <v>0</v>
          </cell>
          <cell r="T227">
            <v>0</v>
          </cell>
          <cell r="U227">
            <v>-1.2107193470001221E-8</v>
          </cell>
          <cell r="W227">
            <v>0</v>
          </cell>
        </row>
        <row r="229">
          <cell r="E229" t="str">
            <v>Total Maintained</v>
          </cell>
          <cell r="F229">
            <v>37296</v>
          </cell>
          <cell r="G229">
            <v>107183597.76434457</v>
          </cell>
          <cell r="H229">
            <v>9122727.27884477</v>
          </cell>
          <cell r="I229">
            <v>86083.482239620469</v>
          </cell>
          <cell r="J229">
            <v>13960332.875508767</v>
          </cell>
          <cell r="K229">
            <v>1453948.3594260956</v>
          </cell>
          <cell r="L229">
            <v>15150000</v>
          </cell>
          <cell r="M229">
            <v>339628.41527875001</v>
          </cell>
          <cell r="N229">
            <v>2974199.0411999999</v>
          </cell>
          <cell r="O229">
            <v>1181957.2315293304</v>
          </cell>
          <cell r="P229">
            <v>0</v>
          </cell>
          <cell r="Q229">
            <v>-1248690.8502664838</v>
          </cell>
          <cell r="R229">
            <v>-1248690.8502664838</v>
          </cell>
          <cell r="S229">
            <v>999692.28717140877</v>
          </cell>
          <cell r="T229">
            <v>999692.28717140877</v>
          </cell>
          <cell r="U229">
            <v>151203475.88527682</v>
          </cell>
        </row>
        <row r="230">
          <cell r="E230" t="str">
            <v>Total Academies</v>
          </cell>
          <cell r="F230">
            <v>32053.416666666668</v>
          </cell>
          <cell r="G230">
            <v>107564352.72007757</v>
          </cell>
          <cell r="H230">
            <v>12322962.209444508</v>
          </cell>
          <cell r="I230">
            <v>71282.636916081843</v>
          </cell>
          <cell r="J230">
            <v>14303087.617090506</v>
          </cell>
          <cell r="K230">
            <v>1368949.7079625265</v>
          </cell>
          <cell r="L230">
            <v>9000000</v>
          </cell>
          <cell r="M230">
            <v>234204.15241699998</v>
          </cell>
          <cell r="N230">
            <v>1049583.4487999999</v>
          </cell>
          <cell r="O230">
            <v>4415866.9047215376</v>
          </cell>
          <cell r="P230">
            <v>0</v>
          </cell>
          <cell r="Q230">
            <v>-986837.80316573475</v>
          </cell>
          <cell r="R230">
            <v>-986837.80316573475</v>
          </cell>
          <cell r="S230">
            <v>1262792.7233472411</v>
          </cell>
          <cell r="T230">
            <v>1262792.7233472411</v>
          </cell>
          <cell r="U230">
            <v>150606244.31761128</v>
          </cell>
        </row>
        <row r="231">
          <cell r="E231" t="str">
            <v>Total All Schools</v>
          </cell>
          <cell r="F231">
            <v>69349.416666666672</v>
          </cell>
          <cell r="G231">
            <v>214747950.48442215</v>
          </cell>
          <cell r="H231">
            <v>21445689.488289278</v>
          </cell>
          <cell r="I231">
            <v>157366.1191557023</v>
          </cell>
          <cell r="J231">
            <v>28263420.492599275</v>
          </cell>
          <cell r="K231">
            <v>2822898.0673886221</v>
          </cell>
          <cell r="L231">
            <v>24150000</v>
          </cell>
          <cell r="M231">
            <v>573832.56769574992</v>
          </cell>
          <cell r="N231">
            <v>4023782.4899999998</v>
          </cell>
          <cell r="O231">
            <v>5597824.1362508684</v>
          </cell>
          <cell r="P231">
            <v>0</v>
          </cell>
          <cell r="Q231">
            <v>-2235528.6534322184</v>
          </cell>
          <cell r="R231">
            <v>-2235528.6534322184</v>
          </cell>
          <cell r="S231">
            <v>2262485.0105186501</v>
          </cell>
          <cell r="T231">
            <v>2262485.0105186501</v>
          </cell>
          <cell r="U231">
            <v>301809720.20288813</v>
          </cell>
          <cell r="W231">
            <v>0</v>
          </cell>
          <cell r="Y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</sheetData>
      <sheetData sheetId="20"/>
      <sheetData sheetId="21">
        <row r="5">
          <cell r="I5">
            <v>2724.7818507948969</v>
          </cell>
        </row>
      </sheetData>
      <sheetData sheetId="22"/>
      <sheetData sheetId="23"/>
      <sheetData sheetId="24">
        <row r="8">
          <cell r="L8">
            <v>1827081.802804027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D2">
            <v>1</v>
          </cell>
        </row>
        <row r="188">
          <cell r="G188">
            <v>157</v>
          </cell>
        </row>
        <row r="189">
          <cell r="G189">
            <v>241.99999999999997</v>
          </cell>
        </row>
      </sheetData>
      <sheetData sheetId="34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"/>
      <sheetName val="Impact"/>
      <sheetName val="Dash"/>
      <sheetName val="School List"/>
      <sheetName val="Budget"/>
      <sheetName val="DataSource"/>
      <sheetName val="Pupils"/>
      <sheetName val="AWPUs"/>
      <sheetName val="IR 1415"/>
      <sheetName val="IR 1516"/>
      <sheetName val="New Del"/>
      <sheetName val="Add Deleg"/>
      <sheetName val="Add Del A4"/>
      <sheetName val="Attain"/>
      <sheetName val="IDACI "/>
      <sheetName val="FSM"/>
      <sheetName val="EAL"/>
      <sheetName val="Mobility"/>
      <sheetName val="Split Site"/>
      <sheetName val="with MFG "/>
      <sheetName val="MFG"/>
      <sheetName val="Schls Forum"/>
      <sheetName val="MFG-Gains A4"/>
      <sheetName val="No MFG"/>
      <sheetName val="Notional SEN"/>
      <sheetName val="MFG A4"/>
      <sheetName val="Change"/>
      <sheetName val="A4 Compare"/>
      <sheetName val="A4 Comp. Tinsley"/>
      <sheetName val="Summary"/>
      <sheetName val="pro-forma check"/>
      <sheetName val="Sumbud15"/>
    </sheetNames>
    <sheetDataSet>
      <sheetData sheetId="0" refreshError="1"/>
      <sheetData sheetId="1" refreshError="1"/>
      <sheetData sheetId="2">
        <row r="19">
          <cell r="D19">
            <v>0</v>
          </cell>
        </row>
      </sheetData>
      <sheetData sheetId="3">
        <row r="1">
          <cell r="D1">
            <v>1</v>
          </cell>
        </row>
      </sheetData>
      <sheetData sheetId="4" refreshError="1"/>
      <sheetData sheetId="5">
        <row r="1">
          <cell r="B1">
            <v>0</v>
          </cell>
        </row>
      </sheetData>
      <sheetData sheetId="6">
        <row r="1">
          <cell r="H1" t="str">
            <v>October Census</v>
          </cell>
        </row>
      </sheetData>
      <sheetData sheetId="7">
        <row r="2">
          <cell r="A2">
            <v>0</v>
          </cell>
        </row>
      </sheetData>
      <sheetData sheetId="8" refreshError="1"/>
      <sheetData sheetId="9" refreshError="1"/>
      <sheetData sheetId="10">
        <row r="9">
          <cell r="E9">
            <v>8.3000000000000007</v>
          </cell>
        </row>
      </sheetData>
      <sheetData sheetId="11">
        <row r="2"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</row>
        <row r="3">
          <cell r="F3">
            <v>0</v>
          </cell>
          <cell r="G3">
            <v>0</v>
          </cell>
          <cell r="H3">
            <v>0</v>
          </cell>
        </row>
        <row r="4">
          <cell r="F4">
            <v>0</v>
          </cell>
          <cell r="G4">
            <v>0</v>
          </cell>
          <cell r="H4">
            <v>0</v>
          </cell>
        </row>
        <row r="5">
          <cell r="G5">
            <v>102.95999999999998</v>
          </cell>
          <cell r="H5">
            <v>39.04</v>
          </cell>
          <cell r="I5">
            <v>46.89</v>
          </cell>
          <cell r="J5">
            <v>17.03</v>
          </cell>
        </row>
        <row r="6">
          <cell r="C6" t="str">
            <v>DfE</v>
          </cell>
          <cell r="D6" t="str">
            <v>School_Name</v>
          </cell>
          <cell r="E6" t="str">
            <v xml:space="preserve">Academy Type </v>
          </cell>
          <cell r="F6" t="str">
            <v>Pupil Number Oct 14</v>
          </cell>
          <cell r="G6" t="str">
            <v>Additional Delegation £</v>
          </cell>
          <cell r="H6" t="str">
            <v>Centrally Retained £</v>
          </cell>
          <cell r="I6" t="str">
            <v>Subject to Buy Back £</v>
          </cell>
          <cell r="J6" t="str">
            <v>New Funding £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</row>
        <row r="8">
          <cell r="C8">
            <v>2001</v>
          </cell>
          <cell r="D8" t="str">
            <v>Abbey Lane Primary School</v>
          </cell>
          <cell r="E8">
            <v>0</v>
          </cell>
          <cell r="F8">
            <v>514</v>
          </cell>
          <cell r="G8">
            <v>52921.439999999988</v>
          </cell>
          <cell r="H8">
            <v>20066.560000000001</v>
          </cell>
          <cell r="I8">
            <v>24101.46</v>
          </cell>
          <cell r="J8">
            <v>8753.42</v>
          </cell>
        </row>
        <row r="9">
          <cell r="C9">
            <v>2318</v>
          </cell>
          <cell r="D9" t="str">
            <v>Acres Hill Community Primary School</v>
          </cell>
          <cell r="E9">
            <v>0</v>
          </cell>
          <cell r="F9">
            <v>317</v>
          </cell>
          <cell r="G9">
            <v>32638.319999999992</v>
          </cell>
          <cell r="H9">
            <v>12375.68</v>
          </cell>
          <cell r="I9">
            <v>14864.130000000001</v>
          </cell>
          <cell r="J9">
            <v>5398.51</v>
          </cell>
        </row>
        <row r="10">
          <cell r="C10">
            <v>2342</v>
          </cell>
          <cell r="D10" t="str">
            <v>Angram Bank Primary School</v>
          </cell>
          <cell r="E10">
            <v>0</v>
          </cell>
          <cell r="F10">
            <v>239</v>
          </cell>
          <cell r="G10">
            <v>24607.439999999995</v>
          </cell>
          <cell r="H10">
            <v>9330.56</v>
          </cell>
          <cell r="I10">
            <v>11206.710000000001</v>
          </cell>
          <cell r="J10">
            <v>4070.17</v>
          </cell>
        </row>
        <row r="11">
          <cell r="C11">
            <v>2343</v>
          </cell>
          <cell r="D11" t="str">
            <v>Anns Grove Primary School</v>
          </cell>
          <cell r="E11">
            <v>0</v>
          </cell>
          <cell r="F11">
            <v>292</v>
          </cell>
          <cell r="G11">
            <v>30064.319999999992</v>
          </cell>
          <cell r="H11">
            <v>11399.68</v>
          </cell>
          <cell r="I11">
            <v>13691.880000000001</v>
          </cell>
          <cell r="J11">
            <v>4972.76</v>
          </cell>
        </row>
        <row r="12">
          <cell r="C12">
            <v>3429</v>
          </cell>
          <cell r="D12" t="str">
            <v>Arbourthorne Community Primary School</v>
          </cell>
          <cell r="E12">
            <v>0</v>
          </cell>
          <cell r="F12">
            <v>398</v>
          </cell>
          <cell r="G12">
            <v>40978.079999999994</v>
          </cell>
          <cell r="H12">
            <v>15537.92</v>
          </cell>
          <cell r="I12">
            <v>18662.22</v>
          </cell>
          <cell r="J12">
            <v>6777.9400000000005</v>
          </cell>
        </row>
        <row r="13">
          <cell r="C13">
            <v>2340</v>
          </cell>
          <cell r="D13" t="str">
            <v>Athelstan Primary School</v>
          </cell>
          <cell r="E13">
            <v>0</v>
          </cell>
          <cell r="F13">
            <v>527</v>
          </cell>
          <cell r="G13">
            <v>54259.919999999991</v>
          </cell>
          <cell r="H13">
            <v>20574.079999999998</v>
          </cell>
          <cell r="I13">
            <v>24711.03</v>
          </cell>
          <cell r="J13">
            <v>8974.8100000000013</v>
          </cell>
        </row>
        <row r="14">
          <cell r="C14">
            <v>2281</v>
          </cell>
          <cell r="D14" t="str">
            <v>Ballifield Primary School</v>
          </cell>
          <cell r="E14">
            <v>0</v>
          </cell>
          <cell r="F14">
            <v>420</v>
          </cell>
          <cell r="G14">
            <v>43243.19999999999</v>
          </cell>
          <cell r="H14">
            <v>16396.8</v>
          </cell>
          <cell r="I14">
            <v>19693.8</v>
          </cell>
          <cell r="J14">
            <v>7152.6</v>
          </cell>
        </row>
        <row r="15">
          <cell r="C15">
            <v>2322</v>
          </cell>
          <cell r="D15" t="str">
            <v>Bankwood Community Primary School</v>
          </cell>
          <cell r="E15">
            <v>0</v>
          </cell>
          <cell r="F15">
            <v>256</v>
          </cell>
          <cell r="G15">
            <v>26357.759999999995</v>
          </cell>
          <cell r="H15">
            <v>9994.24</v>
          </cell>
          <cell r="I15">
            <v>12003.84</v>
          </cell>
          <cell r="J15">
            <v>4359.68</v>
          </cell>
        </row>
        <row r="16">
          <cell r="C16">
            <v>2274</v>
          </cell>
          <cell r="D16" t="str">
            <v>Beck Primary School</v>
          </cell>
          <cell r="E16">
            <v>0</v>
          </cell>
          <cell r="F16">
            <v>616</v>
          </cell>
          <cell r="G16">
            <v>63423.359999999986</v>
          </cell>
          <cell r="H16">
            <v>24048.639999999999</v>
          </cell>
          <cell r="I16">
            <v>28884.240000000002</v>
          </cell>
          <cell r="J16">
            <v>10490.480000000001</v>
          </cell>
        </row>
        <row r="17">
          <cell r="C17">
            <v>2241</v>
          </cell>
          <cell r="D17" t="str">
            <v>Beighton Nursery and Infant School</v>
          </cell>
          <cell r="E17">
            <v>0</v>
          </cell>
          <cell r="F17">
            <v>268</v>
          </cell>
          <cell r="G17">
            <v>27593.279999999995</v>
          </cell>
          <cell r="H17">
            <v>10462.719999999999</v>
          </cell>
          <cell r="I17">
            <v>12566.52</v>
          </cell>
          <cell r="J17">
            <v>4564.04</v>
          </cell>
        </row>
        <row r="18">
          <cell r="C18">
            <v>2353</v>
          </cell>
          <cell r="D18" t="str">
            <v>Birley Community Primary School</v>
          </cell>
          <cell r="E18">
            <v>0</v>
          </cell>
          <cell r="F18">
            <v>595</v>
          </cell>
          <cell r="G18">
            <v>61261.19999999999</v>
          </cell>
          <cell r="H18">
            <v>23228.799999999999</v>
          </cell>
          <cell r="I18">
            <v>27899.55</v>
          </cell>
          <cell r="J18">
            <v>10132.85</v>
          </cell>
        </row>
        <row r="19">
          <cell r="C19">
            <v>2323</v>
          </cell>
          <cell r="D19" t="str">
            <v>Birley Spa Community Primary School</v>
          </cell>
          <cell r="E19">
            <v>0</v>
          </cell>
          <cell r="F19">
            <v>413</v>
          </cell>
          <cell r="G19">
            <v>42522.479999999989</v>
          </cell>
          <cell r="H19">
            <v>16123.52</v>
          </cell>
          <cell r="I19">
            <v>19365.57</v>
          </cell>
          <cell r="J19">
            <v>7033.39</v>
          </cell>
        </row>
        <row r="20">
          <cell r="C20">
            <v>2328</v>
          </cell>
          <cell r="D20" t="str">
            <v>Bradfield Dungworth Primary School</v>
          </cell>
          <cell r="E20">
            <v>0</v>
          </cell>
          <cell r="F20">
            <v>105</v>
          </cell>
          <cell r="G20">
            <v>10810.799999999997</v>
          </cell>
          <cell r="H20">
            <v>4099.2</v>
          </cell>
          <cell r="I20">
            <v>4923.45</v>
          </cell>
          <cell r="J20">
            <v>1788.15</v>
          </cell>
        </row>
        <row r="21">
          <cell r="C21">
            <v>2233</v>
          </cell>
          <cell r="D21" t="str">
            <v>Bradway Primary School</v>
          </cell>
          <cell r="E21">
            <v>0</v>
          </cell>
          <cell r="F21">
            <v>425</v>
          </cell>
          <cell r="G21">
            <v>43757.999999999993</v>
          </cell>
          <cell r="H21">
            <v>16592</v>
          </cell>
          <cell r="I21">
            <v>19928.25</v>
          </cell>
          <cell r="J21">
            <v>7237.7500000000009</v>
          </cell>
        </row>
        <row r="22">
          <cell r="C22">
            <v>2014</v>
          </cell>
          <cell r="D22" t="str">
            <v>Brightside Nursery and Infant School</v>
          </cell>
          <cell r="E22">
            <v>0</v>
          </cell>
          <cell r="F22">
            <v>181</v>
          </cell>
          <cell r="G22">
            <v>18635.759999999995</v>
          </cell>
          <cell r="H22">
            <v>7066.24</v>
          </cell>
          <cell r="I22">
            <v>8487.09</v>
          </cell>
          <cell r="J22">
            <v>3082.4300000000003</v>
          </cell>
        </row>
        <row r="23">
          <cell r="C23">
            <v>2246</v>
          </cell>
          <cell r="D23" t="str">
            <v>Brook House Junior School</v>
          </cell>
          <cell r="E23">
            <v>0</v>
          </cell>
          <cell r="F23">
            <v>334</v>
          </cell>
          <cell r="G23">
            <v>34388.639999999992</v>
          </cell>
          <cell r="H23">
            <v>13039.36</v>
          </cell>
          <cell r="I23">
            <v>15661.26</v>
          </cell>
          <cell r="J23">
            <v>5688.02</v>
          </cell>
        </row>
        <row r="24">
          <cell r="C24">
            <v>5204</v>
          </cell>
          <cell r="D24" t="str">
            <v>Broomhill Infant School</v>
          </cell>
          <cell r="E24">
            <v>0</v>
          </cell>
          <cell r="F24">
            <v>124</v>
          </cell>
          <cell r="G24">
            <v>12767.039999999997</v>
          </cell>
          <cell r="H24">
            <v>4840.96</v>
          </cell>
          <cell r="I24">
            <v>5814.36</v>
          </cell>
          <cell r="J24">
            <v>2111.7200000000003</v>
          </cell>
        </row>
        <row r="25">
          <cell r="C25">
            <v>2325</v>
          </cell>
          <cell r="D25" t="str">
            <v>Brunswick Community Primary School</v>
          </cell>
          <cell r="E25">
            <v>0</v>
          </cell>
          <cell r="F25">
            <v>405</v>
          </cell>
          <cell r="G25">
            <v>41698.799999999988</v>
          </cell>
          <cell r="H25">
            <v>15811.199999999999</v>
          </cell>
          <cell r="I25">
            <v>18990.45</v>
          </cell>
          <cell r="J25">
            <v>6897.1500000000005</v>
          </cell>
        </row>
        <row r="26">
          <cell r="C26">
            <v>2095</v>
          </cell>
          <cell r="D26" t="str">
            <v>Byron Wood Primary School</v>
          </cell>
          <cell r="E26">
            <v>0</v>
          </cell>
          <cell r="F26">
            <v>434</v>
          </cell>
          <cell r="G26">
            <v>44684.639999999992</v>
          </cell>
          <cell r="H26">
            <v>16943.36</v>
          </cell>
          <cell r="I26">
            <v>20350.260000000002</v>
          </cell>
          <cell r="J26">
            <v>7391.02</v>
          </cell>
        </row>
        <row r="27">
          <cell r="C27">
            <v>2344</v>
          </cell>
          <cell r="D27" t="str">
            <v>Carfield Primary School</v>
          </cell>
          <cell r="E27">
            <v>0</v>
          </cell>
          <cell r="F27">
            <v>512</v>
          </cell>
          <cell r="G27">
            <v>52715.51999999999</v>
          </cell>
          <cell r="H27">
            <v>19988.48</v>
          </cell>
          <cell r="I27">
            <v>24007.68</v>
          </cell>
          <cell r="J27">
            <v>8719.36</v>
          </cell>
        </row>
        <row r="28">
          <cell r="C28">
            <v>2023</v>
          </cell>
          <cell r="D28" t="str">
            <v>Carter Knowle Junior School</v>
          </cell>
          <cell r="E28">
            <v>0</v>
          </cell>
          <cell r="F28">
            <v>243</v>
          </cell>
          <cell r="G28">
            <v>25019.279999999995</v>
          </cell>
          <cell r="H28">
            <v>9486.7199999999993</v>
          </cell>
          <cell r="I28">
            <v>11394.27</v>
          </cell>
          <cell r="J28">
            <v>4138.29</v>
          </cell>
        </row>
        <row r="29">
          <cell r="C29">
            <v>2354</v>
          </cell>
          <cell r="D29" t="str">
            <v>Charnock Hall Primary School</v>
          </cell>
          <cell r="E29">
            <v>0</v>
          </cell>
          <cell r="F29">
            <v>404</v>
          </cell>
          <cell r="G29">
            <v>41595.839999999989</v>
          </cell>
          <cell r="H29">
            <v>15772.16</v>
          </cell>
          <cell r="I29">
            <v>18943.560000000001</v>
          </cell>
          <cell r="J29">
            <v>6880.1200000000008</v>
          </cell>
        </row>
        <row r="30">
          <cell r="C30">
            <v>5200</v>
          </cell>
          <cell r="D30" t="str">
            <v>Clifford CofE Infant School</v>
          </cell>
          <cell r="E30">
            <v>0</v>
          </cell>
          <cell r="F30">
            <v>91</v>
          </cell>
          <cell r="G30">
            <v>9369.3599999999988</v>
          </cell>
          <cell r="H30">
            <v>3552.64</v>
          </cell>
          <cell r="I30">
            <v>4266.99</v>
          </cell>
          <cell r="J30">
            <v>1549.73</v>
          </cell>
        </row>
        <row r="31">
          <cell r="C31">
            <v>2312</v>
          </cell>
          <cell r="D31" t="str">
            <v>Coit Primary School</v>
          </cell>
          <cell r="E31">
            <v>0</v>
          </cell>
          <cell r="F31">
            <v>209</v>
          </cell>
          <cell r="G31">
            <v>21518.639999999996</v>
          </cell>
          <cell r="H31">
            <v>8159.36</v>
          </cell>
          <cell r="I31">
            <v>9800.01</v>
          </cell>
          <cell r="J31">
            <v>3559.2700000000004</v>
          </cell>
        </row>
        <row r="32">
          <cell r="C32">
            <v>2026</v>
          </cell>
          <cell r="D32" t="str">
            <v>Concord Junior School</v>
          </cell>
          <cell r="E32" t="str">
            <v>Recoupment Academy</v>
          </cell>
          <cell r="F32">
            <v>211</v>
          </cell>
          <cell r="G32">
            <v>21724.559999999994</v>
          </cell>
          <cell r="H32">
            <v>8237.44</v>
          </cell>
          <cell r="I32">
            <v>9893.7900000000009</v>
          </cell>
          <cell r="J32">
            <v>3593.3300000000004</v>
          </cell>
        </row>
        <row r="33">
          <cell r="C33">
            <v>3422</v>
          </cell>
          <cell r="D33" t="str">
            <v>Deepcar St John's Church of England Junior School</v>
          </cell>
          <cell r="E33">
            <v>0</v>
          </cell>
          <cell r="F33">
            <v>193</v>
          </cell>
          <cell r="G33">
            <v>19871.279999999995</v>
          </cell>
          <cell r="H33">
            <v>7534.72</v>
          </cell>
          <cell r="I33">
            <v>9049.77</v>
          </cell>
          <cell r="J33">
            <v>3286.7900000000004</v>
          </cell>
        </row>
        <row r="34">
          <cell r="C34">
            <v>2283</v>
          </cell>
          <cell r="D34" t="str">
            <v>Dobcroft Infant School</v>
          </cell>
          <cell r="E34">
            <v>0</v>
          </cell>
          <cell r="F34">
            <v>273</v>
          </cell>
          <cell r="G34">
            <v>28108.079999999994</v>
          </cell>
          <cell r="H34">
            <v>10657.92</v>
          </cell>
          <cell r="I34">
            <v>12800.97</v>
          </cell>
          <cell r="J34">
            <v>4649.1900000000005</v>
          </cell>
        </row>
        <row r="35">
          <cell r="C35">
            <v>2239</v>
          </cell>
          <cell r="D35" t="str">
            <v>Dobcroft Junior School</v>
          </cell>
          <cell r="E35">
            <v>0</v>
          </cell>
          <cell r="F35">
            <v>370</v>
          </cell>
          <cell r="G35">
            <v>38095.19999999999</v>
          </cell>
          <cell r="H35">
            <v>14444.8</v>
          </cell>
          <cell r="I35">
            <v>17349.3</v>
          </cell>
          <cell r="J35">
            <v>6301.1</v>
          </cell>
        </row>
        <row r="36">
          <cell r="C36">
            <v>2364</v>
          </cell>
          <cell r="D36" t="str">
            <v>Dore Primary School</v>
          </cell>
          <cell r="E36">
            <v>0</v>
          </cell>
          <cell r="F36">
            <v>458</v>
          </cell>
          <cell r="G36">
            <v>47155.679999999993</v>
          </cell>
          <cell r="H36">
            <v>17880.32</v>
          </cell>
          <cell r="I36">
            <v>21475.62</v>
          </cell>
          <cell r="J36">
            <v>7799.7400000000007</v>
          </cell>
        </row>
        <row r="37">
          <cell r="C37">
            <v>3008</v>
          </cell>
          <cell r="D37" t="str">
            <v>Ecclesall Church of England Junior School</v>
          </cell>
          <cell r="E37">
            <v>0</v>
          </cell>
          <cell r="F37">
            <v>361</v>
          </cell>
          <cell r="G37">
            <v>37168.55999999999</v>
          </cell>
          <cell r="H37">
            <v>14093.44</v>
          </cell>
          <cell r="I37">
            <v>16927.29</v>
          </cell>
          <cell r="J37">
            <v>6147.8300000000008</v>
          </cell>
        </row>
        <row r="38">
          <cell r="C38">
            <v>2206</v>
          </cell>
          <cell r="D38" t="str">
            <v>Ecclesall Infant School</v>
          </cell>
          <cell r="E38">
            <v>0</v>
          </cell>
          <cell r="F38">
            <v>181</v>
          </cell>
          <cell r="G38">
            <v>18635.759999999995</v>
          </cell>
          <cell r="H38">
            <v>7066.24</v>
          </cell>
          <cell r="I38">
            <v>8487.09</v>
          </cell>
          <cell r="J38">
            <v>3082.4300000000003</v>
          </cell>
        </row>
        <row r="39">
          <cell r="C39">
            <v>2080</v>
          </cell>
          <cell r="D39" t="str">
            <v>Ecclesfield Primary School</v>
          </cell>
          <cell r="E39">
            <v>0</v>
          </cell>
          <cell r="F39">
            <v>408</v>
          </cell>
          <cell r="G39">
            <v>42007.679999999993</v>
          </cell>
          <cell r="H39">
            <v>15928.32</v>
          </cell>
          <cell r="I39">
            <v>19131.12</v>
          </cell>
          <cell r="J39">
            <v>6948.2400000000007</v>
          </cell>
        </row>
        <row r="40">
          <cell r="C40">
            <v>3426</v>
          </cell>
          <cell r="D40" t="str">
            <v>Emmanuel Anglican/Methodist Junior School</v>
          </cell>
          <cell r="E40">
            <v>0</v>
          </cell>
          <cell r="F40">
            <v>178</v>
          </cell>
          <cell r="G40">
            <v>18326.879999999997</v>
          </cell>
          <cell r="H40">
            <v>6949.12</v>
          </cell>
          <cell r="I40">
            <v>8346.42</v>
          </cell>
          <cell r="J40">
            <v>3031.34</v>
          </cell>
        </row>
        <row r="41">
          <cell r="C41">
            <v>2028</v>
          </cell>
          <cell r="D41" t="str">
            <v>Emmaus Catholic and CofE Primary School</v>
          </cell>
          <cell r="E41" t="str">
            <v>Recoupment Academy</v>
          </cell>
          <cell r="F41">
            <v>289</v>
          </cell>
          <cell r="G41">
            <v>29755.439999999995</v>
          </cell>
          <cell r="H41">
            <v>11282.56</v>
          </cell>
          <cell r="I41">
            <v>13551.210000000001</v>
          </cell>
          <cell r="J41">
            <v>4921.67</v>
          </cell>
        </row>
        <row r="42">
          <cell r="C42">
            <v>2365</v>
          </cell>
          <cell r="D42" t="str">
            <v>Firs Hill Community Primary School</v>
          </cell>
          <cell r="E42">
            <v>0</v>
          </cell>
          <cell r="F42">
            <v>455</v>
          </cell>
          <cell r="G42">
            <v>46846.799999999988</v>
          </cell>
          <cell r="H42">
            <v>17763.2</v>
          </cell>
          <cell r="I42">
            <v>21334.95</v>
          </cell>
          <cell r="J42">
            <v>7748.6500000000005</v>
          </cell>
        </row>
        <row r="43">
          <cell r="C43">
            <v>2010</v>
          </cell>
          <cell r="D43" t="str">
            <v>Fox Hill Primary</v>
          </cell>
          <cell r="E43" t="str">
            <v>Recoupment Academy</v>
          </cell>
          <cell r="F43">
            <v>252</v>
          </cell>
          <cell r="G43">
            <v>25945.919999999995</v>
          </cell>
          <cell r="H43">
            <v>9838.08</v>
          </cell>
          <cell r="I43">
            <v>11816.28</v>
          </cell>
          <cell r="J43">
            <v>4291.5600000000004</v>
          </cell>
        </row>
        <row r="44">
          <cell r="C44">
            <v>2036</v>
          </cell>
          <cell r="D44" t="str">
            <v>Gleadless Primary School</v>
          </cell>
          <cell r="E44">
            <v>0</v>
          </cell>
          <cell r="F44">
            <v>400</v>
          </cell>
          <cell r="G44">
            <v>41183.999999999993</v>
          </cell>
          <cell r="H44">
            <v>15616</v>
          </cell>
          <cell r="I44">
            <v>18756</v>
          </cell>
          <cell r="J44">
            <v>6812</v>
          </cell>
        </row>
        <row r="45">
          <cell r="C45">
            <v>2305</v>
          </cell>
          <cell r="D45" t="str">
            <v>Greengate Lane Academy</v>
          </cell>
          <cell r="E45" t="str">
            <v>Recoupment Academy</v>
          </cell>
          <cell r="F45">
            <v>193</v>
          </cell>
          <cell r="G45">
            <v>19871.279999999995</v>
          </cell>
          <cell r="H45">
            <v>7534.72</v>
          </cell>
          <cell r="I45">
            <v>9049.77</v>
          </cell>
          <cell r="J45">
            <v>3286.7900000000004</v>
          </cell>
        </row>
        <row r="46">
          <cell r="C46">
            <v>2341</v>
          </cell>
          <cell r="D46" t="str">
            <v>Greenhill Primary School</v>
          </cell>
          <cell r="E46">
            <v>0</v>
          </cell>
          <cell r="F46">
            <v>526</v>
          </cell>
          <cell r="G46">
            <v>54156.959999999992</v>
          </cell>
          <cell r="H46">
            <v>20535.04</v>
          </cell>
          <cell r="I46">
            <v>24664.14</v>
          </cell>
          <cell r="J46">
            <v>8957.7800000000007</v>
          </cell>
        </row>
        <row r="47">
          <cell r="C47">
            <v>2129</v>
          </cell>
          <cell r="D47" t="str">
            <v>Greenlands (High Hazels) Junior School</v>
          </cell>
          <cell r="E47" t="str">
            <v>Recoupment Academy</v>
          </cell>
          <cell r="F47">
            <v>360</v>
          </cell>
          <cell r="G47">
            <v>37065.599999999991</v>
          </cell>
          <cell r="H47">
            <v>14054.4</v>
          </cell>
          <cell r="I47">
            <v>16880.400000000001</v>
          </cell>
          <cell r="J47">
            <v>6130.8</v>
          </cell>
        </row>
        <row r="48">
          <cell r="C48">
            <v>2131</v>
          </cell>
          <cell r="D48" t="str">
            <v>Greenlands (High Hazels) Nursery Infant School</v>
          </cell>
          <cell r="E48" t="str">
            <v>Recoupment Academy</v>
          </cell>
          <cell r="F48">
            <v>264</v>
          </cell>
          <cell r="G48">
            <v>27181.439999999995</v>
          </cell>
          <cell r="H48">
            <v>10306.56</v>
          </cell>
          <cell r="I48">
            <v>12378.960000000001</v>
          </cell>
          <cell r="J48">
            <v>4495.92</v>
          </cell>
        </row>
        <row r="49">
          <cell r="C49">
            <v>2296</v>
          </cell>
          <cell r="D49" t="str">
            <v>Grenoside Community Primary School</v>
          </cell>
          <cell r="E49">
            <v>0</v>
          </cell>
          <cell r="F49">
            <v>345</v>
          </cell>
          <cell r="G49">
            <v>35521.19999999999</v>
          </cell>
          <cell r="H49">
            <v>13468.8</v>
          </cell>
          <cell r="I49">
            <v>16177.050000000001</v>
          </cell>
          <cell r="J49">
            <v>5875.35</v>
          </cell>
        </row>
        <row r="50">
          <cell r="C50">
            <v>2356</v>
          </cell>
          <cell r="D50" t="str">
            <v>Greystones Primary School</v>
          </cell>
          <cell r="E50">
            <v>0</v>
          </cell>
          <cell r="F50">
            <v>539</v>
          </cell>
          <cell r="G50">
            <v>55495.439999999988</v>
          </cell>
          <cell r="H50">
            <v>21042.560000000001</v>
          </cell>
          <cell r="I50">
            <v>25273.71</v>
          </cell>
          <cell r="J50">
            <v>9179.17</v>
          </cell>
        </row>
        <row r="51">
          <cell r="C51">
            <v>2279</v>
          </cell>
          <cell r="D51" t="str">
            <v>Halfway Junior School</v>
          </cell>
          <cell r="E51">
            <v>0</v>
          </cell>
          <cell r="F51">
            <v>170</v>
          </cell>
          <cell r="G51">
            <v>17503.199999999997</v>
          </cell>
          <cell r="H51">
            <v>6636.8</v>
          </cell>
          <cell r="I51">
            <v>7971.3</v>
          </cell>
          <cell r="J51">
            <v>2895.1000000000004</v>
          </cell>
        </row>
        <row r="52">
          <cell r="C52">
            <v>2252</v>
          </cell>
          <cell r="D52" t="str">
            <v>Halfway Nursery Infant School</v>
          </cell>
          <cell r="E52">
            <v>0</v>
          </cell>
          <cell r="F52">
            <v>150</v>
          </cell>
          <cell r="G52">
            <v>15443.999999999996</v>
          </cell>
          <cell r="H52">
            <v>5856</v>
          </cell>
          <cell r="I52">
            <v>7033.5</v>
          </cell>
          <cell r="J52">
            <v>2554.5</v>
          </cell>
        </row>
        <row r="53">
          <cell r="C53">
            <v>2357</v>
          </cell>
          <cell r="D53" t="str">
            <v>Hallam Primary School</v>
          </cell>
          <cell r="E53">
            <v>0</v>
          </cell>
          <cell r="F53">
            <v>522</v>
          </cell>
          <cell r="G53">
            <v>53745.119999999988</v>
          </cell>
          <cell r="H53">
            <v>20378.88</v>
          </cell>
          <cell r="I53">
            <v>24476.58</v>
          </cell>
          <cell r="J53">
            <v>8889.66</v>
          </cell>
        </row>
        <row r="54">
          <cell r="C54">
            <v>2004</v>
          </cell>
          <cell r="D54" t="str">
            <v>Hartley Brook Primary School</v>
          </cell>
          <cell r="E54" t="str">
            <v>Recoupment Academy</v>
          </cell>
          <cell r="F54">
            <v>571</v>
          </cell>
          <cell r="G54">
            <v>58790.159999999989</v>
          </cell>
          <cell r="H54">
            <v>22291.84</v>
          </cell>
          <cell r="I54">
            <v>26774.19</v>
          </cell>
          <cell r="J54">
            <v>9724.130000000001</v>
          </cell>
        </row>
        <row r="55">
          <cell r="C55">
            <v>2047</v>
          </cell>
          <cell r="D55" t="str">
            <v>Hatfield Primary School</v>
          </cell>
          <cell r="E55" t="str">
            <v>Recoupment Academy</v>
          </cell>
          <cell r="F55">
            <v>417</v>
          </cell>
          <cell r="G55">
            <v>42934.319999999992</v>
          </cell>
          <cell r="H55">
            <v>16279.68</v>
          </cell>
          <cell r="I55">
            <v>19553.13</v>
          </cell>
          <cell r="J55">
            <v>7101.51</v>
          </cell>
        </row>
        <row r="56">
          <cell r="C56">
            <v>2297</v>
          </cell>
          <cell r="D56" t="str">
            <v>High Green Primary School</v>
          </cell>
          <cell r="E56">
            <v>0</v>
          </cell>
          <cell r="F56">
            <v>211</v>
          </cell>
          <cell r="G56">
            <v>21724.559999999994</v>
          </cell>
          <cell r="H56">
            <v>8237.44</v>
          </cell>
          <cell r="I56">
            <v>9893.7900000000009</v>
          </cell>
          <cell r="J56">
            <v>3593.3300000000004</v>
          </cell>
        </row>
        <row r="57">
          <cell r="C57">
            <v>2339</v>
          </cell>
          <cell r="D57" t="str">
            <v>Hillsborough Primary School</v>
          </cell>
          <cell r="E57" t="str">
            <v>Recoupment Academy</v>
          </cell>
          <cell r="F57">
            <v>351</v>
          </cell>
          <cell r="G57">
            <v>36138.959999999992</v>
          </cell>
          <cell r="H57">
            <v>13703.039999999999</v>
          </cell>
          <cell r="I57">
            <v>16458.39</v>
          </cell>
          <cell r="J57">
            <v>5977.5300000000007</v>
          </cell>
        </row>
        <row r="58">
          <cell r="C58">
            <v>2213</v>
          </cell>
          <cell r="D58" t="str">
            <v>Holt House Infant School</v>
          </cell>
          <cell r="E58">
            <v>0</v>
          </cell>
          <cell r="F58">
            <v>181</v>
          </cell>
          <cell r="G58">
            <v>18635.759999999995</v>
          </cell>
          <cell r="H58">
            <v>7066.24</v>
          </cell>
          <cell r="I58">
            <v>8487.09</v>
          </cell>
          <cell r="J58">
            <v>3082.4300000000003</v>
          </cell>
        </row>
        <row r="59">
          <cell r="C59">
            <v>2337</v>
          </cell>
          <cell r="D59" t="str">
            <v>Hucklow Primary School</v>
          </cell>
          <cell r="E59">
            <v>0</v>
          </cell>
          <cell r="F59">
            <v>429</v>
          </cell>
          <cell r="G59">
            <v>44169.839999999989</v>
          </cell>
          <cell r="H59">
            <v>16748.16</v>
          </cell>
          <cell r="I59">
            <v>20115.810000000001</v>
          </cell>
          <cell r="J59">
            <v>7305.8700000000008</v>
          </cell>
        </row>
        <row r="60">
          <cell r="C60">
            <v>2060</v>
          </cell>
          <cell r="D60" t="str">
            <v>Hunter's Bar Infant School</v>
          </cell>
          <cell r="E60">
            <v>0</v>
          </cell>
          <cell r="F60">
            <v>266</v>
          </cell>
          <cell r="G60">
            <v>27387.359999999993</v>
          </cell>
          <cell r="H60">
            <v>10384.64</v>
          </cell>
          <cell r="I60">
            <v>12472.74</v>
          </cell>
          <cell r="J60">
            <v>4529.9800000000005</v>
          </cell>
        </row>
        <row r="61">
          <cell r="C61">
            <v>2058</v>
          </cell>
          <cell r="D61" t="str">
            <v>Hunter's Bar Junior School</v>
          </cell>
          <cell r="E61">
            <v>0</v>
          </cell>
          <cell r="F61">
            <v>367</v>
          </cell>
          <cell r="G61">
            <v>37786.319999999992</v>
          </cell>
          <cell r="H61">
            <v>14327.68</v>
          </cell>
          <cell r="I61">
            <v>17208.63</v>
          </cell>
          <cell r="J61">
            <v>6250.01</v>
          </cell>
        </row>
        <row r="62">
          <cell r="C62">
            <v>2063</v>
          </cell>
          <cell r="D62" t="str">
            <v>Intake Primary School</v>
          </cell>
          <cell r="E62">
            <v>0</v>
          </cell>
          <cell r="F62">
            <v>406</v>
          </cell>
          <cell r="G62">
            <v>41801.759999999995</v>
          </cell>
          <cell r="H62">
            <v>15850.24</v>
          </cell>
          <cell r="I62">
            <v>19037.34</v>
          </cell>
          <cell r="J62">
            <v>6914.18</v>
          </cell>
        </row>
        <row r="63">
          <cell r="C63">
            <v>2261</v>
          </cell>
          <cell r="D63" t="str">
            <v>Limpsfield Junior School</v>
          </cell>
          <cell r="E63">
            <v>0</v>
          </cell>
          <cell r="F63">
            <v>229</v>
          </cell>
          <cell r="G63">
            <v>23577.839999999997</v>
          </cell>
          <cell r="H63">
            <v>8940.16</v>
          </cell>
          <cell r="I63">
            <v>10737.81</v>
          </cell>
          <cell r="J63">
            <v>3899.8700000000003</v>
          </cell>
        </row>
        <row r="64">
          <cell r="C64">
            <v>2315</v>
          </cell>
          <cell r="D64" t="str">
            <v>Lound Infant School</v>
          </cell>
          <cell r="E64" t="str">
            <v>Recoupment Academy</v>
          </cell>
          <cell r="F64">
            <v>177</v>
          </cell>
          <cell r="G64">
            <v>18223.919999999995</v>
          </cell>
          <cell r="H64">
            <v>6910.08</v>
          </cell>
          <cell r="I64">
            <v>8299.5300000000007</v>
          </cell>
          <cell r="J64">
            <v>3014.3100000000004</v>
          </cell>
        </row>
        <row r="65">
          <cell r="C65">
            <v>2298</v>
          </cell>
          <cell r="D65" t="str">
            <v>Lound Junior School</v>
          </cell>
          <cell r="E65" t="str">
            <v>Recoupment Academy</v>
          </cell>
          <cell r="F65">
            <v>244</v>
          </cell>
          <cell r="G65">
            <v>25122.239999999994</v>
          </cell>
          <cell r="H65">
            <v>9525.76</v>
          </cell>
          <cell r="I65">
            <v>11441.16</v>
          </cell>
          <cell r="J65">
            <v>4155.3200000000006</v>
          </cell>
        </row>
        <row r="66">
          <cell r="C66">
            <v>2029</v>
          </cell>
          <cell r="D66" t="str">
            <v>Lowedges Primary School</v>
          </cell>
          <cell r="E66" t="str">
            <v>Recoupment Academy</v>
          </cell>
          <cell r="F66">
            <v>279</v>
          </cell>
          <cell r="G66">
            <v>28725.839999999993</v>
          </cell>
          <cell r="H66">
            <v>10892.16</v>
          </cell>
          <cell r="I66">
            <v>13082.31</v>
          </cell>
          <cell r="J66">
            <v>4751.37</v>
          </cell>
        </row>
        <row r="67">
          <cell r="C67">
            <v>2368</v>
          </cell>
          <cell r="D67" t="str">
            <v>Lower Meadow Primary School</v>
          </cell>
          <cell r="E67">
            <v>0</v>
          </cell>
          <cell r="F67">
            <v>271</v>
          </cell>
          <cell r="G67">
            <v>27902.159999999996</v>
          </cell>
          <cell r="H67">
            <v>10579.84</v>
          </cell>
          <cell r="I67">
            <v>12707.19</v>
          </cell>
          <cell r="J67">
            <v>4615.13</v>
          </cell>
        </row>
        <row r="68">
          <cell r="C68">
            <v>2070</v>
          </cell>
          <cell r="D68" t="str">
            <v>Lowfield Community Primary School</v>
          </cell>
          <cell r="E68">
            <v>0</v>
          </cell>
          <cell r="F68">
            <v>351</v>
          </cell>
          <cell r="G68">
            <v>36138.959999999992</v>
          </cell>
          <cell r="H68">
            <v>13703.039999999999</v>
          </cell>
          <cell r="I68">
            <v>16458.39</v>
          </cell>
          <cell r="J68">
            <v>5977.5300000000007</v>
          </cell>
        </row>
        <row r="69">
          <cell r="C69">
            <v>2292</v>
          </cell>
          <cell r="D69" t="str">
            <v>Loxley Primary School</v>
          </cell>
          <cell r="E69">
            <v>0</v>
          </cell>
          <cell r="F69">
            <v>210</v>
          </cell>
          <cell r="G69">
            <v>21621.599999999995</v>
          </cell>
          <cell r="H69">
            <v>8198.4</v>
          </cell>
          <cell r="I69">
            <v>9846.9</v>
          </cell>
          <cell r="J69">
            <v>3576.3</v>
          </cell>
        </row>
        <row r="70">
          <cell r="C70">
            <v>2072</v>
          </cell>
          <cell r="D70" t="str">
            <v>Lydgate Infant School</v>
          </cell>
          <cell r="E70">
            <v>0</v>
          </cell>
          <cell r="F70">
            <v>361</v>
          </cell>
          <cell r="G70">
            <v>37168.55999999999</v>
          </cell>
          <cell r="H70">
            <v>14093.44</v>
          </cell>
          <cell r="I70">
            <v>16927.29</v>
          </cell>
          <cell r="J70">
            <v>6147.8300000000008</v>
          </cell>
        </row>
        <row r="71">
          <cell r="C71">
            <v>2071</v>
          </cell>
          <cell r="D71" t="str">
            <v>Lydgate Junior School</v>
          </cell>
          <cell r="E71">
            <v>0</v>
          </cell>
          <cell r="F71">
            <v>473</v>
          </cell>
          <cell r="G71">
            <v>48700.079999999987</v>
          </cell>
          <cell r="H71">
            <v>18465.919999999998</v>
          </cell>
          <cell r="I71">
            <v>22178.97</v>
          </cell>
          <cell r="J71">
            <v>8055.1900000000005</v>
          </cell>
        </row>
        <row r="72">
          <cell r="C72">
            <v>2358</v>
          </cell>
          <cell r="D72" t="str">
            <v>Malin Bridge Primary School</v>
          </cell>
          <cell r="E72">
            <v>0</v>
          </cell>
          <cell r="F72">
            <v>522</v>
          </cell>
          <cell r="G72">
            <v>53745.119999999988</v>
          </cell>
          <cell r="H72">
            <v>20378.88</v>
          </cell>
          <cell r="I72">
            <v>24476.58</v>
          </cell>
          <cell r="J72">
            <v>8889.66</v>
          </cell>
        </row>
        <row r="73">
          <cell r="C73">
            <v>2359</v>
          </cell>
          <cell r="D73" t="str">
            <v>Manor Lodge Community Primary School</v>
          </cell>
          <cell r="E73">
            <v>0</v>
          </cell>
          <cell r="F73">
            <v>241</v>
          </cell>
          <cell r="G73">
            <v>24813.359999999993</v>
          </cell>
          <cell r="H73">
            <v>9408.64</v>
          </cell>
          <cell r="I73">
            <v>11300.49</v>
          </cell>
          <cell r="J73">
            <v>4104.2300000000005</v>
          </cell>
        </row>
        <row r="74">
          <cell r="C74">
            <v>2012</v>
          </cell>
          <cell r="D74" t="str">
            <v>Mansel Primary</v>
          </cell>
          <cell r="E74" t="str">
            <v>Recoupment Academy</v>
          </cell>
          <cell r="F74">
            <v>364</v>
          </cell>
          <cell r="G74">
            <v>37477.439999999995</v>
          </cell>
          <cell r="H74">
            <v>14210.56</v>
          </cell>
          <cell r="I74">
            <v>17067.96</v>
          </cell>
          <cell r="J74">
            <v>6198.92</v>
          </cell>
        </row>
        <row r="75">
          <cell r="C75">
            <v>2079</v>
          </cell>
          <cell r="D75" t="str">
            <v>Marlcliffe Community Primary School</v>
          </cell>
          <cell r="E75">
            <v>0</v>
          </cell>
          <cell r="F75">
            <v>511</v>
          </cell>
          <cell r="G75">
            <v>52612.55999999999</v>
          </cell>
          <cell r="H75">
            <v>19949.439999999999</v>
          </cell>
          <cell r="I75">
            <v>23960.79</v>
          </cell>
          <cell r="J75">
            <v>8702.33</v>
          </cell>
        </row>
        <row r="76">
          <cell r="C76">
            <v>2081</v>
          </cell>
          <cell r="D76" t="str">
            <v>Meersbrook Bank Primary School</v>
          </cell>
          <cell r="E76">
            <v>0</v>
          </cell>
          <cell r="F76">
            <v>206</v>
          </cell>
          <cell r="G76">
            <v>21209.759999999995</v>
          </cell>
          <cell r="H76">
            <v>8042.24</v>
          </cell>
          <cell r="I76">
            <v>9659.34</v>
          </cell>
          <cell r="J76">
            <v>3508.1800000000003</v>
          </cell>
        </row>
        <row r="77">
          <cell r="C77">
            <v>2013</v>
          </cell>
          <cell r="D77" t="str">
            <v>Meynell Community Primary School</v>
          </cell>
          <cell r="E77" t="str">
            <v>Recoupment Academy</v>
          </cell>
          <cell r="F77">
            <v>419</v>
          </cell>
          <cell r="G77">
            <v>43140.239999999991</v>
          </cell>
          <cell r="H77">
            <v>16357.76</v>
          </cell>
          <cell r="I77">
            <v>19646.91</v>
          </cell>
          <cell r="J77">
            <v>7135.5700000000006</v>
          </cell>
        </row>
        <row r="78">
          <cell r="C78">
            <v>2346</v>
          </cell>
          <cell r="D78" t="str">
            <v>Monteney Primary School</v>
          </cell>
          <cell r="E78" t="str">
            <v>Recoupment Academy</v>
          </cell>
          <cell r="F78">
            <v>404</v>
          </cell>
          <cell r="G78">
            <v>41595.839999999989</v>
          </cell>
          <cell r="H78">
            <v>15772.16</v>
          </cell>
          <cell r="I78">
            <v>18943.560000000001</v>
          </cell>
          <cell r="J78">
            <v>6880.1200000000008</v>
          </cell>
        </row>
        <row r="79">
          <cell r="C79">
            <v>2257</v>
          </cell>
          <cell r="D79" t="str">
            <v>Mosborough Primary School</v>
          </cell>
          <cell r="E79">
            <v>0</v>
          </cell>
          <cell r="F79">
            <v>383</v>
          </cell>
          <cell r="G79">
            <v>39433.679999999993</v>
          </cell>
          <cell r="H79">
            <v>14952.32</v>
          </cell>
          <cell r="I79">
            <v>17958.87</v>
          </cell>
          <cell r="J79">
            <v>6522.4900000000007</v>
          </cell>
        </row>
        <row r="80">
          <cell r="C80">
            <v>2092</v>
          </cell>
          <cell r="D80" t="str">
            <v>Mundella Primary School</v>
          </cell>
          <cell r="E80">
            <v>0</v>
          </cell>
          <cell r="F80">
            <v>346</v>
          </cell>
          <cell r="G80">
            <v>35624.159999999996</v>
          </cell>
          <cell r="H80">
            <v>13507.84</v>
          </cell>
          <cell r="I80">
            <v>16223.94</v>
          </cell>
          <cell r="J80">
            <v>5892.38</v>
          </cell>
        </row>
        <row r="81">
          <cell r="C81">
            <v>2221</v>
          </cell>
          <cell r="D81" t="str">
            <v>Nether Green Infant School</v>
          </cell>
          <cell r="E81">
            <v>0</v>
          </cell>
          <cell r="F81">
            <v>222</v>
          </cell>
          <cell r="G81">
            <v>22857.119999999995</v>
          </cell>
          <cell r="H81">
            <v>8666.8799999999992</v>
          </cell>
          <cell r="I81">
            <v>10409.58</v>
          </cell>
          <cell r="J81">
            <v>3780.6600000000003</v>
          </cell>
        </row>
        <row r="82">
          <cell r="C82">
            <v>2087</v>
          </cell>
          <cell r="D82" t="str">
            <v>Nether Green Junior School</v>
          </cell>
          <cell r="E82">
            <v>0</v>
          </cell>
          <cell r="F82">
            <v>359</v>
          </cell>
          <cell r="G82">
            <v>36962.639999999992</v>
          </cell>
          <cell r="H82">
            <v>14015.36</v>
          </cell>
          <cell r="I82">
            <v>16833.509999999998</v>
          </cell>
          <cell r="J82">
            <v>6113.77</v>
          </cell>
        </row>
        <row r="83">
          <cell r="C83">
            <v>2272</v>
          </cell>
          <cell r="D83" t="str">
            <v>Netherthorpe Primary School</v>
          </cell>
          <cell r="E83">
            <v>0</v>
          </cell>
          <cell r="F83">
            <v>211</v>
          </cell>
          <cell r="G83">
            <v>21724.559999999994</v>
          </cell>
          <cell r="H83">
            <v>8237.44</v>
          </cell>
          <cell r="I83">
            <v>9893.7900000000009</v>
          </cell>
          <cell r="J83">
            <v>3593.3300000000004</v>
          </cell>
        </row>
        <row r="84">
          <cell r="C84">
            <v>2309</v>
          </cell>
          <cell r="D84" t="str">
            <v>Nook Lane Junior School</v>
          </cell>
          <cell r="E84">
            <v>0</v>
          </cell>
          <cell r="F84">
            <v>244</v>
          </cell>
          <cell r="G84">
            <v>25122.239999999994</v>
          </cell>
          <cell r="H84">
            <v>9525.76</v>
          </cell>
          <cell r="I84">
            <v>11441.16</v>
          </cell>
          <cell r="J84">
            <v>4155.3200000000006</v>
          </cell>
        </row>
        <row r="85">
          <cell r="C85">
            <v>2000</v>
          </cell>
          <cell r="D85" t="str">
            <v>Norfolk Community Primary School</v>
          </cell>
          <cell r="E85">
            <v>0</v>
          </cell>
          <cell r="F85">
            <v>389</v>
          </cell>
          <cell r="G85">
            <v>40051.439999999995</v>
          </cell>
          <cell r="H85">
            <v>15186.56</v>
          </cell>
          <cell r="I85">
            <v>18240.21</v>
          </cell>
          <cell r="J85">
            <v>6624.67</v>
          </cell>
        </row>
        <row r="86">
          <cell r="C86">
            <v>3010</v>
          </cell>
          <cell r="D86" t="str">
            <v>Norton Free Church of England Primary School</v>
          </cell>
          <cell r="E86">
            <v>0</v>
          </cell>
          <cell r="F86">
            <v>211</v>
          </cell>
          <cell r="G86">
            <v>21724.559999999994</v>
          </cell>
          <cell r="H86">
            <v>8237.44</v>
          </cell>
          <cell r="I86">
            <v>9893.7900000000009</v>
          </cell>
          <cell r="J86">
            <v>3593.3300000000004</v>
          </cell>
        </row>
        <row r="87">
          <cell r="C87">
            <v>4005</v>
          </cell>
          <cell r="D87" t="str">
            <v>Oasis - Don Valley Academy 3-16</v>
          </cell>
          <cell r="E87" t="str">
            <v>Recoupment Academy</v>
          </cell>
          <cell r="F87">
            <v>105</v>
          </cell>
          <cell r="G87">
            <v>10810.799999999997</v>
          </cell>
          <cell r="H87">
            <v>4099.2</v>
          </cell>
          <cell r="I87">
            <v>4923.45</v>
          </cell>
          <cell r="J87">
            <v>1788.15</v>
          </cell>
        </row>
        <row r="88">
          <cell r="C88">
            <v>2018</v>
          </cell>
          <cell r="D88" t="str">
            <v>Oasis - Fir Vale Academy</v>
          </cell>
          <cell r="E88" t="str">
            <v>Recoupment Academy</v>
          </cell>
          <cell r="F88">
            <v>345.83333333333331</v>
          </cell>
          <cell r="G88">
            <v>35606.999999999993</v>
          </cell>
          <cell r="H88">
            <v>13501.333333333332</v>
          </cell>
          <cell r="I88">
            <v>16216.125</v>
          </cell>
          <cell r="J88">
            <v>5889.541666666667</v>
          </cell>
        </row>
        <row r="89">
          <cell r="C89">
            <v>2019</v>
          </cell>
          <cell r="D89" t="str">
            <v>Oasis - Watermead Academy</v>
          </cell>
          <cell r="E89" t="str">
            <v>Recoupment Academy</v>
          </cell>
          <cell r="F89">
            <v>150</v>
          </cell>
          <cell r="G89">
            <v>15443.999999999996</v>
          </cell>
          <cell r="H89">
            <v>5856</v>
          </cell>
          <cell r="I89">
            <v>7033.5</v>
          </cell>
          <cell r="J89">
            <v>2554.5</v>
          </cell>
        </row>
        <row r="90">
          <cell r="C90">
            <v>2313</v>
          </cell>
          <cell r="D90" t="str">
            <v>Oughtibridge Primary School</v>
          </cell>
          <cell r="E90">
            <v>0</v>
          </cell>
          <cell r="F90">
            <v>366</v>
          </cell>
          <cell r="G90">
            <v>37683.359999999993</v>
          </cell>
          <cell r="H90">
            <v>14288.64</v>
          </cell>
          <cell r="I90">
            <v>17161.740000000002</v>
          </cell>
          <cell r="J90">
            <v>6232.9800000000005</v>
          </cell>
        </row>
        <row r="91">
          <cell r="C91">
            <v>2093</v>
          </cell>
          <cell r="D91" t="str">
            <v>Owler Brook Primary School</v>
          </cell>
          <cell r="E91">
            <v>0</v>
          </cell>
          <cell r="F91">
            <v>490</v>
          </cell>
          <cell r="G91">
            <v>50450.399999999987</v>
          </cell>
          <cell r="H91">
            <v>19129.599999999999</v>
          </cell>
          <cell r="I91">
            <v>22976.1</v>
          </cell>
          <cell r="J91">
            <v>8344.7000000000007</v>
          </cell>
        </row>
        <row r="92">
          <cell r="C92">
            <v>3428</v>
          </cell>
          <cell r="D92" t="str">
            <v>Parson Cross Church of England Primary School</v>
          </cell>
          <cell r="E92">
            <v>0</v>
          </cell>
          <cell r="F92">
            <v>210</v>
          </cell>
          <cell r="G92">
            <v>21621.599999999995</v>
          </cell>
          <cell r="H92">
            <v>8198.4</v>
          </cell>
          <cell r="I92">
            <v>9846.9</v>
          </cell>
          <cell r="J92">
            <v>3576.3</v>
          </cell>
        </row>
        <row r="93">
          <cell r="C93">
            <v>2016</v>
          </cell>
          <cell r="D93" t="str">
            <v>Pathways E-Act Primary Academy</v>
          </cell>
          <cell r="E93" t="str">
            <v>Recoupment Academy</v>
          </cell>
          <cell r="F93">
            <v>500</v>
          </cell>
          <cell r="G93">
            <v>51479.999999999993</v>
          </cell>
          <cell r="H93">
            <v>19520</v>
          </cell>
          <cell r="I93">
            <v>23445</v>
          </cell>
          <cell r="J93">
            <v>8515</v>
          </cell>
        </row>
        <row r="94">
          <cell r="C94">
            <v>2332</v>
          </cell>
          <cell r="D94" t="str">
            <v>Phillimore Community Primary School</v>
          </cell>
          <cell r="E94">
            <v>0</v>
          </cell>
          <cell r="F94">
            <v>396</v>
          </cell>
          <cell r="G94">
            <v>40772.159999999989</v>
          </cell>
          <cell r="H94">
            <v>15459.84</v>
          </cell>
          <cell r="I94">
            <v>18568.439999999999</v>
          </cell>
          <cell r="J94">
            <v>6743.88</v>
          </cell>
        </row>
        <row r="95">
          <cell r="C95">
            <v>3433</v>
          </cell>
          <cell r="D95" t="str">
            <v>Pipworth Community Primary School</v>
          </cell>
          <cell r="E95">
            <v>0</v>
          </cell>
          <cell r="F95">
            <v>448</v>
          </cell>
          <cell r="G95">
            <v>46126.079999999987</v>
          </cell>
          <cell r="H95">
            <v>17489.919999999998</v>
          </cell>
          <cell r="I95">
            <v>21006.720000000001</v>
          </cell>
          <cell r="J95">
            <v>7629.4400000000005</v>
          </cell>
        </row>
        <row r="96">
          <cell r="C96">
            <v>3427</v>
          </cell>
          <cell r="D96" t="str">
            <v>Porter Croft Church of England Primary Academy</v>
          </cell>
          <cell r="E96" t="str">
            <v>Recoupment Academy</v>
          </cell>
          <cell r="F96">
            <v>207</v>
          </cell>
          <cell r="G96">
            <v>21312.719999999998</v>
          </cell>
          <cell r="H96">
            <v>8081.28</v>
          </cell>
          <cell r="I96">
            <v>9706.23</v>
          </cell>
          <cell r="J96">
            <v>3525.21</v>
          </cell>
        </row>
        <row r="97">
          <cell r="C97">
            <v>2347</v>
          </cell>
          <cell r="D97" t="str">
            <v>Prince Edward Primary School</v>
          </cell>
          <cell r="E97">
            <v>0</v>
          </cell>
          <cell r="F97">
            <v>339</v>
          </cell>
          <cell r="G97">
            <v>34903.439999999995</v>
          </cell>
          <cell r="H97">
            <v>13234.56</v>
          </cell>
          <cell r="I97">
            <v>15895.710000000001</v>
          </cell>
          <cell r="J97">
            <v>5773.17</v>
          </cell>
        </row>
        <row r="98">
          <cell r="C98">
            <v>2366</v>
          </cell>
          <cell r="D98" t="str">
            <v>Pye Bank CofE Primary School</v>
          </cell>
          <cell r="E98">
            <v>0</v>
          </cell>
          <cell r="F98">
            <v>383</v>
          </cell>
          <cell r="G98">
            <v>39433.679999999993</v>
          </cell>
          <cell r="H98">
            <v>14952.32</v>
          </cell>
          <cell r="I98">
            <v>17958.87</v>
          </cell>
          <cell r="J98">
            <v>6522.4900000000007</v>
          </cell>
        </row>
        <row r="99">
          <cell r="C99">
            <v>2363</v>
          </cell>
          <cell r="D99" t="str">
            <v>Rainbow Forge Primary School</v>
          </cell>
          <cell r="E99">
            <v>0</v>
          </cell>
          <cell r="F99">
            <v>238</v>
          </cell>
          <cell r="G99">
            <v>24504.479999999996</v>
          </cell>
          <cell r="H99">
            <v>9291.52</v>
          </cell>
          <cell r="I99">
            <v>11159.82</v>
          </cell>
          <cell r="J99">
            <v>4053.1400000000003</v>
          </cell>
        </row>
        <row r="100">
          <cell r="C100">
            <v>2334</v>
          </cell>
          <cell r="D100" t="str">
            <v>Reignhead Primary School</v>
          </cell>
          <cell r="E100">
            <v>0</v>
          </cell>
          <cell r="F100">
            <v>254</v>
          </cell>
          <cell r="G100">
            <v>26151.839999999997</v>
          </cell>
          <cell r="H100">
            <v>9916.16</v>
          </cell>
          <cell r="I100">
            <v>11910.06</v>
          </cell>
          <cell r="J100">
            <v>4325.62</v>
          </cell>
        </row>
        <row r="101">
          <cell r="C101">
            <v>2338</v>
          </cell>
          <cell r="D101" t="str">
            <v>Rivelin Primary School</v>
          </cell>
          <cell r="E101">
            <v>0</v>
          </cell>
          <cell r="F101">
            <v>386</v>
          </cell>
          <cell r="G101">
            <v>39742.55999999999</v>
          </cell>
          <cell r="H101">
            <v>15069.44</v>
          </cell>
          <cell r="I101">
            <v>18099.54</v>
          </cell>
          <cell r="J101">
            <v>6573.5800000000008</v>
          </cell>
        </row>
        <row r="102">
          <cell r="C102">
            <v>2306</v>
          </cell>
          <cell r="D102" t="str">
            <v>Royd Nursery and Infant School</v>
          </cell>
          <cell r="E102">
            <v>0</v>
          </cell>
          <cell r="F102">
            <v>145</v>
          </cell>
          <cell r="G102">
            <v>14929.199999999997</v>
          </cell>
          <cell r="H102">
            <v>5660.8</v>
          </cell>
          <cell r="I102">
            <v>6799.05</v>
          </cell>
          <cell r="J102">
            <v>2469.3500000000004</v>
          </cell>
        </row>
        <row r="103">
          <cell r="C103">
            <v>3401</v>
          </cell>
          <cell r="D103" t="str">
            <v>Sacred Heart Catholic Primary School</v>
          </cell>
          <cell r="E103" t="str">
            <v>Recoupment Academy</v>
          </cell>
          <cell r="F103">
            <v>210</v>
          </cell>
          <cell r="G103">
            <v>21621.599999999995</v>
          </cell>
          <cell r="H103">
            <v>8198.4</v>
          </cell>
          <cell r="I103">
            <v>9846.9</v>
          </cell>
          <cell r="J103">
            <v>3576.3</v>
          </cell>
        </row>
        <row r="104">
          <cell r="C104">
            <v>2369</v>
          </cell>
          <cell r="D104" t="str">
            <v>Sharrow Nursery, Infant and Junior School</v>
          </cell>
          <cell r="E104">
            <v>0</v>
          </cell>
          <cell r="F104">
            <v>395</v>
          </cell>
          <cell r="G104">
            <v>40669.19999999999</v>
          </cell>
          <cell r="H104">
            <v>15420.8</v>
          </cell>
          <cell r="I104">
            <v>18521.55</v>
          </cell>
          <cell r="J104">
            <v>6726.85</v>
          </cell>
        </row>
        <row r="105">
          <cell r="C105">
            <v>2349</v>
          </cell>
          <cell r="D105" t="str">
            <v>Shooter's Grove Primary School</v>
          </cell>
          <cell r="E105">
            <v>0</v>
          </cell>
          <cell r="F105">
            <v>318</v>
          </cell>
          <cell r="G105">
            <v>32741.279999999995</v>
          </cell>
          <cell r="H105">
            <v>12414.72</v>
          </cell>
          <cell r="I105">
            <v>14911.02</v>
          </cell>
          <cell r="J105">
            <v>5415.54</v>
          </cell>
        </row>
        <row r="106">
          <cell r="C106">
            <v>2360</v>
          </cell>
          <cell r="D106" t="str">
            <v>Shortbrook Primary School</v>
          </cell>
          <cell r="E106">
            <v>0</v>
          </cell>
          <cell r="F106">
            <v>100</v>
          </cell>
          <cell r="G106">
            <v>10295.999999999998</v>
          </cell>
          <cell r="H106">
            <v>3904</v>
          </cell>
          <cell r="I106">
            <v>4689</v>
          </cell>
          <cell r="J106">
            <v>1703</v>
          </cell>
        </row>
        <row r="107">
          <cell r="C107">
            <v>2009</v>
          </cell>
          <cell r="D107" t="str">
            <v>Southey Green Community Primary School and Nurseries</v>
          </cell>
          <cell r="E107" t="str">
            <v>Recoupment Academy</v>
          </cell>
          <cell r="F107">
            <v>616</v>
          </cell>
          <cell r="G107">
            <v>63423.359999999986</v>
          </cell>
          <cell r="H107">
            <v>24048.639999999999</v>
          </cell>
          <cell r="I107">
            <v>28884.240000000002</v>
          </cell>
          <cell r="J107">
            <v>10490.480000000001</v>
          </cell>
        </row>
        <row r="108">
          <cell r="C108">
            <v>2329</v>
          </cell>
          <cell r="D108" t="str">
            <v>Springfield Primary School</v>
          </cell>
          <cell r="E108">
            <v>0</v>
          </cell>
          <cell r="F108">
            <v>196</v>
          </cell>
          <cell r="G108">
            <v>20180.159999999996</v>
          </cell>
          <cell r="H108">
            <v>7651.84</v>
          </cell>
          <cell r="I108">
            <v>9190.44</v>
          </cell>
          <cell r="J108">
            <v>3337.88</v>
          </cell>
        </row>
        <row r="109">
          <cell r="C109">
            <v>5202</v>
          </cell>
          <cell r="D109" t="str">
            <v>St Ann's Catholic Primary School</v>
          </cell>
          <cell r="E109" t="str">
            <v>Recoupment Academy</v>
          </cell>
          <cell r="F109">
            <v>98</v>
          </cell>
          <cell r="G109">
            <v>10090.079999999998</v>
          </cell>
          <cell r="H109">
            <v>3825.92</v>
          </cell>
          <cell r="I109">
            <v>4595.22</v>
          </cell>
          <cell r="J109">
            <v>1668.94</v>
          </cell>
        </row>
        <row r="110">
          <cell r="C110">
            <v>3402</v>
          </cell>
          <cell r="D110" t="str">
            <v>St Catherine's Catholic Primary School</v>
          </cell>
          <cell r="E110" t="str">
            <v>Recoupment Academy</v>
          </cell>
          <cell r="F110">
            <v>429</v>
          </cell>
          <cell r="G110">
            <v>44169.839999999989</v>
          </cell>
          <cell r="H110">
            <v>16748.16</v>
          </cell>
          <cell r="I110">
            <v>20115.810000000001</v>
          </cell>
          <cell r="J110">
            <v>7305.8700000000008</v>
          </cell>
        </row>
        <row r="111">
          <cell r="C111">
            <v>2017</v>
          </cell>
          <cell r="D111" t="str">
            <v>St John Fisher Primary - A Catholic Voluntary Academy</v>
          </cell>
          <cell r="E111" t="str">
            <v>Recoupment Academy</v>
          </cell>
          <cell r="F111">
            <v>193</v>
          </cell>
          <cell r="G111">
            <v>19871.279999999995</v>
          </cell>
          <cell r="H111">
            <v>7534.72</v>
          </cell>
          <cell r="I111">
            <v>9049.77</v>
          </cell>
          <cell r="J111">
            <v>3286.7900000000004</v>
          </cell>
        </row>
        <row r="112">
          <cell r="C112">
            <v>5203</v>
          </cell>
          <cell r="D112" t="str">
            <v>St Joseph's Catholic Primary School</v>
          </cell>
          <cell r="E112" t="str">
            <v>Recoupment Academy</v>
          </cell>
          <cell r="F112">
            <v>206</v>
          </cell>
          <cell r="G112">
            <v>21209.759999999995</v>
          </cell>
          <cell r="H112">
            <v>8042.24</v>
          </cell>
          <cell r="I112">
            <v>9659.34</v>
          </cell>
          <cell r="J112">
            <v>3508.1800000000003</v>
          </cell>
        </row>
        <row r="113">
          <cell r="C113">
            <v>3406</v>
          </cell>
          <cell r="D113" t="str">
            <v>St Marie's Catholic Primary School</v>
          </cell>
          <cell r="E113" t="str">
            <v>Recoupment Academy</v>
          </cell>
          <cell r="F113">
            <v>263</v>
          </cell>
          <cell r="G113">
            <v>27078.479999999996</v>
          </cell>
          <cell r="H113">
            <v>10267.52</v>
          </cell>
          <cell r="I113">
            <v>12332.07</v>
          </cell>
          <cell r="J113">
            <v>4478.8900000000003</v>
          </cell>
        </row>
        <row r="114">
          <cell r="C114">
            <v>3423</v>
          </cell>
          <cell r="D114" t="str">
            <v>St Mary's Catholic Primary School High Green</v>
          </cell>
          <cell r="E114" t="str">
            <v>Recoupment Academy</v>
          </cell>
          <cell r="F114">
            <v>207</v>
          </cell>
          <cell r="G114">
            <v>21312.719999999998</v>
          </cell>
          <cell r="H114">
            <v>8081.28</v>
          </cell>
          <cell r="I114">
            <v>9706.23</v>
          </cell>
          <cell r="J114">
            <v>3525.21</v>
          </cell>
        </row>
        <row r="115">
          <cell r="C115">
            <v>2020</v>
          </cell>
          <cell r="D115" t="str">
            <v>St Mary's Church of England Primary School</v>
          </cell>
          <cell r="E115" t="str">
            <v>Recoupment Academy</v>
          </cell>
          <cell r="F115">
            <v>142</v>
          </cell>
          <cell r="G115">
            <v>14620.319999999998</v>
          </cell>
          <cell r="H115">
            <v>5543.68</v>
          </cell>
          <cell r="I115">
            <v>6658.38</v>
          </cell>
          <cell r="J115">
            <v>2418.2600000000002</v>
          </cell>
        </row>
        <row r="116">
          <cell r="C116">
            <v>5207</v>
          </cell>
          <cell r="D116" t="str">
            <v>St Patrick's Catholic Voluntary Academy</v>
          </cell>
          <cell r="E116" t="str">
            <v>Recoupment Academy</v>
          </cell>
          <cell r="F116">
            <v>273</v>
          </cell>
          <cell r="G116">
            <v>28108.079999999994</v>
          </cell>
          <cell r="H116">
            <v>10657.92</v>
          </cell>
          <cell r="I116">
            <v>12800.97</v>
          </cell>
          <cell r="J116">
            <v>4649.1900000000005</v>
          </cell>
        </row>
        <row r="117">
          <cell r="C117">
            <v>5208</v>
          </cell>
          <cell r="D117" t="str">
            <v>St Theresa's Catholic Primary School</v>
          </cell>
          <cell r="E117">
            <v>0</v>
          </cell>
          <cell r="F117">
            <v>207</v>
          </cell>
          <cell r="G117">
            <v>21312.719999999998</v>
          </cell>
          <cell r="H117">
            <v>8081.28</v>
          </cell>
          <cell r="I117">
            <v>9706.23</v>
          </cell>
          <cell r="J117">
            <v>3525.21</v>
          </cell>
        </row>
        <row r="118">
          <cell r="C118">
            <v>3424</v>
          </cell>
          <cell r="D118" t="str">
            <v>St Thomas More Catholic Primary School</v>
          </cell>
          <cell r="E118">
            <v>0</v>
          </cell>
          <cell r="F118">
            <v>203</v>
          </cell>
          <cell r="G118">
            <v>20900.879999999997</v>
          </cell>
          <cell r="H118">
            <v>7925.12</v>
          </cell>
          <cell r="I118">
            <v>9518.67</v>
          </cell>
          <cell r="J118">
            <v>3457.09</v>
          </cell>
        </row>
        <row r="119">
          <cell r="C119">
            <v>3414</v>
          </cell>
          <cell r="D119" t="str">
            <v>St Thomas of Canterbury School, a Catholic Voluntary Academy</v>
          </cell>
          <cell r="E119" t="str">
            <v>Recoupment Academy</v>
          </cell>
          <cell r="F119">
            <v>206</v>
          </cell>
          <cell r="G119">
            <v>21209.759999999995</v>
          </cell>
          <cell r="H119">
            <v>8042.24</v>
          </cell>
          <cell r="I119">
            <v>9659.34</v>
          </cell>
          <cell r="J119">
            <v>3508.1800000000003</v>
          </cell>
        </row>
        <row r="120">
          <cell r="C120">
            <v>3412</v>
          </cell>
          <cell r="D120" t="str">
            <v>St Wilfrid's Catholic Primary School</v>
          </cell>
          <cell r="E120" t="str">
            <v>Recoupment Academy</v>
          </cell>
          <cell r="F120">
            <v>297</v>
          </cell>
          <cell r="G120">
            <v>30579.119999999995</v>
          </cell>
          <cell r="H120">
            <v>11594.88</v>
          </cell>
          <cell r="I120">
            <v>13926.33</v>
          </cell>
          <cell r="J120">
            <v>5057.9100000000008</v>
          </cell>
        </row>
        <row r="121">
          <cell r="C121">
            <v>2294</v>
          </cell>
          <cell r="D121" t="str">
            <v>Stannington Infant School</v>
          </cell>
          <cell r="E121">
            <v>0</v>
          </cell>
          <cell r="F121">
            <v>178</v>
          </cell>
          <cell r="G121">
            <v>18326.879999999997</v>
          </cell>
          <cell r="H121">
            <v>6949.12</v>
          </cell>
          <cell r="I121">
            <v>8346.42</v>
          </cell>
          <cell r="J121">
            <v>3031.34</v>
          </cell>
        </row>
        <row r="122">
          <cell r="C122">
            <v>2303</v>
          </cell>
          <cell r="D122" t="str">
            <v>Stocksbridge Junior School</v>
          </cell>
          <cell r="E122">
            <v>0</v>
          </cell>
          <cell r="F122">
            <v>347</v>
          </cell>
          <cell r="G122">
            <v>35727.119999999995</v>
          </cell>
          <cell r="H122">
            <v>13546.88</v>
          </cell>
          <cell r="I122">
            <v>16270.83</v>
          </cell>
          <cell r="J122">
            <v>5909.4100000000008</v>
          </cell>
        </row>
        <row r="123">
          <cell r="C123">
            <v>2302</v>
          </cell>
          <cell r="D123" t="str">
            <v>Stocksbridge Nursery Infant School</v>
          </cell>
          <cell r="E123">
            <v>0</v>
          </cell>
          <cell r="F123">
            <v>242</v>
          </cell>
          <cell r="G123">
            <v>24916.319999999996</v>
          </cell>
          <cell r="H123">
            <v>9447.68</v>
          </cell>
          <cell r="I123">
            <v>11347.380000000001</v>
          </cell>
          <cell r="J123">
            <v>4121.26</v>
          </cell>
        </row>
        <row r="124">
          <cell r="C124">
            <v>2350</v>
          </cell>
          <cell r="D124" t="str">
            <v>Stradbroke Primary School</v>
          </cell>
          <cell r="E124">
            <v>0</v>
          </cell>
          <cell r="F124">
            <v>404</v>
          </cell>
          <cell r="G124">
            <v>41595.839999999989</v>
          </cell>
          <cell r="H124">
            <v>15772.16</v>
          </cell>
          <cell r="I124">
            <v>18943.560000000001</v>
          </cell>
          <cell r="J124">
            <v>6880.1200000000008</v>
          </cell>
        </row>
        <row r="125">
          <cell r="C125">
            <v>2002</v>
          </cell>
          <cell r="D125" t="str">
            <v>The Nether Edge Primary School</v>
          </cell>
          <cell r="E125">
            <v>0</v>
          </cell>
          <cell r="F125">
            <v>288</v>
          </cell>
          <cell r="G125">
            <v>29652.479999999996</v>
          </cell>
          <cell r="H125">
            <v>11243.52</v>
          </cell>
          <cell r="I125">
            <v>13504.32</v>
          </cell>
          <cell r="J125">
            <v>4904.6400000000003</v>
          </cell>
        </row>
        <row r="126">
          <cell r="C126">
            <v>2230</v>
          </cell>
          <cell r="D126" t="str">
            <v>Tinsley Meadows Primary</v>
          </cell>
          <cell r="E126">
            <v>0</v>
          </cell>
          <cell r="F126">
            <v>495</v>
          </cell>
          <cell r="G126">
            <v>50965.19999999999</v>
          </cell>
          <cell r="H126">
            <v>19324.8</v>
          </cell>
          <cell r="I126">
            <v>23210.55</v>
          </cell>
          <cell r="J126">
            <v>8429.85</v>
          </cell>
        </row>
        <row r="127">
          <cell r="C127">
            <v>5206</v>
          </cell>
          <cell r="D127" t="str">
            <v>Totley All Saints Church of England Voluntary Aided Primary School</v>
          </cell>
          <cell r="E127">
            <v>0</v>
          </cell>
          <cell r="F127">
            <v>212</v>
          </cell>
          <cell r="G127">
            <v>21827.519999999997</v>
          </cell>
          <cell r="H127">
            <v>8276.48</v>
          </cell>
          <cell r="I127">
            <v>9940.68</v>
          </cell>
          <cell r="J127">
            <v>3610.36</v>
          </cell>
        </row>
        <row r="128">
          <cell r="C128">
            <v>2203</v>
          </cell>
          <cell r="D128" t="str">
            <v>Totley Primary School</v>
          </cell>
          <cell r="E128" t="str">
            <v>Recoupment Academy</v>
          </cell>
          <cell r="F128">
            <v>212</v>
          </cell>
          <cell r="G128">
            <v>21827.519999999997</v>
          </cell>
          <cell r="H128">
            <v>8276.48</v>
          </cell>
          <cell r="I128">
            <v>9940.68</v>
          </cell>
          <cell r="J128">
            <v>3610.36</v>
          </cell>
        </row>
        <row r="129">
          <cell r="C129">
            <v>2367</v>
          </cell>
          <cell r="D129" t="str">
            <v>Valley Park Community School</v>
          </cell>
          <cell r="E129">
            <v>0</v>
          </cell>
          <cell r="F129">
            <v>364</v>
          </cell>
          <cell r="G129">
            <v>37477.439999999995</v>
          </cell>
          <cell r="H129">
            <v>14210.56</v>
          </cell>
          <cell r="I129">
            <v>17067.96</v>
          </cell>
          <cell r="J129">
            <v>6198.92</v>
          </cell>
        </row>
        <row r="130">
          <cell r="C130">
            <v>2351</v>
          </cell>
          <cell r="D130" t="str">
            <v>Walkley Primary School</v>
          </cell>
          <cell r="E130">
            <v>0</v>
          </cell>
          <cell r="F130">
            <v>255</v>
          </cell>
          <cell r="G130">
            <v>26254.799999999996</v>
          </cell>
          <cell r="H130">
            <v>9955.1999999999989</v>
          </cell>
          <cell r="I130">
            <v>11956.95</v>
          </cell>
          <cell r="J130">
            <v>4342.6500000000005</v>
          </cell>
        </row>
        <row r="131">
          <cell r="C131">
            <v>3432</v>
          </cell>
          <cell r="D131" t="str">
            <v>Watercliffe Meadow Community Primary School</v>
          </cell>
          <cell r="E131">
            <v>0</v>
          </cell>
          <cell r="F131">
            <v>447</v>
          </cell>
          <cell r="G131">
            <v>46023.119999999988</v>
          </cell>
          <cell r="H131">
            <v>17450.88</v>
          </cell>
          <cell r="I131">
            <v>20959.830000000002</v>
          </cell>
          <cell r="J131">
            <v>7612.4100000000008</v>
          </cell>
        </row>
        <row r="132">
          <cell r="C132">
            <v>2319</v>
          </cell>
          <cell r="D132" t="str">
            <v>Waterthorpe Infant School</v>
          </cell>
          <cell r="E132">
            <v>0</v>
          </cell>
          <cell r="F132">
            <v>156</v>
          </cell>
          <cell r="G132">
            <v>16061.759999999997</v>
          </cell>
          <cell r="H132">
            <v>6090.24</v>
          </cell>
          <cell r="I132">
            <v>7314.84</v>
          </cell>
          <cell r="J132">
            <v>2656.6800000000003</v>
          </cell>
        </row>
        <row r="133">
          <cell r="C133">
            <v>2352</v>
          </cell>
          <cell r="D133" t="str">
            <v>Westways Primary School</v>
          </cell>
          <cell r="E133">
            <v>0</v>
          </cell>
          <cell r="F133">
            <v>529</v>
          </cell>
          <cell r="G133">
            <v>54465.839999999989</v>
          </cell>
          <cell r="H133">
            <v>20652.16</v>
          </cell>
          <cell r="I133">
            <v>24804.81</v>
          </cell>
          <cell r="J133">
            <v>9008.8700000000008</v>
          </cell>
        </row>
        <row r="134">
          <cell r="C134">
            <v>2311</v>
          </cell>
          <cell r="D134" t="str">
            <v>Wharncliffe Side Primary School</v>
          </cell>
          <cell r="E134">
            <v>0</v>
          </cell>
          <cell r="F134">
            <v>148</v>
          </cell>
          <cell r="G134">
            <v>15238.079999999996</v>
          </cell>
          <cell r="H134">
            <v>5777.92</v>
          </cell>
          <cell r="I134">
            <v>6939.72</v>
          </cell>
          <cell r="J134">
            <v>2520.44</v>
          </cell>
        </row>
        <row r="135">
          <cell r="C135">
            <v>2040</v>
          </cell>
          <cell r="D135" t="str">
            <v>Whiteways Primary School</v>
          </cell>
          <cell r="E135">
            <v>0</v>
          </cell>
          <cell r="F135">
            <v>390</v>
          </cell>
          <cell r="G135">
            <v>40154.399999999994</v>
          </cell>
          <cell r="H135">
            <v>15225.6</v>
          </cell>
          <cell r="I135">
            <v>18287.099999999999</v>
          </cell>
          <cell r="J135">
            <v>6641.7000000000007</v>
          </cell>
        </row>
        <row r="136">
          <cell r="C136">
            <v>2027</v>
          </cell>
          <cell r="D136" t="str">
            <v>Wincobank Nursery and Infant School</v>
          </cell>
          <cell r="E136" t="str">
            <v>Recoupment Academy</v>
          </cell>
          <cell r="F136">
            <v>168</v>
          </cell>
          <cell r="G136">
            <v>17297.279999999995</v>
          </cell>
          <cell r="H136">
            <v>6558.72</v>
          </cell>
          <cell r="I136">
            <v>7877.52</v>
          </cell>
          <cell r="J136">
            <v>2861.04</v>
          </cell>
        </row>
        <row r="137">
          <cell r="C137">
            <v>2361</v>
          </cell>
          <cell r="D137" t="str">
            <v>Windmill Hill Primary School</v>
          </cell>
          <cell r="E137">
            <v>0</v>
          </cell>
          <cell r="F137">
            <v>336</v>
          </cell>
          <cell r="G137">
            <v>34594.55999999999</v>
          </cell>
          <cell r="H137">
            <v>13117.44</v>
          </cell>
          <cell r="I137">
            <v>15755.04</v>
          </cell>
          <cell r="J137">
            <v>5722.08</v>
          </cell>
        </row>
        <row r="138">
          <cell r="C138">
            <v>2133</v>
          </cell>
          <cell r="D138" t="str">
            <v>Wisewood Community Primary School</v>
          </cell>
          <cell r="E138">
            <v>0</v>
          </cell>
          <cell r="F138">
            <v>169</v>
          </cell>
          <cell r="G138">
            <v>17400.239999999998</v>
          </cell>
          <cell r="H138">
            <v>6597.76</v>
          </cell>
          <cell r="I138">
            <v>7924.41</v>
          </cell>
          <cell r="J138">
            <v>2878.07</v>
          </cell>
        </row>
        <row r="139">
          <cell r="C139">
            <v>2139</v>
          </cell>
          <cell r="D139" t="str">
            <v>Woodhouse West Primary School</v>
          </cell>
          <cell r="E139">
            <v>0</v>
          </cell>
          <cell r="F139">
            <v>315</v>
          </cell>
          <cell r="G139">
            <v>32432.399999999994</v>
          </cell>
          <cell r="H139">
            <v>12297.6</v>
          </cell>
          <cell r="I139">
            <v>14770.35</v>
          </cell>
          <cell r="J139">
            <v>5364.4500000000007</v>
          </cell>
        </row>
        <row r="140">
          <cell r="C140">
            <v>2324</v>
          </cell>
          <cell r="D140" t="str">
            <v>Woodseats Primary School</v>
          </cell>
          <cell r="E140">
            <v>0</v>
          </cell>
          <cell r="F140">
            <v>392</v>
          </cell>
          <cell r="G140">
            <v>40360.319999999992</v>
          </cell>
          <cell r="H140">
            <v>15303.68</v>
          </cell>
          <cell r="I140">
            <v>18380.88</v>
          </cell>
          <cell r="J140">
            <v>6675.76</v>
          </cell>
        </row>
        <row r="141">
          <cell r="C141">
            <v>2327</v>
          </cell>
          <cell r="D141" t="str">
            <v>Woodthorpe Primary School</v>
          </cell>
          <cell r="E141">
            <v>0</v>
          </cell>
          <cell r="F141">
            <v>358</v>
          </cell>
          <cell r="G141">
            <v>36859.679999999993</v>
          </cell>
          <cell r="H141">
            <v>13976.32</v>
          </cell>
          <cell r="I141">
            <v>16786.62</v>
          </cell>
          <cell r="J141">
            <v>6096.7400000000007</v>
          </cell>
        </row>
        <row r="142">
          <cell r="C142">
            <v>2321</v>
          </cell>
          <cell r="D142" t="str">
            <v>Wybourn Community Primary and Nursery School</v>
          </cell>
          <cell r="E142">
            <v>0</v>
          </cell>
          <cell r="F142">
            <v>331</v>
          </cell>
          <cell r="G142">
            <v>34079.759999999995</v>
          </cell>
          <cell r="H142">
            <v>12922.24</v>
          </cell>
          <cell r="I142">
            <v>15520.59</v>
          </cell>
          <cell r="J142">
            <v>5636.93</v>
          </cell>
        </row>
        <row r="143"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42503.833333333328</v>
          </cell>
          <cell r="G144">
            <v>4376194.6799999988</v>
          </cell>
          <cell r="H144">
            <v>1659349.6533333329</v>
          </cell>
          <cell r="I144">
            <v>1993004.7450000006</v>
          </cell>
          <cell r="J144">
            <v>723840.28166666662</v>
          </cell>
        </row>
        <row r="145">
          <cell r="G145">
            <v>0</v>
          </cell>
          <cell r="H145">
            <v>0</v>
          </cell>
        </row>
        <row r="146">
          <cell r="G146">
            <v>68.389999999999986</v>
          </cell>
          <cell r="H146">
            <v>32.870000000000005</v>
          </cell>
          <cell r="I146">
            <v>3.8000000000000003</v>
          </cell>
          <cell r="J146">
            <v>31.72</v>
          </cell>
        </row>
        <row r="147">
          <cell r="G147">
            <v>0</v>
          </cell>
          <cell r="H147">
            <v>0</v>
          </cell>
        </row>
        <row r="148">
          <cell r="C148">
            <v>5401</v>
          </cell>
          <cell r="D148" t="str">
            <v>All Saints' Catholic High School</v>
          </cell>
          <cell r="E148" t="str">
            <v>Recoupment Academy</v>
          </cell>
          <cell r="F148">
            <v>1004</v>
          </cell>
          <cell r="G148">
            <v>68663.559999999983</v>
          </cell>
          <cell r="H148">
            <v>33001.480000000003</v>
          </cell>
          <cell r="I148">
            <v>3815.2000000000003</v>
          </cell>
          <cell r="J148">
            <v>31846.879999999997</v>
          </cell>
        </row>
        <row r="149">
          <cell r="C149">
            <v>4276</v>
          </cell>
          <cell r="D149" t="str">
            <v>Birley Community College</v>
          </cell>
          <cell r="E149">
            <v>0</v>
          </cell>
          <cell r="F149">
            <v>1105</v>
          </cell>
          <cell r="G149">
            <v>75570.949999999983</v>
          </cell>
          <cell r="H149">
            <v>36321.350000000006</v>
          </cell>
          <cell r="I149">
            <v>4199</v>
          </cell>
          <cell r="J149">
            <v>35050.6</v>
          </cell>
        </row>
        <row r="150">
          <cell r="C150">
            <v>4272</v>
          </cell>
          <cell r="D150" t="str">
            <v>Bradfield School</v>
          </cell>
          <cell r="E150" t="str">
            <v>Recoupment Academy</v>
          </cell>
          <cell r="F150">
            <v>904</v>
          </cell>
          <cell r="G150">
            <v>61824.55999999999</v>
          </cell>
          <cell r="H150">
            <v>29714.480000000003</v>
          </cell>
          <cell r="I150">
            <v>3435.2000000000003</v>
          </cell>
          <cell r="J150">
            <v>28674.879999999997</v>
          </cell>
        </row>
        <row r="151">
          <cell r="C151">
            <v>4000</v>
          </cell>
          <cell r="D151" t="str">
            <v>Chaucer School</v>
          </cell>
          <cell r="E151" t="str">
            <v>Recoupment Academy</v>
          </cell>
          <cell r="F151">
            <v>763</v>
          </cell>
          <cell r="G151">
            <v>52181.569999999992</v>
          </cell>
          <cell r="H151">
            <v>25079.810000000005</v>
          </cell>
          <cell r="I151">
            <v>2899.4</v>
          </cell>
          <cell r="J151">
            <v>24202.36</v>
          </cell>
        </row>
        <row r="152">
          <cell r="C152">
            <v>4270</v>
          </cell>
          <cell r="D152" t="str">
            <v>Ecclesfield School</v>
          </cell>
          <cell r="E152" t="str">
            <v>Recoupment Academy</v>
          </cell>
          <cell r="F152">
            <v>1745</v>
          </cell>
          <cell r="G152">
            <v>119340.54999999997</v>
          </cell>
          <cell r="H152">
            <v>57358.150000000009</v>
          </cell>
          <cell r="I152">
            <v>6631.0000000000009</v>
          </cell>
          <cell r="J152">
            <v>55351.4</v>
          </cell>
        </row>
        <row r="153">
          <cell r="C153">
            <v>4280</v>
          </cell>
          <cell r="D153" t="str">
            <v>Fir Vale School</v>
          </cell>
          <cell r="E153" t="str">
            <v>Recoupment Academy</v>
          </cell>
          <cell r="F153">
            <v>991</v>
          </cell>
          <cell r="G153">
            <v>67774.489999999991</v>
          </cell>
          <cell r="H153">
            <v>32574.170000000006</v>
          </cell>
          <cell r="I153">
            <v>3765.8</v>
          </cell>
          <cell r="J153">
            <v>31434.52</v>
          </cell>
        </row>
        <row r="154">
          <cell r="C154">
            <v>4003</v>
          </cell>
          <cell r="D154" t="str">
            <v>Firth Park Academy</v>
          </cell>
          <cell r="E154" t="str">
            <v>Recoupment Academy</v>
          </cell>
          <cell r="F154">
            <v>982</v>
          </cell>
          <cell r="G154">
            <v>67158.979999999981</v>
          </cell>
          <cell r="H154">
            <v>32278.340000000004</v>
          </cell>
          <cell r="I154">
            <v>3731.6000000000004</v>
          </cell>
          <cell r="J154">
            <v>31149.039999999997</v>
          </cell>
        </row>
        <row r="155">
          <cell r="C155">
            <v>4007</v>
          </cell>
          <cell r="D155" t="str">
            <v>Forge Valley Community School</v>
          </cell>
          <cell r="E155" t="str">
            <v>Recoupment Academy</v>
          </cell>
          <cell r="F155">
            <v>1011</v>
          </cell>
          <cell r="G155">
            <v>69142.289999999979</v>
          </cell>
          <cell r="H155">
            <v>33231.570000000007</v>
          </cell>
          <cell r="I155">
            <v>3841.8</v>
          </cell>
          <cell r="J155">
            <v>32068.92</v>
          </cell>
        </row>
        <row r="156">
          <cell r="C156">
            <v>4278</v>
          </cell>
          <cell r="D156" t="str">
            <v>Handsworth Grange Community Sports College</v>
          </cell>
          <cell r="E156" t="str">
            <v>Recoupment Academy</v>
          </cell>
          <cell r="F156">
            <v>1015</v>
          </cell>
          <cell r="G156">
            <v>69415.849999999991</v>
          </cell>
          <cell r="H156">
            <v>33363.050000000003</v>
          </cell>
          <cell r="I156">
            <v>3857.0000000000005</v>
          </cell>
          <cell r="J156">
            <v>32195.8</v>
          </cell>
        </row>
        <row r="157">
          <cell r="C157">
            <v>4257</v>
          </cell>
          <cell r="D157" t="str">
            <v>High Storrs School</v>
          </cell>
          <cell r="E157">
            <v>0</v>
          </cell>
          <cell r="F157">
            <v>1210</v>
          </cell>
          <cell r="G157">
            <v>82751.89999999998</v>
          </cell>
          <cell r="H157">
            <v>39772.700000000004</v>
          </cell>
          <cell r="I157">
            <v>4598</v>
          </cell>
          <cell r="J157">
            <v>38381.199999999997</v>
          </cell>
        </row>
        <row r="158">
          <cell r="C158">
            <v>4230</v>
          </cell>
          <cell r="D158" t="str">
            <v>King Ecgbert School</v>
          </cell>
          <cell r="E158" t="str">
            <v>Recoupment Academy</v>
          </cell>
          <cell r="F158">
            <v>964</v>
          </cell>
          <cell r="G158">
            <v>65927.959999999992</v>
          </cell>
          <cell r="H158">
            <v>31686.680000000004</v>
          </cell>
          <cell r="I158">
            <v>3663.2000000000003</v>
          </cell>
          <cell r="J158">
            <v>30578.079999999998</v>
          </cell>
        </row>
        <row r="159">
          <cell r="C159">
            <v>4259</v>
          </cell>
          <cell r="D159" t="str">
            <v>King Edward VII School</v>
          </cell>
          <cell r="E159">
            <v>0</v>
          </cell>
          <cell r="F159">
            <v>1132</v>
          </cell>
          <cell r="G159">
            <v>77417.479999999981</v>
          </cell>
          <cell r="H159">
            <v>37208.840000000004</v>
          </cell>
          <cell r="I159">
            <v>4301.6000000000004</v>
          </cell>
          <cell r="J159">
            <v>35907.040000000001</v>
          </cell>
        </row>
        <row r="160">
          <cell r="C160">
            <v>4279</v>
          </cell>
          <cell r="D160" t="str">
            <v>Meadowhead School Academy Trust</v>
          </cell>
          <cell r="E160" t="str">
            <v>Recoupment Academy</v>
          </cell>
          <cell r="F160">
            <v>1637</v>
          </cell>
          <cell r="G160">
            <v>111954.42999999998</v>
          </cell>
          <cell r="H160">
            <v>53808.19000000001</v>
          </cell>
          <cell r="I160">
            <v>6220.6</v>
          </cell>
          <cell r="J160">
            <v>51925.64</v>
          </cell>
        </row>
        <row r="161">
          <cell r="C161">
            <v>4008</v>
          </cell>
          <cell r="D161" t="str">
            <v>Newfield Secondary School</v>
          </cell>
          <cell r="E161" t="str">
            <v>Recoupment Academy</v>
          </cell>
          <cell r="F161">
            <v>918</v>
          </cell>
          <cell r="G161">
            <v>62782.01999999999</v>
          </cell>
          <cell r="H161">
            <v>30174.660000000003</v>
          </cell>
          <cell r="I161">
            <v>3488.4</v>
          </cell>
          <cell r="J161">
            <v>29118.959999999999</v>
          </cell>
        </row>
        <row r="162">
          <cell r="C162">
            <v>5400</v>
          </cell>
          <cell r="D162" t="str">
            <v>Notre Dame High School</v>
          </cell>
          <cell r="E162" t="str">
            <v>Recoupment Academy</v>
          </cell>
          <cell r="F162">
            <v>1028</v>
          </cell>
          <cell r="G162">
            <v>70304.919999999984</v>
          </cell>
          <cell r="H162">
            <v>33790.360000000008</v>
          </cell>
          <cell r="I162">
            <v>3906.4</v>
          </cell>
          <cell r="J162">
            <v>32608.16</v>
          </cell>
        </row>
        <row r="163">
          <cell r="C163">
            <v>6907</v>
          </cell>
          <cell r="D163" t="str">
            <v>Parkwood Academy</v>
          </cell>
          <cell r="E163" t="str">
            <v>Recoupment Academy</v>
          </cell>
          <cell r="F163">
            <v>783</v>
          </cell>
          <cell r="G163">
            <v>53549.369999999988</v>
          </cell>
          <cell r="H163">
            <v>25737.210000000003</v>
          </cell>
          <cell r="I163">
            <v>2975.4</v>
          </cell>
          <cell r="J163">
            <v>24836.76</v>
          </cell>
        </row>
        <row r="164">
          <cell r="C164">
            <v>6905</v>
          </cell>
          <cell r="D164" t="str">
            <v>Sheffield Park Academy</v>
          </cell>
          <cell r="E164" t="str">
            <v>Recoupment Academy</v>
          </cell>
          <cell r="F164">
            <v>788</v>
          </cell>
          <cell r="G164">
            <v>53891.319999999992</v>
          </cell>
          <cell r="H164">
            <v>25901.560000000005</v>
          </cell>
          <cell r="I164">
            <v>2994.4</v>
          </cell>
          <cell r="J164">
            <v>24995.360000000001</v>
          </cell>
        </row>
        <row r="165">
          <cell r="C165">
            <v>6906</v>
          </cell>
          <cell r="D165" t="str">
            <v>Sheffield Springs Academy</v>
          </cell>
          <cell r="E165" t="str">
            <v>Recoupment Academy</v>
          </cell>
          <cell r="F165">
            <v>787</v>
          </cell>
          <cell r="G165">
            <v>53822.929999999986</v>
          </cell>
          <cell r="H165">
            <v>25868.690000000002</v>
          </cell>
          <cell r="I165">
            <v>2990.6000000000004</v>
          </cell>
          <cell r="J165">
            <v>24963.64</v>
          </cell>
        </row>
        <row r="166">
          <cell r="C166">
            <v>4229</v>
          </cell>
          <cell r="D166" t="str">
            <v>Silverdale School</v>
          </cell>
          <cell r="E166" t="str">
            <v>Recoupment Academy</v>
          </cell>
          <cell r="F166">
            <v>897</v>
          </cell>
          <cell r="G166">
            <v>61345.829999999987</v>
          </cell>
          <cell r="H166">
            <v>29484.390000000003</v>
          </cell>
          <cell r="I166">
            <v>3408.6000000000004</v>
          </cell>
          <cell r="J166">
            <v>28452.84</v>
          </cell>
        </row>
        <row r="167">
          <cell r="C167">
            <v>4271</v>
          </cell>
          <cell r="D167" t="str">
            <v>Stocksbridge High School</v>
          </cell>
          <cell r="E167">
            <v>0</v>
          </cell>
          <cell r="F167">
            <v>835</v>
          </cell>
          <cell r="G167">
            <v>57105.649999999987</v>
          </cell>
          <cell r="H167">
            <v>27446.450000000004</v>
          </cell>
          <cell r="I167">
            <v>3173</v>
          </cell>
          <cell r="J167">
            <v>26486.2</v>
          </cell>
        </row>
        <row r="168">
          <cell r="C168">
            <v>4234</v>
          </cell>
          <cell r="D168" t="str">
            <v>Tapton School</v>
          </cell>
          <cell r="E168" t="str">
            <v>Recoupment Academy</v>
          </cell>
          <cell r="F168">
            <v>1144</v>
          </cell>
          <cell r="G168">
            <v>78238.159999999989</v>
          </cell>
          <cell r="H168">
            <v>37603.280000000006</v>
          </cell>
          <cell r="I168">
            <v>4347.2000000000007</v>
          </cell>
          <cell r="J168">
            <v>36287.68</v>
          </cell>
        </row>
        <row r="169">
          <cell r="C169">
            <v>4006</v>
          </cell>
          <cell r="D169" t="str">
            <v>The City School</v>
          </cell>
          <cell r="E169" t="str">
            <v>Recoupment Academy</v>
          </cell>
          <cell r="F169">
            <v>922</v>
          </cell>
          <cell r="G169">
            <v>63055.579999999987</v>
          </cell>
          <cell r="H169">
            <v>30306.140000000003</v>
          </cell>
          <cell r="I169">
            <v>3503.6000000000004</v>
          </cell>
          <cell r="J169">
            <v>29245.84</v>
          </cell>
        </row>
        <row r="170">
          <cell r="C170">
            <v>4004</v>
          </cell>
          <cell r="D170" t="str">
            <v>UTC Sheffield</v>
          </cell>
          <cell r="E170" t="str">
            <v>Recoupment Academy</v>
          </cell>
          <cell r="F170">
            <v>214</v>
          </cell>
          <cell r="G170">
            <v>14635.459999999997</v>
          </cell>
          <cell r="H170">
            <v>7034.1800000000012</v>
          </cell>
          <cell r="I170">
            <v>813.2</v>
          </cell>
          <cell r="J170">
            <v>6788.08</v>
          </cell>
        </row>
        <row r="171">
          <cell r="C171">
            <v>4252</v>
          </cell>
          <cell r="D171" t="str">
            <v>Westfield School</v>
          </cell>
          <cell r="E171">
            <v>0</v>
          </cell>
          <cell r="F171">
            <v>1286</v>
          </cell>
          <cell r="G171">
            <v>87949.539999999979</v>
          </cell>
          <cell r="H171">
            <v>42270.820000000007</v>
          </cell>
          <cell r="I171">
            <v>4886.8</v>
          </cell>
          <cell r="J171">
            <v>40791.919999999998</v>
          </cell>
        </row>
        <row r="172">
          <cell r="C172">
            <v>4253</v>
          </cell>
          <cell r="D172" t="str">
            <v>Yewlands Technology College</v>
          </cell>
          <cell r="E172" t="str">
            <v>Recoupment Academy</v>
          </cell>
          <cell r="F172">
            <v>807</v>
          </cell>
          <cell r="G172">
            <v>55190.729999999989</v>
          </cell>
          <cell r="H172">
            <v>26526.090000000004</v>
          </cell>
          <cell r="I172">
            <v>3066.6000000000004</v>
          </cell>
          <cell r="J172">
            <v>25598.04</v>
          </cell>
        </row>
        <row r="173">
          <cell r="G173">
            <v>0</v>
          </cell>
          <cell r="H173">
            <v>0</v>
          </cell>
        </row>
        <row r="174">
          <cell r="D174" t="str">
            <v>Total Secondary</v>
          </cell>
          <cell r="F174">
            <v>24872</v>
          </cell>
          <cell r="G174">
            <v>1700996.0799999996</v>
          </cell>
          <cell r="H174">
            <v>817542.64</v>
          </cell>
          <cell r="I174">
            <v>94513.60000000002</v>
          </cell>
          <cell r="J174">
            <v>788939.84</v>
          </cell>
        </row>
        <row r="175">
          <cell r="G175">
            <v>0</v>
          </cell>
          <cell r="H175">
            <v>0</v>
          </cell>
        </row>
        <row r="176">
          <cell r="D176" t="str">
            <v>Middle Deemed Secondary</v>
          </cell>
          <cell r="G176">
            <v>0</v>
          </cell>
          <cell r="H176">
            <v>0</v>
          </cell>
        </row>
        <row r="177">
          <cell r="G177">
            <v>0</v>
          </cell>
          <cell r="H177">
            <v>0</v>
          </cell>
        </row>
        <row r="178">
          <cell r="C178">
            <v>4225</v>
          </cell>
          <cell r="D178" t="str">
            <v>Hinde House 3-16 School</v>
          </cell>
          <cell r="E178" t="str">
            <v>Recoupment Academy</v>
          </cell>
          <cell r="F178">
            <v>1231</v>
          </cell>
          <cell r="G178">
            <v>97428.39999999998</v>
          </cell>
          <cell r="H178">
            <v>42826.080000000002</v>
          </cell>
          <cell r="I178">
            <v>21181.27</v>
          </cell>
          <cell r="J178">
            <v>33421.049999999996</v>
          </cell>
        </row>
        <row r="179">
          <cell r="G179">
            <v>0</v>
          </cell>
          <cell r="H179">
            <v>0</v>
          </cell>
        </row>
        <row r="180">
          <cell r="D180" t="str">
            <v>Total Middle Deemed Secondary</v>
          </cell>
          <cell r="F180">
            <v>1231</v>
          </cell>
          <cell r="G180">
            <v>97428.39999999998</v>
          </cell>
          <cell r="H180">
            <v>42826.080000000002</v>
          </cell>
          <cell r="I180">
            <v>21181.27</v>
          </cell>
          <cell r="J180">
            <v>33421.049999999996</v>
          </cell>
        </row>
        <row r="181"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D182" t="str">
            <v>TOTAL PRIMARY/SECONDARY</v>
          </cell>
          <cell r="F182">
            <v>68606.833333333328</v>
          </cell>
          <cell r="G182">
            <v>6174619.1599999983</v>
          </cell>
          <cell r="H182">
            <v>2519718.3733333331</v>
          </cell>
          <cell r="I182">
            <v>2108699.6150000007</v>
          </cell>
          <cell r="J182">
            <v>1546201.1716666666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0</v>
          </cell>
          <cell r="H185">
            <v>0</v>
          </cell>
        </row>
        <row r="186">
          <cell r="C186">
            <v>4225</v>
          </cell>
          <cell r="D186" t="str">
            <v>Hinde House - Primary</v>
          </cell>
          <cell r="E186" t="str">
            <v>Recoupment Academy</v>
          </cell>
          <cell r="F186">
            <v>383</v>
          </cell>
          <cell r="G186">
            <v>39433.679999999993</v>
          </cell>
          <cell r="H186">
            <v>14952.32</v>
          </cell>
          <cell r="I186">
            <v>17958.87</v>
          </cell>
          <cell r="J186">
            <v>6522.4900000000007</v>
          </cell>
        </row>
        <row r="187">
          <cell r="C187">
            <v>4225</v>
          </cell>
          <cell r="D187" t="str">
            <v>Hinde House - Secondary</v>
          </cell>
          <cell r="E187" t="str">
            <v>Recoupment Academy</v>
          </cell>
          <cell r="F187">
            <v>848</v>
          </cell>
          <cell r="G187">
            <v>57994.719999999987</v>
          </cell>
          <cell r="H187">
            <v>27873.760000000002</v>
          </cell>
          <cell r="I187">
            <v>3222.4</v>
          </cell>
          <cell r="J187">
            <v>26898.559999999998</v>
          </cell>
        </row>
        <row r="188">
          <cell r="F188">
            <v>1231</v>
          </cell>
          <cell r="G188">
            <v>97428.39999999998</v>
          </cell>
          <cell r="H188">
            <v>42826.080000000002</v>
          </cell>
          <cell r="I188">
            <v>21181.27</v>
          </cell>
          <cell r="J188">
            <v>33421.049999999996</v>
          </cell>
        </row>
        <row r="190">
          <cell r="F190" t="str">
            <v>Special Swimming</v>
          </cell>
          <cell r="G190">
            <v>8.3000000000000007</v>
          </cell>
        </row>
        <row r="191">
          <cell r="D191" t="str">
            <v>Special</v>
          </cell>
          <cell r="E191" t="str">
            <v>Pri Places</v>
          </cell>
          <cell r="G191">
            <v>115.15999999999998</v>
          </cell>
          <cell r="H191">
            <v>28.220000000000002</v>
          </cell>
          <cell r="I191">
            <v>48.849999999999994</v>
          </cell>
          <cell r="J191">
            <v>38.090000000000003</v>
          </cell>
        </row>
        <row r="192">
          <cell r="G192">
            <v>1.0000000000000002</v>
          </cell>
          <cell r="H192">
            <v>0.2450503647099688</v>
          </cell>
          <cell r="I192">
            <v>0.42419242792636336</v>
          </cell>
          <cell r="J192">
            <v>0.33075720736366804</v>
          </cell>
        </row>
        <row r="193">
          <cell r="C193">
            <v>7038</v>
          </cell>
          <cell r="D193" t="str">
            <v>Becton</v>
          </cell>
          <cell r="E193">
            <v>17</v>
          </cell>
          <cell r="F193">
            <v>31.000000000000004</v>
          </cell>
          <cell r="G193">
            <v>3453.7599999999998</v>
          </cell>
          <cell r="H193">
            <v>874.82000000000016</v>
          </cell>
          <cell r="I193">
            <v>1398.15</v>
          </cell>
          <cell r="J193">
            <v>1180.7900000000002</v>
          </cell>
        </row>
        <row r="194">
          <cell r="C194">
            <v>7010</v>
          </cell>
          <cell r="D194" t="str">
            <v>Bents Green</v>
          </cell>
          <cell r="E194">
            <v>0</v>
          </cell>
          <cell r="F194">
            <v>173</v>
          </cell>
          <cell r="G194">
            <v>18486.78</v>
          </cell>
          <cell r="H194">
            <v>4882.0600000000004</v>
          </cell>
          <cell r="I194">
            <v>7015.15</v>
          </cell>
          <cell r="J194">
            <v>6589.5700000000006</v>
          </cell>
        </row>
        <row r="195">
          <cell r="C195">
            <v>7040</v>
          </cell>
          <cell r="D195" t="str">
            <v>Heritage Park Community</v>
          </cell>
          <cell r="E195">
            <v>30</v>
          </cell>
          <cell r="F195">
            <v>104</v>
          </cell>
          <cell r="G195">
            <v>11362.439999999999</v>
          </cell>
          <cell r="H195">
            <v>2934.88</v>
          </cell>
          <cell r="I195">
            <v>4466.2</v>
          </cell>
          <cell r="J195">
            <v>3961.3600000000006</v>
          </cell>
        </row>
        <row r="196">
          <cell r="C196">
            <v>7041</v>
          </cell>
          <cell r="D196" t="str">
            <v>Holgate Meadows Community</v>
          </cell>
          <cell r="E196">
            <v>22</v>
          </cell>
          <cell r="F196">
            <v>98</v>
          </cell>
          <cell r="G196">
            <v>10654.88</v>
          </cell>
          <cell r="H196">
            <v>2765.5600000000004</v>
          </cell>
          <cell r="I196">
            <v>4156.5</v>
          </cell>
          <cell r="J196">
            <v>3732.82</v>
          </cell>
        </row>
        <row r="197">
          <cell r="C197">
            <v>7036</v>
          </cell>
          <cell r="D197" t="str">
            <v>Mossbrook IJ</v>
          </cell>
          <cell r="E197">
            <v>84</v>
          </cell>
          <cell r="F197">
            <v>84</v>
          </cell>
          <cell r="G197">
            <v>9673.4399999999987</v>
          </cell>
          <cell r="H197">
            <v>2370.48</v>
          </cell>
          <cell r="I197">
            <v>4103.3999999999996</v>
          </cell>
          <cell r="J197">
            <v>3199.5600000000004</v>
          </cell>
        </row>
        <row r="198">
          <cell r="C198">
            <v>7023</v>
          </cell>
          <cell r="D198" t="str">
            <v>Norfolk Park NIJ</v>
          </cell>
          <cell r="E198">
            <v>76</v>
          </cell>
          <cell r="F198">
            <v>80</v>
          </cell>
          <cell r="G198">
            <v>9179.5999999999985</v>
          </cell>
          <cell r="H198">
            <v>2257.6000000000004</v>
          </cell>
          <cell r="I198">
            <v>3874.8</v>
          </cell>
          <cell r="J198">
            <v>3047.2000000000003</v>
          </cell>
        </row>
        <row r="199">
          <cell r="C199">
            <v>7043</v>
          </cell>
          <cell r="D199" t="str">
            <v>Seven Hills</v>
          </cell>
          <cell r="E199">
            <v>0</v>
          </cell>
          <cell r="F199">
            <v>144</v>
          </cell>
          <cell r="G199">
            <v>15387.839999999998</v>
          </cell>
          <cell r="H199">
            <v>4063.6800000000003</v>
          </cell>
          <cell r="I199">
            <v>5839.2</v>
          </cell>
          <cell r="J199">
            <v>5484.9600000000009</v>
          </cell>
        </row>
        <row r="200">
          <cell r="C200">
            <v>7024</v>
          </cell>
          <cell r="D200" t="str">
            <v>Talbot Sec</v>
          </cell>
          <cell r="E200">
            <v>0</v>
          </cell>
          <cell r="F200">
            <v>164</v>
          </cell>
          <cell r="G200">
            <v>17525.039999999997</v>
          </cell>
          <cell r="H200">
            <v>4628.0800000000008</v>
          </cell>
          <cell r="I200">
            <v>6650.2</v>
          </cell>
          <cell r="J200">
            <v>6246.76</v>
          </cell>
        </row>
        <row r="201">
          <cell r="C201">
            <v>7013</v>
          </cell>
          <cell r="D201" t="str">
            <v>The Rowan IJ</v>
          </cell>
          <cell r="E201">
            <v>68</v>
          </cell>
          <cell r="F201">
            <v>69</v>
          </cell>
          <cell r="G201">
            <v>7937.74</v>
          </cell>
          <cell r="H201">
            <v>1947.18</v>
          </cell>
          <cell r="I201">
            <v>3362.35</v>
          </cell>
          <cell r="J201">
            <v>2628.21</v>
          </cell>
        </row>
        <row r="202">
          <cell r="C202">
            <v>7026</v>
          </cell>
          <cell r="D202" t="str">
            <v>Woolley  Wood NIJ</v>
          </cell>
          <cell r="E202">
            <v>82</v>
          </cell>
          <cell r="F202">
            <v>84</v>
          </cell>
          <cell r="G202">
            <v>9656.8399999999983</v>
          </cell>
          <cell r="H202">
            <v>2370.48</v>
          </cell>
          <cell r="I202">
            <v>4086.7999999999997</v>
          </cell>
          <cell r="J202">
            <v>3199.5600000000004</v>
          </cell>
        </row>
        <row r="203"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D204" t="str">
            <v>Total Special</v>
          </cell>
          <cell r="E204">
            <v>379</v>
          </cell>
          <cell r="F204">
            <v>1031</v>
          </cell>
          <cell r="G204">
            <v>113318.35999999999</v>
          </cell>
          <cell r="H204">
            <v>29094.820000000003</v>
          </cell>
          <cell r="I204">
            <v>44952.75</v>
          </cell>
          <cell r="J204">
            <v>39270.79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D206" t="str">
            <v>TOTAL ALL SCHOOLS</v>
          </cell>
          <cell r="F206">
            <v>69637.833333333328</v>
          </cell>
          <cell r="G206">
            <v>6287937.5199999986</v>
          </cell>
          <cell r="H206">
            <v>2548813.1933333329</v>
          </cell>
          <cell r="I206">
            <v>2153652.3650000007</v>
          </cell>
          <cell r="J206">
            <v>1585471.9616666667</v>
          </cell>
        </row>
        <row r="207">
          <cell r="E207">
            <v>0</v>
          </cell>
          <cell r="G207">
            <v>0</v>
          </cell>
        </row>
        <row r="208">
          <cell r="C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 t="str">
            <v>Add Deleg</v>
          </cell>
          <cell r="H209" t="str">
            <v>De-deleg</v>
          </cell>
          <cell r="I209" t="str">
            <v>Buy Back</v>
          </cell>
          <cell r="J209" t="str">
            <v>New Fund</v>
          </cell>
        </row>
        <row r="210">
          <cell r="D210" t="str">
            <v>Maintained</v>
          </cell>
          <cell r="F210">
            <v>39480</v>
          </cell>
          <cell r="G210">
            <v>3879541.6399999997</v>
          </cell>
          <cell r="H210">
            <v>1495789.2199999997</v>
          </cell>
          <cell r="I210">
            <v>1607901.2400000002</v>
          </cell>
          <cell r="J210">
            <v>775851.1799999997</v>
          </cell>
        </row>
        <row r="211">
          <cell r="D211" t="str">
            <v>Academies</v>
          </cell>
          <cell r="F211">
            <v>30157.833333333332</v>
          </cell>
          <cell r="G211">
            <v>2408395.88</v>
          </cell>
          <cell r="H211">
            <v>1053023.9733333332</v>
          </cell>
          <cell r="I211">
            <v>545751.12500000012</v>
          </cell>
          <cell r="J211">
            <v>809620.78166666673</v>
          </cell>
        </row>
        <row r="212">
          <cell r="F212">
            <v>69637.833333333328</v>
          </cell>
          <cell r="G212">
            <v>6287937.5199999996</v>
          </cell>
          <cell r="H212">
            <v>2548813.1933333329</v>
          </cell>
          <cell r="I212">
            <v>2153652.3650000002</v>
          </cell>
          <cell r="J212">
            <v>1585471.9616666664</v>
          </cell>
        </row>
        <row r="244">
          <cell r="C244">
            <v>0</v>
          </cell>
          <cell r="D244">
            <v>0</v>
          </cell>
          <cell r="E244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</row>
      </sheetData>
      <sheetData sheetId="12" refreshError="1"/>
      <sheetData sheetId="13">
        <row r="3">
          <cell r="D3">
            <v>0</v>
          </cell>
        </row>
      </sheetData>
      <sheetData sheetId="14">
        <row r="1">
          <cell r="B1" t="str">
            <v>Social Deprivation Funding - Using:</v>
          </cell>
        </row>
      </sheetData>
      <sheetData sheetId="15">
        <row r="1">
          <cell r="D1">
            <v>0</v>
          </cell>
        </row>
      </sheetData>
      <sheetData sheetId="16">
        <row r="3">
          <cell r="C3">
            <v>0</v>
          </cell>
        </row>
      </sheetData>
      <sheetData sheetId="17">
        <row r="1">
          <cell r="C1">
            <v>1</v>
          </cell>
        </row>
      </sheetData>
      <sheetData sheetId="18">
        <row r="1">
          <cell r="D1" t="str">
            <v>Split Site Funding 2015-16</v>
          </cell>
        </row>
      </sheetData>
      <sheetData sheetId="19">
        <row r="1">
          <cell r="E1" t="str">
            <v>Primary and Secondary Indicative Budgets 2015-16 - With MFG</v>
          </cell>
          <cell r="J1">
            <v>0</v>
          </cell>
          <cell r="P1" t="str">
            <v>Macro F</v>
          </cell>
          <cell r="Q1" t="str">
            <v>Macro G</v>
          </cell>
          <cell r="R1">
            <v>0</v>
          </cell>
          <cell r="S1">
            <v>0</v>
          </cell>
          <cell r="T1" t="str">
            <v>Macro R</v>
          </cell>
          <cell r="U1" t="str">
            <v>Macro X</v>
          </cell>
        </row>
        <row r="2"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17</v>
          </cell>
          <cell r="T2">
            <v>18</v>
          </cell>
          <cell r="U2">
            <v>19</v>
          </cell>
        </row>
        <row r="3">
          <cell r="G3" t="str">
            <v>Est. Pupil Numbers October 2014 (Excl. IR &amp; Nur)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 t="str">
            <v>DfE-permitted Formula Factors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str">
            <v>Total</v>
          </cell>
        </row>
        <row r="4">
          <cell r="G4">
            <v>0</v>
          </cell>
          <cell r="H4">
            <v>1</v>
          </cell>
          <cell r="I4">
            <v>2</v>
          </cell>
          <cell r="J4">
            <v>3</v>
          </cell>
          <cell r="K4">
            <v>4</v>
          </cell>
          <cell r="L4">
            <v>5</v>
          </cell>
          <cell r="M4">
            <v>6</v>
          </cell>
          <cell r="N4">
            <v>7</v>
          </cell>
          <cell r="O4">
            <v>8</v>
          </cell>
          <cell r="P4">
            <v>9</v>
          </cell>
          <cell r="Q4">
            <v>10</v>
          </cell>
          <cell r="R4">
            <v>11</v>
          </cell>
          <cell r="S4">
            <v>0</v>
          </cell>
          <cell r="T4">
            <v>12</v>
          </cell>
          <cell r="U4">
            <v>0</v>
          </cell>
        </row>
        <row r="5">
          <cell r="E5" t="str">
            <v>DfE School Number</v>
          </cell>
          <cell r="F5">
            <v>0</v>
          </cell>
          <cell r="G5">
            <v>0</v>
          </cell>
          <cell r="H5" t="str">
            <v>Basic £/pupil Entitlement</v>
          </cell>
          <cell r="I5" t="str">
            <v>Social Deprivation</v>
          </cell>
          <cell r="J5" t="str">
            <v>Mobility</v>
          </cell>
          <cell r="K5" t="str">
            <v>High Incidence SEN</v>
          </cell>
          <cell r="L5" t="str">
            <v>English as an Add. Language (EAL)</v>
          </cell>
          <cell r="M5" t="str">
            <v>Lump Sum</v>
          </cell>
          <cell r="N5" t="str">
            <v>Split Sites (local formula - 15-16)</v>
          </cell>
          <cell r="O5" t="str">
            <v>Rates (2015-16)</v>
          </cell>
          <cell r="P5" t="str">
            <v>PFI (2015-16)</v>
          </cell>
          <cell r="Q5">
            <v>0</v>
          </cell>
          <cell r="R5" t="str">
            <v>Maximum £/pupil Gain Cap</v>
          </cell>
          <cell r="S5">
            <v>0</v>
          </cell>
          <cell r="T5" t="str">
            <v>Minimum Funding Guarantee (MFG)</v>
          </cell>
          <cell r="U5">
            <v>0</v>
          </cell>
        </row>
        <row r="6">
          <cell r="E6">
            <v>0</v>
          </cell>
          <cell r="F6">
            <v>0</v>
          </cell>
          <cell r="G6" t="str">
            <v>FTEs</v>
          </cell>
          <cell r="H6" t="str">
            <v xml:space="preserve">£      </v>
          </cell>
          <cell r="I6" t="str">
            <v xml:space="preserve">£      </v>
          </cell>
          <cell r="J6" t="str">
            <v>£</v>
          </cell>
          <cell r="K6" t="str">
            <v xml:space="preserve">£      </v>
          </cell>
          <cell r="L6" t="str">
            <v xml:space="preserve">£      </v>
          </cell>
          <cell r="M6" t="str">
            <v xml:space="preserve">£      </v>
          </cell>
          <cell r="N6" t="str">
            <v xml:space="preserve">£      </v>
          </cell>
          <cell r="O6" t="str">
            <v xml:space="preserve">£      </v>
          </cell>
          <cell r="P6" t="str">
            <v xml:space="preserve">£      </v>
          </cell>
          <cell r="Q6">
            <v>0</v>
          </cell>
          <cell r="R6" t="str">
            <v xml:space="preserve">£      </v>
          </cell>
          <cell r="S6">
            <v>0</v>
          </cell>
          <cell r="T6" t="str">
            <v xml:space="preserve">£      </v>
          </cell>
          <cell r="U6" t="str">
            <v xml:space="preserve">£      </v>
          </cell>
        </row>
        <row r="7">
          <cell r="E7">
            <v>0</v>
          </cell>
          <cell r="F7" t="str">
            <v>Primary Schools</v>
          </cell>
        </row>
        <row r="8">
          <cell r="E8">
            <v>1</v>
          </cell>
          <cell r="F8">
            <v>2</v>
          </cell>
          <cell r="G8">
            <v>3</v>
          </cell>
          <cell r="H8">
            <v>4</v>
          </cell>
          <cell r="I8">
            <v>5</v>
          </cell>
          <cell r="J8">
            <v>6</v>
          </cell>
          <cell r="K8">
            <v>7</v>
          </cell>
          <cell r="L8">
            <v>8</v>
          </cell>
          <cell r="M8">
            <v>9</v>
          </cell>
          <cell r="N8">
            <v>10</v>
          </cell>
          <cell r="O8">
            <v>11</v>
          </cell>
          <cell r="P8">
            <v>12</v>
          </cell>
          <cell r="Q8">
            <v>13</v>
          </cell>
          <cell r="R8">
            <v>14</v>
          </cell>
          <cell r="S8">
            <v>15</v>
          </cell>
          <cell r="T8">
            <v>16</v>
          </cell>
          <cell r="U8">
            <v>17</v>
          </cell>
        </row>
        <row r="9">
          <cell r="E9">
            <v>2001</v>
          </cell>
          <cell r="F9" t="str">
            <v>Abbey Lane Primary School</v>
          </cell>
          <cell r="G9">
            <v>514</v>
          </cell>
          <cell r="H9">
            <v>1414454.5268152577</v>
          </cell>
          <cell r="I9">
            <v>35382.853738440885</v>
          </cell>
          <cell r="J9">
            <v>0</v>
          </cell>
          <cell r="K9">
            <v>81169.899804198634</v>
          </cell>
          <cell r="L9">
            <v>6953.0011162626161</v>
          </cell>
          <cell r="M9">
            <v>150000</v>
          </cell>
          <cell r="N9">
            <v>0</v>
          </cell>
          <cell r="O9">
            <v>34017</v>
          </cell>
          <cell r="P9">
            <v>0</v>
          </cell>
          <cell r="Q9">
            <v>-6809.7010788442494</v>
          </cell>
          <cell r="R9">
            <v>-6809.7010788442494</v>
          </cell>
          <cell r="S9">
            <v>0</v>
          </cell>
          <cell r="T9">
            <v>0</v>
          </cell>
          <cell r="U9">
            <v>1715167.5803953155</v>
          </cell>
        </row>
        <row r="10">
          <cell r="E10">
            <v>2318</v>
          </cell>
          <cell r="F10" t="str">
            <v>Acres Hill Community Primary School</v>
          </cell>
          <cell r="G10">
            <v>317</v>
          </cell>
          <cell r="H10">
            <v>872338.68677127769</v>
          </cell>
          <cell r="I10">
            <v>114059.21285142738</v>
          </cell>
          <cell r="J10">
            <v>3778.2822102195432</v>
          </cell>
          <cell r="K10">
            <v>163581.43982544544</v>
          </cell>
          <cell r="L10">
            <v>28837.536967478762</v>
          </cell>
          <cell r="M10">
            <v>150000</v>
          </cell>
          <cell r="N10">
            <v>0</v>
          </cell>
          <cell r="O10">
            <v>12651.38</v>
          </cell>
          <cell r="P10">
            <v>0</v>
          </cell>
          <cell r="Q10">
            <v>-51735.428383076411</v>
          </cell>
          <cell r="R10">
            <v>-51735.428383076411</v>
          </cell>
          <cell r="S10">
            <v>0</v>
          </cell>
          <cell r="T10">
            <v>0</v>
          </cell>
          <cell r="U10">
            <v>1293511.1102427724</v>
          </cell>
        </row>
        <row r="11">
          <cell r="E11">
            <v>2342</v>
          </cell>
          <cell r="F11" t="str">
            <v>Angram Bank Primary School</v>
          </cell>
          <cell r="G11">
            <v>239</v>
          </cell>
          <cell r="H11">
            <v>657693.83639853424</v>
          </cell>
          <cell r="I11">
            <v>68627.512341251917</v>
          </cell>
          <cell r="J11">
            <v>0</v>
          </cell>
          <cell r="K11">
            <v>135049.70777251042</v>
          </cell>
          <cell r="L11">
            <v>788.6755100000463</v>
          </cell>
          <cell r="M11">
            <v>150000</v>
          </cell>
          <cell r="N11">
            <v>0</v>
          </cell>
          <cell r="O11">
            <v>14790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1026949.7320222968</v>
          </cell>
        </row>
        <row r="12">
          <cell r="E12">
            <v>2343</v>
          </cell>
          <cell r="F12" t="str">
            <v>Anns Grove Primary School</v>
          </cell>
          <cell r="G12">
            <v>292</v>
          </cell>
          <cell r="H12">
            <v>803542.26036975731</v>
          </cell>
          <cell r="I12">
            <v>118556.76438807746</v>
          </cell>
          <cell r="J12">
            <v>0</v>
          </cell>
          <cell r="K12">
            <v>125927.16742745606</v>
          </cell>
          <cell r="L12">
            <v>16712.284287997234</v>
          </cell>
          <cell r="M12">
            <v>150000</v>
          </cell>
          <cell r="N12">
            <v>0</v>
          </cell>
          <cell r="O12">
            <v>39440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1254178.4764732881</v>
          </cell>
        </row>
        <row r="13">
          <cell r="E13">
            <v>3429</v>
          </cell>
          <cell r="F13" t="str">
            <v>Arbourthorne Community Primary School</v>
          </cell>
          <cell r="G13">
            <v>398</v>
          </cell>
          <cell r="H13">
            <v>1095239.1083122035</v>
          </cell>
          <cell r="I13">
            <v>270514.56394635595</v>
          </cell>
          <cell r="J13">
            <v>405.64411418973754</v>
          </cell>
          <cell r="K13">
            <v>216953.15507543366</v>
          </cell>
          <cell r="L13">
            <v>10066.556776827925</v>
          </cell>
          <cell r="M13">
            <v>150000</v>
          </cell>
          <cell r="N13">
            <v>0</v>
          </cell>
          <cell r="O13">
            <v>48560.5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1791739.528225011</v>
          </cell>
        </row>
        <row r="14">
          <cell r="E14">
            <v>2340</v>
          </cell>
          <cell r="F14" t="str">
            <v>Athelstan Primary School</v>
          </cell>
          <cell r="G14">
            <v>527</v>
          </cell>
          <cell r="H14">
            <v>1450228.6685440482</v>
          </cell>
          <cell r="I14">
            <v>155329.08601125161</v>
          </cell>
          <cell r="J14">
            <v>0</v>
          </cell>
          <cell r="K14">
            <v>233751.22224478883</v>
          </cell>
          <cell r="L14">
            <v>30610.287540584995</v>
          </cell>
          <cell r="M14">
            <v>150000</v>
          </cell>
          <cell r="N14">
            <v>0</v>
          </cell>
          <cell r="O14">
            <v>19473.5</v>
          </cell>
          <cell r="P14">
            <v>0</v>
          </cell>
          <cell r="Q14">
            <v>-29073.075539398007</v>
          </cell>
          <cell r="R14">
            <v>-29073.075539398007</v>
          </cell>
          <cell r="S14">
            <v>0</v>
          </cell>
          <cell r="T14">
            <v>0</v>
          </cell>
          <cell r="U14">
            <v>2010319.6888012758</v>
          </cell>
        </row>
        <row r="15">
          <cell r="E15">
            <v>2281</v>
          </cell>
          <cell r="F15" t="str">
            <v>Ballifield Primary School</v>
          </cell>
          <cell r="G15">
            <v>420</v>
          </cell>
          <cell r="H15">
            <v>1155779.9635455413</v>
          </cell>
          <cell r="I15">
            <v>61210.293956206006</v>
          </cell>
          <cell r="J15">
            <v>0</v>
          </cell>
          <cell r="K15">
            <v>158750.52591092724</v>
          </cell>
          <cell r="L15">
            <v>5543.82785271999</v>
          </cell>
          <cell r="M15">
            <v>150000</v>
          </cell>
          <cell r="N15">
            <v>0</v>
          </cell>
          <cell r="O15">
            <v>18610.75</v>
          </cell>
          <cell r="P15">
            <v>0</v>
          </cell>
          <cell r="Q15">
            <v>-85456.89894129918</v>
          </cell>
          <cell r="R15">
            <v>-85456.89894129918</v>
          </cell>
          <cell r="S15">
            <v>0</v>
          </cell>
          <cell r="T15">
            <v>0</v>
          </cell>
          <cell r="U15">
            <v>1464438.4623240952</v>
          </cell>
        </row>
        <row r="16">
          <cell r="E16">
            <v>2322</v>
          </cell>
          <cell r="F16" t="str">
            <v>Bankwood Community Primary School</v>
          </cell>
          <cell r="G16">
            <v>256</v>
          </cell>
          <cell r="H16">
            <v>704475.40635156806</v>
          </cell>
          <cell r="I16">
            <v>198846.3956482865</v>
          </cell>
          <cell r="J16">
            <v>4513.0455719397323</v>
          </cell>
          <cell r="K16">
            <v>143719.66550056211</v>
          </cell>
          <cell r="L16">
            <v>19063.478836154678</v>
          </cell>
          <cell r="M16">
            <v>150000</v>
          </cell>
          <cell r="N16">
            <v>0</v>
          </cell>
          <cell r="O16">
            <v>17624.75</v>
          </cell>
          <cell r="P16">
            <v>0</v>
          </cell>
          <cell r="Q16">
            <v>0</v>
          </cell>
          <cell r="R16">
            <v>0</v>
          </cell>
          <cell r="S16">
            <v>15767.068885208459</v>
          </cell>
          <cell r="T16">
            <v>15767.068885208459</v>
          </cell>
          <cell r="U16">
            <v>1254009.8107937197</v>
          </cell>
        </row>
        <row r="17">
          <cell r="E17">
            <v>2274</v>
          </cell>
          <cell r="F17" t="str">
            <v>Beck Primary School</v>
          </cell>
          <cell r="G17">
            <v>616</v>
          </cell>
          <cell r="H17">
            <v>1695143.9465334606</v>
          </cell>
          <cell r="I17">
            <v>308797.5307093439</v>
          </cell>
          <cell r="J17">
            <v>0</v>
          </cell>
          <cell r="K17">
            <v>375922.13888112665</v>
          </cell>
          <cell r="L17">
            <v>15007.405989115528</v>
          </cell>
          <cell r="M17">
            <v>150000</v>
          </cell>
          <cell r="N17">
            <v>0</v>
          </cell>
          <cell r="O17">
            <v>37955.5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2582826.5221130471</v>
          </cell>
        </row>
        <row r="18">
          <cell r="E18">
            <v>2241</v>
          </cell>
          <cell r="F18" t="str">
            <v>Beighton Nursery and Infant School</v>
          </cell>
          <cell r="G18">
            <v>268</v>
          </cell>
          <cell r="H18">
            <v>737497.69102429785</v>
          </cell>
          <cell r="I18">
            <v>15725.004922209329</v>
          </cell>
          <cell r="J18">
            <v>0</v>
          </cell>
          <cell r="K18">
            <v>89601.478580579671</v>
          </cell>
          <cell r="L18">
            <v>2027.101099277073</v>
          </cell>
          <cell r="M18">
            <v>150000</v>
          </cell>
          <cell r="N18">
            <v>0</v>
          </cell>
          <cell r="O18">
            <v>14404.839999999998</v>
          </cell>
          <cell r="P18">
            <v>0</v>
          </cell>
          <cell r="Q18">
            <v>-59582.733390507921</v>
          </cell>
          <cell r="R18">
            <v>-59582.733390507921</v>
          </cell>
          <cell r="S18">
            <v>0</v>
          </cell>
          <cell r="T18">
            <v>0</v>
          </cell>
          <cell r="U18">
            <v>949673.38223585591</v>
          </cell>
        </row>
        <row r="19">
          <cell r="E19">
            <v>2353</v>
          </cell>
          <cell r="F19" t="str">
            <v>Birley Community Primary School</v>
          </cell>
          <cell r="G19">
            <v>595</v>
          </cell>
          <cell r="H19">
            <v>1637354.9483561835</v>
          </cell>
          <cell r="I19">
            <v>77661.284778946312</v>
          </cell>
          <cell r="J19">
            <v>0</v>
          </cell>
          <cell r="K19">
            <v>203760.98638432511</v>
          </cell>
          <cell r="L19">
            <v>396.57580431586058</v>
          </cell>
          <cell r="M19">
            <v>150000</v>
          </cell>
          <cell r="N19">
            <v>0</v>
          </cell>
          <cell r="O19">
            <v>76768.836546000006</v>
          </cell>
          <cell r="P19">
            <v>0</v>
          </cell>
          <cell r="Q19">
            <v>-11843.800801877482</v>
          </cell>
          <cell r="R19">
            <v>-11843.800801877482</v>
          </cell>
          <cell r="S19">
            <v>0</v>
          </cell>
          <cell r="T19">
            <v>0</v>
          </cell>
          <cell r="U19">
            <v>2134098.8310678937</v>
          </cell>
        </row>
        <row r="20">
          <cell r="E20">
            <v>2323</v>
          </cell>
          <cell r="F20" t="str">
            <v>Birley Spa Community Primary School</v>
          </cell>
          <cell r="G20">
            <v>413</v>
          </cell>
          <cell r="H20">
            <v>1136516.9641531156</v>
          </cell>
          <cell r="I20">
            <v>97828.463542133119</v>
          </cell>
          <cell r="J20">
            <v>0</v>
          </cell>
          <cell r="K20">
            <v>163052.45527137461</v>
          </cell>
          <cell r="L20">
            <v>1145.6990390683</v>
          </cell>
          <cell r="M20">
            <v>150000</v>
          </cell>
          <cell r="N20">
            <v>0</v>
          </cell>
          <cell r="O20">
            <v>45602.5</v>
          </cell>
          <cell r="P20">
            <v>0</v>
          </cell>
          <cell r="Q20">
            <v>-17140.192930610552</v>
          </cell>
          <cell r="R20">
            <v>-17140.192930610552</v>
          </cell>
          <cell r="S20">
            <v>0</v>
          </cell>
          <cell r="T20">
            <v>0</v>
          </cell>
          <cell r="U20">
            <v>1577005.8890750811</v>
          </cell>
        </row>
        <row r="21">
          <cell r="E21">
            <v>2328</v>
          </cell>
          <cell r="F21" t="str">
            <v>Bradfield Dungworth Primary School</v>
          </cell>
          <cell r="G21">
            <v>105</v>
          </cell>
          <cell r="H21">
            <v>288944.99088638532</v>
          </cell>
          <cell r="I21">
            <v>6896.8411107062411</v>
          </cell>
          <cell r="J21">
            <v>0</v>
          </cell>
          <cell r="K21">
            <v>10106.972509095771</v>
          </cell>
          <cell r="L21">
            <v>0</v>
          </cell>
          <cell r="M21">
            <v>150000</v>
          </cell>
          <cell r="N21">
            <v>0</v>
          </cell>
          <cell r="O21">
            <v>13552</v>
          </cell>
          <cell r="P21">
            <v>0</v>
          </cell>
          <cell r="Q21">
            <v>0</v>
          </cell>
          <cell r="R21">
            <v>0</v>
          </cell>
          <cell r="S21">
            <v>28318.919857934565</v>
          </cell>
          <cell r="T21">
            <v>28318.919857934565</v>
          </cell>
          <cell r="U21">
            <v>497819.72436412191</v>
          </cell>
        </row>
        <row r="22">
          <cell r="E22">
            <v>2233</v>
          </cell>
          <cell r="F22" t="str">
            <v>Bradway Primary School</v>
          </cell>
          <cell r="G22">
            <v>425</v>
          </cell>
          <cell r="H22">
            <v>1169539.2488258453</v>
          </cell>
          <cell r="I22">
            <v>34900.435462343725</v>
          </cell>
          <cell r="J22">
            <v>0</v>
          </cell>
          <cell r="K22">
            <v>125924.06487897318</v>
          </cell>
          <cell r="L22">
            <v>7054.5480650316531</v>
          </cell>
          <cell r="M22">
            <v>150000</v>
          </cell>
          <cell r="N22">
            <v>0</v>
          </cell>
          <cell r="O22">
            <v>16269</v>
          </cell>
          <cell r="P22">
            <v>0</v>
          </cell>
          <cell r="Q22">
            <v>-28279.210575238798</v>
          </cell>
          <cell r="R22">
            <v>-28279.210575238798</v>
          </cell>
          <cell r="S22">
            <v>0</v>
          </cell>
          <cell r="T22">
            <v>0</v>
          </cell>
          <cell r="U22">
            <v>1475408.0866569551</v>
          </cell>
        </row>
        <row r="23">
          <cell r="E23">
            <v>2014</v>
          </cell>
          <cell r="F23" t="str">
            <v>Brightside Nursery and Infant School</v>
          </cell>
          <cell r="G23">
            <v>181</v>
          </cell>
          <cell r="H23">
            <v>498086.12714700709</v>
          </cell>
          <cell r="I23">
            <v>63394.242868673449</v>
          </cell>
          <cell r="J23">
            <v>0</v>
          </cell>
          <cell r="K23">
            <v>69899.862390895578</v>
          </cell>
          <cell r="L23">
            <v>16521.412399825087</v>
          </cell>
          <cell r="M23">
            <v>150000</v>
          </cell>
          <cell r="N23">
            <v>0</v>
          </cell>
          <cell r="O23">
            <v>10722.75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808624.39480640122</v>
          </cell>
        </row>
        <row r="24">
          <cell r="E24">
            <v>2246</v>
          </cell>
          <cell r="F24" t="str">
            <v>Brook House Junior School</v>
          </cell>
          <cell r="G24">
            <v>334</v>
          </cell>
          <cell r="H24">
            <v>919120.2567243115</v>
          </cell>
          <cell r="I24">
            <v>23262.942916425905</v>
          </cell>
          <cell r="J24">
            <v>0</v>
          </cell>
          <cell r="K24">
            <v>61372.949485369943</v>
          </cell>
          <cell r="L24">
            <v>336.58954820085614</v>
          </cell>
          <cell r="M24">
            <v>150000</v>
          </cell>
          <cell r="N24">
            <v>0</v>
          </cell>
          <cell r="O24">
            <v>18333.16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1172425.8986743081</v>
          </cell>
        </row>
        <row r="25">
          <cell r="E25">
            <v>5204</v>
          </cell>
          <cell r="F25" t="str">
            <v>Broomhill Infant School</v>
          </cell>
          <cell r="G25">
            <v>124</v>
          </cell>
          <cell r="H25">
            <v>341230.27495154081</v>
          </cell>
          <cell r="I25">
            <v>17249.007383936056</v>
          </cell>
          <cell r="J25">
            <v>0</v>
          </cell>
          <cell r="K25">
            <v>40578.099818896197</v>
          </cell>
          <cell r="L25">
            <v>13564.558792494521</v>
          </cell>
          <cell r="M25">
            <v>150000</v>
          </cell>
          <cell r="N25">
            <v>0</v>
          </cell>
          <cell r="O25">
            <v>1130.1499999999999</v>
          </cell>
          <cell r="P25">
            <v>0</v>
          </cell>
          <cell r="Q25">
            <v>0</v>
          </cell>
          <cell r="R25">
            <v>0</v>
          </cell>
          <cell r="S25">
            <v>27284.998320303977</v>
          </cell>
          <cell r="T25">
            <v>27284.998320303977</v>
          </cell>
          <cell r="U25">
            <v>591037.08926717157</v>
          </cell>
        </row>
        <row r="26">
          <cell r="E26">
            <v>2325</v>
          </cell>
          <cell r="F26" t="str">
            <v>Brunswick Community Primary School</v>
          </cell>
          <cell r="G26">
            <v>405</v>
          </cell>
          <cell r="H26">
            <v>1114502.1077046292</v>
          </cell>
          <cell r="I26">
            <v>88440.043748934142</v>
          </cell>
          <cell r="J26">
            <v>0</v>
          </cell>
          <cell r="K26">
            <v>176206.63452531648</v>
          </cell>
          <cell r="L26">
            <v>4741.522331177287</v>
          </cell>
          <cell r="M26">
            <v>150000</v>
          </cell>
          <cell r="N26">
            <v>0</v>
          </cell>
          <cell r="O26">
            <v>21568.75</v>
          </cell>
          <cell r="P26">
            <v>0</v>
          </cell>
          <cell r="Q26">
            <v>-34856.640315164877</v>
          </cell>
          <cell r="R26">
            <v>-34856.640315164877</v>
          </cell>
          <cell r="S26">
            <v>0</v>
          </cell>
          <cell r="T26">
            <v>0</v>
          </cell>
          <cell r="U26">
            <v>1520602.4179948922</v>
          </cell>
        </row>
        <row r="27">
          <cell r="E27">
            <v>2095</v>
          </cell>
          <cell r="F27" t="str">
            <v>Byron Wood Primary School</v>
          </cell>
          <cell r="G27">
            <v>434</v>
          </cell>
          <cell r="H27">
            <v>1194305.9623303928</v>
          </cell>
          <cell r="I27">
            <v>263136.74456799199</v>
          </cell>
          <cell r="J27">
            <v>6219.1969466974333</v>
          </cell>
          <cell r="K27">
            <v>258336.10678322133</v>
          </cell>
          <cell r="L27">
            <v>69408.112138390949</v>
          </cell>
          <cell r="M27">
            <v>150000</v>
          </cell>
          <cell r="N27">
            <v>0</v>
          </cell>
          <cell r="O27">
            <v>18117.75</v>
          </cell>
          <cell r="P27">
            <v>0</v>
          </cell>
          <cell r="Q27">
            <v>0</v>
          </cell>
          <cell r="R27">
            <v>0</v>
          </cell>
          <cell r="S27">
            <v>14712.223125733139</v>
          </cell>
          <cell r="T27">
            <v>14712.223125733139</v>
          </cell>
          <cell r="U27">
            <v>1974236.0958924277</v>
          </cell>
        </row>
        <row r="28">
          <cell r="E28">
            <v>2344</v>
          </cell>
          <cell r="F28" t="str">
            <v>Carfield Primary School</v>
          </cell>
          <cell r="G28">
            <v>512</v>
          </cell>
          <cell r="H28">
            <v>1408950.8127031361</v>
          </cell>
          <cell r="I28">
            <v>102633.85810387689</v>
          </cell>
          <cell r="J28">
            <v>0</v>
          </cell>
          <cell r="K28">
            <v>125510.31115378246</v>
          </cell>
          <cell r="L28">
            <v>12309.560619917034</v>
          </cell>
          <cell r="M28">
            <v>150000</v>
          </cell>
          <cell r="N28">
            <v>0</v>
          </cell>
          <cell r="O28">
            <v>23294.25</v>
          </cell>
          <cell r="P28">
            <v>0</v>
          </cell>
          <cell r="Q28">
            <v>-26161.890982137913</v>
          </cell>
          <cell r="R28">
            <v>-26161.890982137913</v>
          </cell>
          <cell r="S28">
            <v>0</v>
          </cell>
          <cell r="T28">
            <v>0</v>
          </cell>
          <cell r="U28">
            <v>1796536.9015985746</v>
          </cell>
        </row>
        <row r="29">
          <cell r="E29">
            <v>2023</v>
          </cell>
          <cell r="F29" t="str">
            <v>Carter Knowle Junior School</v>
          </cell>
          <cell r="G29">
            <v>243</v>
          </cell>
          <cell r="H29">
            <v>668701.26462277747</v>
          </cell>
          <cell r="I29">
            <v>33727.076878908265</v>
          </cell>
          <cell r="J29">
            <v>0</v>
          </cell>
          <cell r="K29">
            <v>34116.96281748006</v>
          </cell>
          <cell r="L29">
            <v>4712.2536748119883</v>
          </cell>
          <cell r="M29">
            <v>150000</v>
          </cell>
          <cell r="N29">
            <v>0</v>
          </cell>
          <cell r="O29">
            <v>11585.5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902843.05799397791</v>
          </cell>
        </row>
        <row r="30">
          <cell r="E30">
            <v>2354</v>
          </cell>
          <cell r="F30" t="str">
            <v>Charnock Hall Primary School</v>
          </cell>
          <cell r="G30">
            <v>404</v>
          </cell>
          <cell r="H30">
            <v>1111750.2506485684</v>
          </cell>
          <cell r="I30">
            <v>39590.193848037299</v>
          </cell>
          <cell r="J30">
            <v>0</v>
          </cell>
          <cell r="K30">
            <v>108917.19463160352</v>
          </cell>
          <cell r="L30">
            <v>790.59405507643021</v>
          </cell>
          <cell r="M30">
            <v>150000</v>
          </cell>
          <cell r="N30">
            <v>0</v>
          </cell>
          <cell r="O30">
            <v>19473.5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1430521.7331832857</v>
          </cell>
        </row>
        <row r="31">
          <cell r="E31">
            <v>5200</v>
          </cell>
          <cell r="F31" t="str">
            <v>Clifford CofE Infant School</v>
          </cell>
          <cell r="G31">
            <v>91</v>
          </cell>
          <cell r="H31">
            <v>250418.99210153395</v>
          </cell>
          <cell r="I31">
            <v>6001.0805255108426</v>
          </cell>
          <cell r="J31">
            <v>0</v>
          </cell>
          <cell r="K31">
            <v>26501.297343382725</v>
          </cell>
          <cell r="L31">
            <v>2470.1329746998349</v>
          </cell>
          <cell r="M31">
            <v>150000</v>
          </cell>
          <cell r="N31">
            <v>0</v>
          </cell>
          <cell r="O31">
            <v>1344</v>
          </cell>
          <cell r="P31">
            <v>0</v>
          </cell>
          <cell r="Q31">
            <v>-19865.528733451418</v>
          </cell>
          <cell r="R31">
            <v>-19865.528733451418</v>
          </cell>
          <cell r="S31">
            <v>0</v>
          </cell>
          <cell r="T31">
            <v>0</v>
          </cell>
          <cell r="U31">
            <v>416869.97421167593</v>
          </cell>
        </row>
        <row r="32">
          <cell r="E32">
            <v>2312</v>
          </cell>
          <cell r="F32" t="str">
            <v>Coit Primary School</v>
          </cell>
          <cell r="G32">
            <v>209</v>
          </cell>
          <cell r="H32">
            <v>575138.12471670983</v>
          </cell>
          <cell r="I32">
            <v>15932.952788067929</v>
          </cell>
          <cell r="J32">
            <v>0</v>
          </cell>
          <cell r="K32">
            <v>60382.016790926376</v>
          </cell>
          <cell r="L32">
            <v>1179.0036129717121</v>
          </cell>
          <cell r="M32">
            <v>150000</v>
          </cell>
          <cell r="N32">
            <v>0</v>
          </cell>
          <cell r="O32">
            <v>12201.75</v>
          </cell>
          <cell r="P32">
            <v>0</v>
          </cell>
          <cell r="Q32">
            <v>-10826.329559855447</v>
          </cell>
          <cell r="R32">
            <v>-10826.329559855447</v>
          </cell>
          <cell r="S32">
            <v>0</v>
          </cell>
          <cell r="T32">
            <v>0</v>
          </cell>
          <cell r="U32">
            <v>804007.51834882051</v>
          </cell>
        </row>
        <row r="33">
          <cell r="E33">
            <v>2026</v>
          </cell>
          <cell r="F33" t="str">
            <v>Concord Junior School</v>
          </cell>
          <cell r="G33">
            <v>211</v>
          </cell>
          <cell r="H33">
            <v>580641.83882883145</v>
          </cell>
          <cell r="I33">
            <v>58008.161536453408</v>
          </cell>
          <cell r="J33">
            <v>703.01926674344838</v>
          </cell>
          <cell r="K33">
            <v>131928.86419160364</v>
          </cell>
          <cell r="L33">
            <v>17166.0669582437</v>
          </cell>
          <cell r="M33">
            <v>150000</v>
          </cell>
          <cell r="N33">
            <v>0</v>
          </cell>
          <cell r="O33">
            <v>3081.25</v>
          </cell>
          <cell r="P33">
            <v>0</v>
          </cell>
          <cell r="Q33">
            <v>-78340.208514580023</v>
          </cell>
          <cell r="R33">
            <v>-78340.208514580023</v>
          </cell>
          <cell r="S33">
            <v>0</v>
          </cell>
          <cell r="T33">
            <v>0</v>
          </cell>
          <cell r="U33">
            <v>863188.9922672956</v>
          </cell>
        </row>
        <row r="34">
          <cell r="E34">
            <v>3422</v>
          </cell>
          <cell r="F34" t="str">
            <v>Deepcar St John's Church of England Junior School</v>
          </cell>
          <cell r="G34">
            <v>193</v>
          </cell>
          <cell r="H34">
            <v>531108.41181973682</v>
          </cell>
          <cell r="I34">
            <v>25588.229583670931</v>
          </cell>
          <cell r="J34">
            <v>0</v>
          </cell>
          <cell r="K34">
            <v>45873.813636498497</v>
          </cell>
          <cell r="L34">
            <v>336.58954820085671</v>
          </cell>
          <cell r="M34">
            <v>150000</v>
          </cell>
          <cell r="N34">
            <v>0</v>
          </cell>
          <cell r="O34">
            <v>2810.1</v>
          </cell>
          <cell r="P34">
            <v>0</v>
          </cell>
          <cell r="Q34">
            <v>-9857.7200382113479</v>
          </cell>
          <cell r="R34">
            <v>-9857.7200382113479</v>
          </cell>
          <cell r="S34">
            <v>0</v>
          </cell>
          <cell r="T34">
            <v>0</v>
          </cell>
          <cell r="U34">
            <v>745859.4245498958</v>
          </cell>
        </row>
        <row r="35">
          <cell r="E35">
            <v>2283</v>
          </cell>
          <cell r="F35" t="str">
            <v>Dobcroft Infant School</v>
          </cell>
          <cell r="G35">
            <v>273</v>
          </cell>
          <cell r="H35">
            <v>751256.97630460188</v>
          </cell>
          <cell r="I35">
            <v>4984.1093979863599</v>
          </cell>
          <cell r="J35">
            <v>0</v>
          </cell>
          <cell r="K35">
            <v>61302.86056819019</v>
          </cell>
          <cell r="L35">
            <v>5104.9414810463286</v>
          </cell>
          <cell r="M35">
            <v>150000</v>
          </cell>
          <cell r="N35">
            <v>0</v>
          </cell>
          <cell r="O35">
            <v>6729.45</v>
          </cell>
          <cell r="P35">
            <v>0</v>
          </cell>
          <cell r="Q35">
            <v>-23464.498494476207</v>
          </cell>
          <cell r="R35">
            <v>-23464.498494476207</v>
          </cell>
          <cell r="S35">
            <v>0</v>
          </cell>
          <cell r="T35">
            <v>0</v>
          </cell>
          <cell r="U35">
            <v>955913.83925734856</v>
          </cell>
        </row>
        <row r="36">
          <cell r="E36">
            <v>2239</v>
          </cell>
          <cell r="F36" t="str">
            <v>Dobcroft Junior School</v>
          </cell>
          <cell r="G36">
            <v>370</v>
          </cell>
          <cell r="H36">
            <v>1018187.1107425008</v>
          </cell>
          <cell r="I36">
            <v>6345.1539737268959</v>
          </cell>
          <cell r="J36">
            <v>0</v>
          </cell>
          <cell r="K36">
            <v>77609.222919443171</v>
          </cell>
          <cell r="L36">
            <v>2692.7163856068496</v>
          </cell>
          <cell r="M36">
            <v>150000</v>
          </cell>
          <cell r="N36">
            <v>0</v>
          </cell>
          <cell r="O36">
            <v>9293.0499999999993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1264127.2540212779</v>
          </cell>
        </row>
        <row r="37">
          <cell r="E37">
            <v>2364</v>
          </cell>
          <cell r="F37" t="str">
            <v>Dore Primary School</v>
          </cell>
          <cell r="G37">
            <v>458</v>
          </cell>
          <cell r="H37">
            <v>1260350.5316758521</v>
          </cell>
          <cell r="I37">
            <v>10160.500831117997</v>
          </cell>
          <cell r="J37">
            <v>0</v>
          </cell>
          <cell r="K37">
            <v>148763.49178090692</v>
          </cell>
          <cell r="L37">
            <v>7746.633822914182</v>
          </cell>
          <cell r="M37">
            <v>150000</v>
          </cell>
          <cell r="N37">
            <v>0</v>
          </cell>
          <cell r="O37">
            <v>18364.25</v>
          </cell>
          <cell r="P37">
            <v>0</v>
          </cell>
          <cell r="Q37">
            <v>-35664.066697819108</v>
          </cell>
          <cell r="R37">
            <v>-35664.066697819108</v>
          </cell>
          <cell r="S37">
            <v>0</v>
          </cell>
          <cell r="T37">
            <v>0</v>
          </cell>
          <cell r="U37">
            <v>1559721.3414129722</v>
          </cell>
        </row>
        <row r="38">
          <cell r="E38">
            <v>3008</v>
          </cell>
          <cell r="F38" t="str">
            <v>Ecclesall Church of England Junior School</v>
          </cell>
          <cell r="G38">
            <v>361</v>
          </cell>
          <cell r="H38">
            <v>993420.39723795338</v>
          </cell>
          <cell r="I38">
            <v>17174.123529860692</v>
          </cell>
          <cell r="J38">
            <v>0</v>
          </cell>
          <cell r="K38">
            <v>10007.838224174297</v>
          </cell>
          <cell r="L38">
            <v>1346.3581928034264</v>
          </cell>
          <cell r="M38">
            <v>150000</v>
          </cell>
          <cell r="N38">
            <v>0</v>
          </cell>
          <cell r="O38">
            <v>3524.95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1175473.6671847918</v>
          </cell>
        </row>
        <row r="39">
          <cell r="E39">
            <v>2206</v>
          </cell>
          <cell r="F39" t="str">
            <v>Ecclesall Infant School</v>
          </cell>
          <cell r="G39">
            <v>181</v>
          </cell>
          <cell r="H39">
            <v>498086.12714700709</v>
          </cell>
          <cell r="I39">
            <v>3034.6969747555313</v>
          </cell>
          <cell r="J39">
            <v>0</v>
          </cell>
          <cell r="K39">
            <v>38852.673512272864</v>
          </cell>
          <cell r="L39">
            <v>3524.4541947974003</v>
          </cell>
          <cell r="M39">
            <v>150000</v>
          </cell>
          <cell r="N39">
            <v>0</v>
          </cell>
          <cell r="O39">
            <v>8874</v>
          </cell>
          <cell r="P39">
            <v>0</v>
          </cell>
          <cell r="Q39">
            <v>-12292.358755443471</v>
          </cell>
          <cell r="R39">
            <v>-12292.358755443471</v>
          </cell>
          <cell r="S39">
            <v>0</v>
          </cell>
          <cell r="T39">
            <v>0</v>
          </cell>
          <cell r="U39">
            <v>690079.59307338949</v>
          </cell>
        </row>
        <row r="40">
          <cell r="E40">
            <v>2080</v>
          </cell>
          <cell r="F40" t="str">
            <v>Ecclesfield Primary School</v>
          </cell>
          <cell r="G40">
            <v>408</v>
          </cell>
          <cell r="H40">
            <v>1122757.6788728116</v>
          </cell>
          <cell r="I40">
            <v>82552.778437749366</v>
          </cell>
          <cell r="J40">
            <v>0</v>
          </cell>
          <cell r="K40">
            <v>120993.84406324224</v>
          </cell>
          <cell r="L40">
            <v>789.24445785028456</v>
          </cell>
          <cell r="M40">
            <v>150000</v>
          </cell>
          <cell r="N40">
            <v>0</v>
          </cell>
          <cell r="O40">
            <v>16638.75</v>
          </cell>
          <cell r="P40">
            <v>0</v>
          </cell>
          <cell r="Q40">
            <v>-40877.385862362949</v>
          </cell>
          <cell r="R40">
            <v>-40877.385862362949</v>
          </cell>
          <cell r="S40">
            <v>0</v>
          </cell>
          <cell r="T40">
            <v>0</v>
          </cell>
          <cell r="U40">
            <v>1452854.9099692905</v>
          </cell>
        </row>
        <row r="41">
          <cell r="E41">
            <v>3426</v>
          </cell>
          <cell r="F41" t="str">
            <v>Emmanuel Anglican/Methodist Junior School</v>
          </cell>
          <cell r="G41">
            <v>178</v>
          </cell>
          <cell r="H41">
            <v>489830.55597882468</v>
          </cell>
          <cell r="I41">
            <v>46970.074494627406</v>
          </cell>
          <cell r="J41">
            <v>0</v>
          </cell>
          <cell r="K41">
            <v>23955.301910959879</v>
          </cell>
          <cell r="L41">
            <v>673.17909640171467</v>
          </cell>
          <cell r="M41">
            <v>150000</v>
          </cell>
          <cell r="N41">
            <v>0</v>
          </cell>
          <cell r="O41">
            <v>3460.0712000000003</v>
          </cell>
          <cell r="P41">
            <v>0</v>
          </cell>
          <cell r="Q41">
            <v>0</v>
          </cell>
          <cell r="R41">
            <v>0</v>
          </cell>
          <cell r="S41">
            <v>32168.052172334988</v>
          </cell>
          <cell r="T41">
            <v>32168.052172334988</v>
          </cell>
          <cell r="U41">
            <v>747057.23485314858</v>
          </cell>
        </row>
        <row r="42">
          <cell r="E42">
            <v>2028</v>
          </cell>
          <cell r="F42" t="str">
            <v>Emmaus Catholic and CofE Primary School</v>
          </cell>
          <cell r="G42">
            <v>289</v>
          </cell>
          <cell r="H42">
            <v>795286.68920157489</v>
          </cell>
          <cell r="I42">
            <v>143190.96646642004</v>
          </cell>
          <cell r="J42">
            <v>0</v>
          </cell>
          <cell r="K42">
            <v>143350.13276111902</v>
          </cell>
          <cell r="L42">
            <v>8699.3347457766122</v>
          </cell>
          <cell r="M42">
            <v>150000</v>
          </cell>
          <cell r="N42">
            <v>0</v>
          </cell>
          <cell r="O42">
            <v>9514.9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1250042.0231748903</v>
          </cell>
        </row>
        <row r="43">
          <cell r="E43">
            <v>2365</v>
          </cell>
          <cell r="F43" t="str">
            <v>Firs Hill Community Primary School</v>
          </cell>
          <cell r="G43">
            <v>455</v>
          </cell>
          <cell r="H43">
            <v>1252094.9605076697</v>
          </cell>
          <cell r="I43">
            <v>151851.1653832334</v>
          </cell>
          <cell r="J43">
            <v>4099.7799591843541</v>
          </cell>
          <cell r="K43">
            <v>269155.72593820986</v>
          </cell>
          <cell r="L43">
            <v>79482.000274518738</v>
          </cell>
          <cell r="M43">
            <v>150000</v>
          </cell>
          <cell r="N43">
            <v>0</v>
          </cell>
          <cell r="O43">
            <v>20336.25</v>
          </cell>
          <cell r="P43">
            <v>0</v>
          </cell>
          <cell r="Q43">
            <v>-92663.932550383572</v>
          </cell>
          <cell r="R43">
            <v>-92663.932550383572</v>
          </cell>
          <cell r="S43">
            <v>0</v>
          </cell>
          <cell r="T43">
            <v>0</v>
          </cell>
          <cell r="U43">
            <v>1834355.9495124326</v>
          </cell>
        </row>
        <row r="44">
          <cell r="E44">
            <v>2010</v>
          </cell>
          <cell r="F44" t="str">
            <v>Fox Hill Primary</v>
          </cell>
          <cell r="G44">
            <v>252</v>
          </cell>
          <cell r="H44">
            <v>693467.97812732484</v>
          </cell>
          <cell r="I44">
            <v>137072.49496248289</v>
          </cell>
          <cell r="J44">
            <v>5547.7438250185978</v>
          </cell>
          <cell r="K44">
            <v>108187.52323670997</v>
          </cell>
          <cell r="L44">
            <v>7710.9605587832593</v>
          </cell>
          <cell r="M44">
            <v>150000</v>
          </cell>
          <cell r="N44">
            <v>0</v>
          </cell>
          <cell r="O44">
            <v>3401.7000000000003</v>
          </cell>
          <cell r="P44">
            <v>0</v>
          </cell>
          <cell r="Q44">
            <v>0</v>
          </cell>
          <cell r="R44">
            <v>0</v>
          </cell>
          <cell r="S44">
            <v>155963.620911184</v>
          </cell>
          <cell r="T44">
            <v>155963.620911184</v>
          </cell>
          <cell r="U44">
            <v>1261352.0216215034</v>
          </cell>
        </row>
        <row r="45">
          <cell r="E45">
            <v>2036</v>
          </cell>
          <cell r="F45" t="str">
            <v>Gleadless Primary School</v>
          </cell>
          <cell r="G45">
            <v>400</v>
          </cell>
          <cell r="H45">
            <v>1100742.8224243252</v>
          </cell>
          <cell r="I45">
            <v>53311.043787083086</v>
          </cell>
          <cell r="J45">
            <v>0</v>
          </cell>
          <cell r="K45">
            <v>97328.20629495944</v>
          </cell>
          <cell r="L45">
            <v>2341.492509223352</v>
          </cell>
          <cell r="M45">
            <v>150000</v>
          </cell>
          <cell r="N45">
            <v>30787.726083625006</v>
          </cell>
          <cell r="O45">
            <v>21815.25</v>
          </cell>
          <cell r="P45">
            <v>0</v>
          </cell>
          <cell r="Q45">
            <v>-15303.112378793418</v>
          </cell>
          <cell r="R45">
            <v>-15303.112378793418</v>
          </cell>
          <cell r="S45">
            <v>0</v>
          </cell>
          <cell r="T45">
            <v>0</v>
          </cell>
          <cell r="U45">
            <v>1441023.4287204228</v>
          </cell>
        </row>
        <row r="46">
          <cell r="E46">
            <v>2305</v>
          </cell>
          <cell r="F46" t="str">
            <v>Greengate Lane Academy</v>
          </cell>
          <cell r="G46">
            <v>193</v>
          </cell>
          <cell r="H46">
            <v>531108.41181973682</v>
          </cell>
          <cell r="I46">
            <v>60003.787536106494</v>
          </cell>
          <cell r="J46">
            <v>0</v>
          </cell>
          <cell r="K46">
            <v>80625.004848243014</v>
          </cell>
          <cell r="L46">
            <v>1992.6927240112079</v>
          </cell>
          <cell r="M46">
            <v>150000</v>
          </cell>
          <cell r="N46">
            <v>0</v>
          </cell>
          <cell r="O46">
            <v>2686.85</v>
          </cell>
          <cell r="P46">
            <v>0</v>
          </cell>
          <cell r="Q46">
            <v>0</v>
          </cell>
          <cell r="R46">
            <v>0</v>
          </cell>
          <cell r="S46">
            <v>116829.86635769412</v>
          </cell>
          <cell r="T46">
            <v>116829.86635769412</v>
          </cell>
          <cell r="U46">
            <v>943246.61328579171</v>
          </cell>
        </row>
        <row r="47">
          <cell r="E47">
            <v>2341</v>
          </cell>
          <cell r="F47" t="str">
            <v>Greenhill Primary School</v>
          </cell>
          <cell r="G47">
            <v>526</v>
          </cell>
          <cell r="H47">
            <v>1447476.8114879874</v>
          </cell>
          <cell r="I47">
            <v>86973.824834714484</v>
          </cell>
          <cell r="J47">
            <v>0</v>
          </cell>
          <cell r="K47">
            <v>139858.29024427288</v>
          </cell>
          <cell r="L47">
            <v>3556.7297347831554</v>
          </cell>
          <cell r="M47">
            <v>150000</v>
          </cell>
          <cell r="N47">
            <v>0</v>
          </cell>
          <cell r="O47">
            <v>22061.75</v>
          </cell>
          <cell r="P47">
            <v>0</v>
          </cell>
          <cell r="Q47">
            <v>-11595.784791901073</v>
          </cell>
          <cell r="R47">
            <v>-11595.784791901073</v>
          </cell>
          <cell r="S47">
            <v>0</v>
          </cell>
          <cell r="T47">
            <v>0</v>
          </cell>
          <cell r="U47">
            <v>1838331.6215098568</v>
          </cell>
        </row>
        <row r="48">
          <cell r="E48">
            <v>2129</v>
          </cell>
          <cell r="F48" t="str">
            <v>Greenlands (High Hazels) Junior School</v>
          </cell>
          <cell r="G48">
            <v>360</v>
          </cell>
          <cell r="H48">
            <v>990668.54018189257</v>
          </cell>
          <cell r="I48">
            <v>187472.42249707971</v>
          </cell>
          <cell r="J48">
            <v>0</v>
          </cell>
          <cell r="K48">
            <v>244060.84717316847</v>
          </cell>
          <cell r="L48">
            <v>32985.775723683917</v>
          </cell>
          <cell r="M48">
            <v>150000</v>
          </cell>
          <cell r="N48">
            <v>0</v>
          </cell>
          <cell r="O48">
            <v>3095.5470000000005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1608283.1325758246</v>
          </cell>
        </row>
        <row r="49">
          <cell r="E49">
            <v>2131</v>
          </cell>
          <cell r="F49" t="str">
            <v>Greenlands (High Hazels) Nursery Infant School</v>
          </cell>
          <cell r="G49">
            <v>264</v>
          </cell>
          <cell r="H49">
            <v>726490.26280005451</v>
          </cell>
          <cell r="I49">
            <v>122155.8684204423</v>
          </cell>
          <cell r="J49">
            <v>0</v>
          </cell>
          <cell r="K49">
            <v>102755.27104763298</v>
          </cell>
          <cell r="L49">
            <v>77077.146927232607</v>
          </cell>
          <cell r="M49">
            <v>150000</v>
          </cell>
          <cell r="N49">
            <v>0</v>
          </cell>
          <cell r="O49">
            <v>2080.9530000000004</v>
          </cell>
          <cell r="P49">
            <v>0</v>
          </cell>
          <cell r="Q49">
            <v>0</v>
          </cell>
          <cell r="R49">
            <v>0</v>
          </cell>
          <cell r="S49">
            <v>47329.859325503108</v>
          </cell>
          <cell r="T49">
            <v>47329.859325503108</v>
          </cell>
          <cell r="U49">
            <v>1227889.3615208655</v>
          </cell>
        </row>
        <row r="50">
          <cell r="E50">
            <v>2296</v>
          </cell>
          <cell r="F50" t="str">
            <v>Grenoside Community Primary School</v>
          </cell>
          <cell r="G50">
            <v>345</v>
          </cell>
          <cell r="H50">
            <v>949390.68434098037</v>
          </cell>
          <cell r="I50">
            <v>38046.582004772812</v>
          </cell>
          <cell r="J50">
            <v>0</v>
          </cell>
          <cell r="K50">
            <v>96736.552867378981</v>
          </cell>
          <cell r="L50">
            <v>1968.1931208355193</v>
          </cell>
          <cell r="M50">
            <v>150000</v>
          </cell>
          <cell r="N50">
            <v>0</v>
          </cell>
          <cell r="O50">
            <v>42891</v>
          </cell>
          <cell r="P50">
            <v>115162.89892949583</v>
          </cell>
          <cell r="Q50">
            <v>-45127.087867723341</v>
          </cell>
          <cell r="R50">
            <v>-45127.087867723341</v>
          </cell>
          <cell r="S50">
            <v>0</v>
          </cell>
          <cell r="T50">
            <v>0</v>
          </cell>
          <cell r="U50">
            <v>1349068.8233957402</v>
          </cell>
        </row>
        <row r="51">
          <cell r="E51">
            <v>2356</v>
          </cell>
          <cell r="F51" t="str">
            <v>Greystones Primary School</v>
          </cell>
          <cell r="G51">
            <v>539</v>
          </cell>
          <cell r="H51">
            <v>1483250.9532167781</v>
          </cell>
          <cell r="I51">
            <v>19693.503391132144</v>
          </cell>
          <cell r="J51">
            <v>0</v>
          </cell>
          <cell r="K51">
            <v>124266.87343464402</v>
          </cell>
          <cell r="L51">
            <v>11815.283111109486</v>
          </cell>
          <cell r="M51">
            <v>150000</v>
          </cell>
          <cell r="N51">
            <v>0</v>
          </cell>
          <cell r="O51">
            <v>19227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1808253.6131536637</v>
          </cell>
        </row>
        <row r="52">
          <cell r="E52">
            <v>2279</v>
          </cell>
          <cell r="F52" t="str">
            <v>Halfway Junior School</v>
          </cell>
          <cell r="G52">
            <v>170</v>
          </cell>
          <cell r="H52">
            <v>467815.69953033817</v>
          </cell>
          <cell r="I52">
            <v>18691.555561512305</v>
          </cell>
          <cell r="J52">
            <v>0</v>
          </cell>
          <cell r="K52">
            <v>43941.551659394034</v>
          </cell>
          <cell r="L52">
            <v>1009.7686446025691</v>
          </cell>
          <cell r="M52">
            <v>150000</v>
          </cell>
          <cell r="N52">
            <v>0</v>
          </cell>
          <cell r="O52">
            <v>9243.75</v>
          </cell>
          <cell r="P52">
            <v>0</v>
          </cell>
          <cell r="Q52">
            <v>0</v>
          </cell>
          <cell r="R52">
            <v>0</v>
          </cell>
          <cell r="S52">
            <v>2457.0744087634871</v>
          </cell>
          <cell r="T52">
            <v>2457.0744087634871</v>
          </cell>
          <cell r="U52">
            <v>693159.39980461053</v>
          </cell>
        </row>
        <row r="53">
          <cell r="E53">
            <v>2252</v>
          </cell>
          <cell r="F53" t="str">
            <v>Halfway Nursery Infant School</v>
          </cell>
          <cell r="G53">
            <v>150</v>
          </cell>
          <cell r="H53">
            <v>412778.55840912194</v>
          </cell>
          <cell r="I53">
            <v>13352.212425076939</v>
          </cell>
          <cell r="J53">
            <v>0</v>
          </cell>
          <cell r="K53">
            <v>30953.479997307655</v>
          </cell>
          <cell r="L53">
            <v>2999.3128057502067</v>
          </cell>
          <cell r="M53">
            <v>150000</v>
          </cell>
          <cell r="N53">
            <v>0</v>
          </cell>
          <cell r="O53">
            <v>11983.866666666665</v>
          </cell>
          <cell r="P53">
            <v>0</v>
          </cell>
          <cell r="Q53">
            <v>-11279.153948123565</v>
          </cell>
          <cell r="R53">
            <v>-11279.153948123565</v>
          </cell>
          <cell r="S53">
            <v>0</v>
          </cell>
          <cell r="T53">
            <v>0</v>
          </cell>
          <cell r="U53">
            <v>610788.27635579987</v>
          </cell>
        </row>
        <row r="54">
          <cell r="E54">
            <v>2357</v>
          </cell>
          <cell r="F54" t="str">
            <v>Hallam Primary School</v>
          </cell>
          <cell r="G54">
            <v>522</v>
          </cell>
          <cell r="H54">
            <v>1436469.3832637442</v>
          </cell>
          <cell r="I54">
            <v>21007.362789090275</v>
          </cell>
          <cell r="J54">
            <v>0</v>
          </cell>
          <cell r="K54">
            <v>63026.643095912594</v>
          </cell>
          <cell r="L54">
            <v>16598.36292763763</v>
          </cell>
          <cell r="M54">
            <v>150000</v>
          </cell>
          <cell r="N54">
            <v>0</v>
          </cell>
          <cell r="O54">
            <v>19966.5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1707068.2520763846</v>
          </cell>
        </row>
        <row r="55">
          <cell r="E55">
            <v>2004</v>
          </cell>
          <cell r="F55" t="str">
            <v>Hartley Brook Primary School</v>
          </cell>
          <cell r="G55">
            <v>571</v>
          </cell>
          <cell r="H55">
            <v>1571310.3790107241</v>
          </cell>
          <cell r="I55">
            <v>281597.09416479559</v>
          </cell>
          <cell r="J55">
            <v>3858.3777989943042</v>
          </cell>
          <cell r="K55">
            <v>356353.95699119405</v>
          </cell>
          <cell r="L55">
            <v>36645.248296415455</v>
          </cell>
          <cell r="M55">
            <v>150000</v>
          </cell>
          <cell r="N55">
            <v>0</v>
          </cell>
          <cell r="O55">
            <v>4666.2899999999991</v>
          </cell>
          <cell r="P55">
            <v>0</v>
          </cell>
          <cell r="Q55">
            <v>0</v>
          </cell>
          <cell r="R55">
            <v>0</v>
          </cell>
          <cell r="S55">
            <v>46182.691702538003</v>
          </cell>
          <cell r="T55">
            <v>46182.691702538003</v>
          </cell>
          <cell r="U55">
            <v>2450614.0379646616</v>
          </cell>
        </row>
        <row r="56">
          <cell r="E56">
            <v>2047</v>
          </cell>
          <cell r="F56" t="str">
            <v>Hatfield Primary School</v>
          </cell>
          <cell r="G56">
            <v>417</v>
          </cell>
          <cell r="H56">
            <v>1147524.3923773589</v>
          </cell>
          <cell r="I56">
            <v>223062.7617578487</v>
          </cell>
          <cell r="J56">
            <v>4362.2597966887133</v>
          </cell>
          <cell r="K56">
            <v>245150.77159850788</v>
          </cell>
          <cell r="L56">
            <v>22393.273873465598</v>
          </cell>
          <cell r="M56">
            <v>150000</v>
          </cell>
          <cell r="N56">
            <v>0</v>
          </cell>
          <cell r="O56">
            <v>4083.0899999999997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1796576.54940387</v>
          </cell>
        </row>
        <row r="57">
          <cell r="E57">
            <v>2297</v>
          </cell>
          <cell r="F57" t="str">
            <v>High Green Primary School</v>
          </cell>
          <cell r="G57">
            <v>211</v>
          </cell>
          <cell r="H57">
            <v>580641.83882883145</v>
          </cell>
          <cell r="I57">
            <v>12543.982386203925</v>
          </cell>
          <cell r="J57">
            <v>0</v>
          </cell>
          <cell r="K57">
            <v>52990.539475621459</v>
          </cell>
          <cell r="L57">
            <v>0</v>
          </cell>
          <cell r="M57">
            <v>150000</v>
          </cell>
          <cell r="N57">
            <v>0</v>
          </cell>
          <cell r="O57">
            <v>8504.25</v>
          </cell>
          <cell r="P57">
            <v>0</v>
          </cell>
          <cell r="Q57">
            <v>-8521.4994758755474</v>
          </cell>
          <cell r="R57">
            <v>-8521.4994758755474</v>
          </cell>
          <cell r="S57">
            <v>0</v>
          </cell>
          <cell r="T57">
            <v>0</v>
          </cell>
          <cell r="U57">
            <v>796159.1112147813</v>
          </cell>
        </row>
        <row r="58">
          <cell r="E58">
            <v>2339</v>
          </cell>
          <cell r="F58" t="str">
            <v>Hillsborough Primary School</v>
          </cell>
          <cell r="G58">
            <v>351</v>
          </cell>
          <cell r="H58">
            <v>965901.82667734532</v>
          </cell>
          <cell r="I58">
            <v>143244.70007551124</v>
          </cell>
          <cell r="J58">
            <v>6116.4556932863388</v>
          </cell>
          <cell r="K58">
            <v>151944.37040239139</v>
          </cell>
          <cell r="L58">
            <v>18175.835602846273</v>
          </cell>
          <cell r="M58">
            <v>150000</v>
          </cell>
          <cell r="N58">
            <v>0</v>
          </cell>
          <cell r="O58">
            <v>3231.35</v>
          </cell>
          <cell r="P58">
            <v>0</v>
          </cell>
          <cell r="Q58">
            <v>-47684.433309179214</v>
          </cell>
          <cell r="R58">
            <v>-47684.433309179214</v>
          </cell>
          <cell r="S58">
            <v>0</v>
          </cell>
          <cell r="T58">
            <v>0</v>
          </cell>
          <cell r="U58">
            <v>1390930.1051422013</v>
          </cell>
        </row>
        <row r="59">
          <cell r="E59">
            <v>2213</v>
          </cell>
          <cell r="F59" t="str">
            <v>Holt House Infant School</v>
          </cell>
          <cell r="G59">
            <v>181</v>
          </cell>
          <cell r="H59">
            <v>498086.12714700709</v>
          </cell>
          <cell r="I59">
            <v>17932.923089960321</v>
          </cell>
          <cell r="J59">
            <v>0</v>
          </cell>
          <cell r="K59">
            <v>34352.49647415815</v>
          </cell>
          <cell r="L59">
            <v>10661.47393926213</v>
          </cell>
          <cell r="M59">
            <v>150000</v>
          </cell>
          <cell r="N59">
            <v>0</v>
          </cell>
          <cell r="O59">
            <v>10321.64</v>
          </cell>
          <cell r="P59">
            <v>0</v>
          </cell>
          <cell r="Q59">
            <v>-3957.5853153802964</v>
          </cell>
          <cell r="R59">
            <v>-3957.5853153802964</v>
          </cell>
          <cell r="S59">
            <v>0</v>
          </cell>
          <cell r="T59">
            <v>0</v>
          </cell>
          <cell r="U59">
            <v>717397.07533500739</v>
          </cell>
        </row>
        <row r="60">
          <cell r="E60">
            <v>2337</v>
          </cell>
          <cell r="F60" t="str">
            <v>Hucklow Primary School</v>
          </cell>
          <cell r="G60">
            <v>429</v>
          </cell>
          <cell r="H60">
            <v>1180546.6770500888</v>
          </cell>
          <cell r="I60">
            <v>178923.69465784126</v>
          </cell>
          <cell r="J60">
            <v>3604.9327434397192</v>
          </cell>
          <cell r="K60">
            <v>343207.70773806918</v>
          </cell>
          <cell r="L60">
            <v>67041.425368434851</v>
          </cell>
          <cell r="M60">
            <v>150000</v>
          </cell>
          <cell r="N60">
            <v>0</v>
          </cell>
          <cell r="O60">
            <v>18980.5</v>
          </cell>
          <cell r="P60">
            <v>0</v>
          </cell>
          <cell r="Q60">
            <v>-49062.230613350337</v>
          </cell>
          <cell r="R60">
            <v>-49062.230613350337</v>
          </cell>
          <cell r="S60">
            <v>0</v>
          </cell>
          <cell r="T60">
            <v>0</v>
          </cell>
          <cell r="U60">
            <v>1893242.7069445231</v>
          </cell>
        </row>
        <row r="61">
          <cell r="E61">
            <v>2060</v>
          </cell>
          <cell r="F61" t="str">
            <v>Hunter's Bar Infant School</v>
          </cell>
          <cell r="G61">
            <v>266</v>
          </cell>
          <cell r="H61">
            <v>731993.97691217624</v>
          </cell>
          <cell r="I61">
            <v>34624.842526675522</v>
          </cell>
          <cell r="J61">
            <v>0</v>
          </cell>
          <cell r="K61">
            <v>104555.93628715772</v>
          </cell>
          <cell r="L61">
            <v>15592.794463282422</v>
          </cell>
          <cell r="M61">
            <v>150000</v>
          </cell>
          <cell r="N61">
            <v>0</v>
          </cell>
          <cell r="O61">
            <v>11367.278000000002</v>
          </cell>
          <cell r="P61">
            <v>0</v>
          </cell>
          <cell r="Q61">
            <v>-40026.005324007179</v>
          </cell>
          <cell r="R61">
            <v>-40026.005324007179</v>
          </cell>
          <cell r="S61">
            <v>0</v>
          </cell>
          <cell r="T61">
            <v>0</v>
          </cell>
          <cell r="U61">
            <v>1008108.8228652849</v>
          </cell>
        </row>
        <row r="62">
          <cell r="E62">
            <v>2058</v>
          </cell>
          <cell r="F62" t="str">
            <v>Hunter's Bar Junior School</v>
          </cell>
          <cell r="G62">
            <v>367</v>
          </cell>
          <cell r="H62">
            <v>1009931.5395743183</v>
          </cell>
          <cell r="I62">
            <v>62145.898608072268</v>
          </cell>
          <cell r="J62">
            <v>0</v>
          </cell>
          <cell r="K62">
            <v>138368.75940304366</v>
          </cell>
          <cell r="L62">
            <v>7762.7114108290434</v>
          </cell>
          <cell r="M62">
            <v>150000</v>
          </cell>
          <cell r="N62">
            <v>0</v>
          </cell>
          <cell r="O62">
            <v>17193.721999999998</v>
          </cell>
          <cell r="P62">
            <v>0</v>
          </cell>
          <cell r="Q62">
            <v>-49145.07156587355</v>
          </cell>
          <cell r="R62">
            <v>-49145.07156587355</v>
          </cell>
          <cell r="S62">
            <v>0</v>
          </cell>
          <cell r="T62">
            <v>0</v>
          </cell>
          <cell r="U62">
            <v>1336257.5594303899</v>
          </cell>
        </row>
        <row r="63">
          <cell r="E63">
            <v>2063</v>
          </cell>
          <cell r="F63" t="str">
            <v>Intake Primary School</v>
          </cell>
          <cell r="G63">
            <v>406</v>
          </cell>
          <cell r="H63">
            <v>1117253.96476069</v>
          </cell>
          <cell r="I63">
            <v>71455.932335625606</v>
          </cell>
          <cell r="J63">
            <v>0</v>
          </cell>
          <cell r="K63">
            <v>148115.96983282975</v>
          </cell>
          <cell r="L63">
            <v>3132.5010101902121</v>
          </cell>
          <cell r="M63">
            <v>150000</v>
          </cell>
          <cell r="N63">
            <v>0</v>
          </cell>
          <cell r="O63">
            <v>22795.75</v>
          </cell>
          <cell r="P63">
            <v>0</v>
          </cell>
          <cell r="Q63">
            <v>-45201.983228455669</v>
          </cell>
          <cell r="R63">
            <v>-45201.983228455669</v>
          </cell>
          <cell r="S63">
            <v>0</v>
          </cell>
          <cell r="T63">
            <v>0</v>
          </cell>
          <cell r="U63">
            <v>1467552.1347108798</v>
          </cell>
        </row>
        <row r="64">
          <cell r="E64">
            <v>2261</v>
          </cell>
          <cell r="F64" t="str">
            <v>Limpsfield Junior School</v>
          </cell>
          <cell r="G64">
            <v>229</v>
          </cell>
          <cell r="H64">
            <v>630175.26583792607</v>
          </cell>
          <cell r="I64">
            <v>99874.921153337171</v>
          </cell>
          <cell r="J64">
            <v>0</v>
          </cell>
          <cell r="K64">
            <v>115406.94336831532</v>
          </cell>
          <cell r="L64">
            <v>9934.6275093417353</v>
          </cell>
          <cell r="M64">
            <v>150000</v>
          </cell>
          <cell r="N64">
            <v>0</v>
          </cell>
          <cell r="O64">
            <v>12571.5</v>
          </cell>
          <cell r="P64">
            <v>0</v>
          </cell>
          <cell r="Q64">
            <v>-12885.162884276477</v>
          </cell>
          <cell r="R64">
            <v>-12885.162884276477</v>
          </cell>
          <cell r="S64">
            <v>0</v>
          </cell>
          <cell r="T64">
            <v>0</v>
          </cell>
          <cell r="U64">
            <v>1005078.0949846437</v>
          </cell>
        </row>
        <row r="65">
          <cell r="E65">
            <v>2315</v>
          </cell>
          <cell r="F65" t="str">
            <v>Lound Infant School</v>
          </cell>
          <cell r="G65">
            <v>177</v>
          </cell>
          <cell r="H65">
            <v>487078.69892276387</v>
          </cell>
          <cell r="I65">
            <v>10516.50356452039</v>
          </cell>
          <cell r="J65">
            <v>0</v>
          </cell>
          <cell r="K65">
            <v>46391.831503306355</v>
          </cell>
          <cell r="L65">
            <v>488.33073796353784</v>
          </cell>
          <cell r="M65">
            <v>150000</v>
          </cell>
          <cell r="N65">
            <v>0</v>
          </cell>
          <cell r="O65">
            <v>1463.65</v>
          </cell>
          <cell r="P65">
            <v>0</v>
          </cell>
          <cell r="Q65">
            <v>-22361.692964829788</v>
          </cell>
          <cell r="R65">
            <v>-22361.692964829788</v>
          </cell>
          <cell r="S65">
            <v>0</v>
          </cell>
          <cell r="T65">
            <v>0</v>
          </cell>
          <cell r="U65">
            <v>673577.32176372444</v>
          </cell>
        </row>
        <row r="66">
          <cell r="E66">
            <v>2298</v>
          </cell>
          <cell r="F66" t="str">
            <v>Lound Junior School</v>
          </cell>
          <cell r="G66">
            <v>244</v>
          </cell>
          <cell r="H66">
            <v>671453.12167883827</v>
          </cell>
          <cell r="I66">
            <v>12345.566145047091</v>
          </cell>
          <cell r="J66">
            <v>0</v>
          </cell>
          <cell r="K66">
            <v>29729.518809366207</v>
          </cell>
          <cell r="L66">
            <v>336.58954820085705</v>
          </cell>
          <cell r="M66">
            <v>150000</v>
          </cell>
          <cell r="N66">
            <v>0</v>
          </cell>
          <cell r="O66">
            <v>2292.4499999999998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866157.2461814523</v>
          </cell>
        </row>
        <row r="67">
          <cell r="E67">
            <v>2029</v>
          </cell>
          <cell r="F67" t="str">
            <v>Lowedges Primary School</v>
          </cell>
          <cell r="G67">
            <v>279</v>
          </cell>
          <cell r="H67">
            <v>767768.11864096671</v>
          </cell>
          <cell r="I67">
            <v>139723.8448654034</v>
          </cell>
          <cell r="J67">
            <v>389.44759641208913</v>
          </cell>
          <cell r="K67">
            <v>121110.80146287155</v>
          </cell>
          <cell r="L67">
            <v>6151.2107389545154</v>
          </cell>
          <cell r="M67">
            <v>150000</v>
          </cell>
          <cell r="N67">
            <v>0</v>
          </cell>
          <cell r="O67">
            <v>2834.75</v>
          </cell>
          <cell r="P67">
            <v>0</v>
          </cell>
          <cell r="Q67">
            <v>-2055.2546408153985</v>
          </cell>
          <cell r="R67">
            <v>-2055.2546408153985</v>
          </cell>
          <cell r="S67">
            <v>0</v>
          </cell>
          <cell r="T67">
            <v>0</v>
          </cell>
          <cell r="U67">
            <v>1185922.9186637928</v>
          </cell>
        </row>
        <row r="68">
          <cell r="E68">
            <v>2368</v>
          </cell>
          <cell r="F68" t="str">
            <v>Lower Meadow Primary School</v>
          </cell>
          <cell r="G68">
            <v>271</v>
          </cell>
          <cell r="H68">
            <v>745753.26219248027</v>
          </cell>
          <cell r="I68">
            <v>148706.66821637968</v>
          </cell>
          <cell r="J68">
            <v>1348.4099574697893</v>
          </cell>
          <cell r="K68">
            <v>174579.65348951306</v>
          </cell>
          <cell r="L68">
            <v>4343.6079791634329</v>
          </cell>
          <cell r="M68">
            <v>150000</v>
          </cell>
          <cell r="N68">
            <v>0</v>
          </cell>
          <cell r="O68">
            <v>20706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1245437.6018350064</v>
          </cell>
        </row>
        <row r="69">
          <cell r="E69">
            <v>2070</v>
          </cell>
          <cell r="F69" t="str">
            <v>Lowfield Community Primary School</v>
          </cell>
          <cell r="G69">
            <v>351</v>
          </cell>
          <cell r="H69">
            <v>965901.82667734532</v>
          </cell>
          <cell r="I69">
            <v>184423.90848654043</v>
          </cell>
          <cell r="J69">
            <v>13933.41140781684</v>
          </cell>
          <cell r="K69">
            <v>185801.75251863583</v>
          </cell>
          <cell r="L69">
            <v>67453.227735562876</v>
          </cell>
          <cell r="M69">
            <v>150000</v>
          </cell>
          <cell r="N69">
            <v>0</v>
          </cell>
          <cell r="O69">
            <v>15283</v>
          </cell>
          <cell r="P69">
            <v>0</v>
          </cell>
          <cell r="Q69">
            <v>0</v>
          </cell>
          <cell r="R69">
            <v>0</v>
          </cell>
          <cell r="S69">
            <v>2583.8384769542172</v>
          </cell>
          <cell r="T69">
            <v>2583.8384769542172</v>
          </cell>
          <cell r="U69">
            <v>1585380.9653028557</v>
          </cell>
        </row>
        <row r="70">
          <cell r="E70">
            <v>2292</v>
          </cell>
          <cell r="F70" t="str">
            <v>Loxley Primary School</v>
          </cell>
          <cell r="G70">
            <v>210</v>
          </cell>
          <cell r="H70">
            <v>577889.98177277064</v>
          </cell>
          <cell r="I70">
            <v>7104.4547994695122</v>
          </cell>
          <cell r="J70">
            <v>0</v>
          </cell>
          <cell r="K70">
            <v>37123.4713278747</v>
          </cell>
          <cell r="L70">
            <v>0</v>
          </cell>
          <cell r="M70">
            <v>150000</v>
          </cell>
          <cell r="N70">
            <v>0</v>
          </cell>
          <cell r="O70">
            <v>9860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781977.90790011489</v>
          </cell>
        </row>
        <row r="71">
          <cell r="E71">
            <v>2072</v>
          </cell>
          <cell r="F71" t="str">
            <v>Lydgate Infant School</v>
          </cell>
          <cell r="G71">
            <v>361</v>
          </cell>
          <cell r="H71">
            <v>993420.39723795338</v>
          </cell>
          <cell r="I71">
            <v>9751.9406138955346</v>
          </cell>
          <cell r="J71">
            <v>0</v>
          </cell>
          <cell r="K71">
            <v>113170.98942442752</v>
          </cell>
          <cell r="L71">
            <v>19827.800205522472</v>
          </cell>
          <cell r="M71">
            <v>150000</v>
          </cell>
          <cell r="N71">
            <v>0</v>
          </cell>
          <cell r="O71">
            <v>15529.5</v>
          </cell>
          <cell r="P71">
            <v>0</v>
          </cell>
          <cell r="Q71">
            <v>-40715.94226437492</v>
          </cell>
          <cell r="R71">
            <v>-40715.94226437492</v>
          </cell>
          <cell r="S71">
            <v>0</v>
          </cell>
          <cell r="T71">
            <v>0</v>
          </cell>
          <cell r="U71">
            <v>1260984.6852174241</v>
          </cell>
        </row>
        <row r="72">
          <cell r="E72">
            <v>2071</v>
          </cell>
          <cell r="F72" t="str">
            <v>Lydgate Junior School</v>
          </cell>
          <cell r="G72">
            <v>473</v>
          </cell>
          <cell r="H72">
            <v>1301628.3875167645</v>
          </cell>
          <cell r="I72">
            <v>36417.533316900008</v>
          </cell>
          <cell r="J72">
            <v>0</v>
          </cell>
          <cell r="K72">
            <v>69612.668681461029</v>
          </cell>
          <cell r="L72">
            <v>9087.917801423122</v>
          </cell>
          <cell r="M72">
            <v>150000</v>
          </cell>
          <cell r="N72">
            <v>0</v>
          </cell>
          <cell r="O72">
            <v>17131.75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1583878.2573165488</v>
          </cell>
        </row>
        <row r="73">
          <cell r="E73">
            <v>2358</v>
          </cell>
          <cell r="F73" t="str">
            <v>Malin Bridge Primary School</v>
          </cell>
          <cell r="G73">
            <v>522</v>
          </cell>
          <cell r="H73">
            <v>1436469.3832637442</v>
          </cell>
          <cell r="I73">
            <v>71590.759078400602</v>
          </cell>
          <cell r="J73">
            <v>0</v>
          </cell>
          <cell r="K73">
            <v>200239.91712899931</v>
          </cell>
          <cell r="L73">
            <v>3513.9948832169425</v>
          </cell>
          <cell r="M73">
            <v>150000</v>
          </cell>
          <cell r="N73">
            <v>0</v>
          </cell>
          <cell r="O73">
            <v>18364.25</v>
          </cell>
          <cell r="P73">
            <v>0</v>
          </cell>
          <cell r="Q73">
            <v>-72460.927565492748</v>
          </cell>
          <cell r="R73">
            <v>-72460.927565492748</v>
          </cell>
          <cell r="S73">
            <v>0</v>
          </cell>
          <cell r="T73">
            <v>0</v>
          </cell>
          <cell r="U73">
            <v>1807717.3767888683</v>
          </cell>
        </row>
        <row r="74">
          <cell r="E74">
            <v>2359</v>
          </cell>
          <cell r="F74" t="str">
            <v>Manor Lodge Community Primary School</v>
          </cell>
          <cell r="G74">
            <v>241</v>
          </cell>
          <cell r="H74">
            <v>663197.55051065586</v>
          </cell>
          <cell r="I74">
            <v>111529.66698518966</v>
          </cell>
          <cell r="J74">
            <v>3825.0813079245404</v>
          </cell>
          <cell r="K74">
            <v>155971.32626877373</v>
          </cell>
          <cell r="L74">
            <v>15451.063069791664</v>
          </cell>
          <cell r="M74">
            <v>150000</v>
          </cell>
          <cell r="N74">
            <v>0</v>
          </cell>
          <cell r="O74">
            <v>14297</v>
          </cell>
          <cell r="P74">
            <v>0</v>
          </cell>
          <cell r="Q74">
            <v>-2797.3691206025237</v>
          </cell>
          <cell r="R74">
            <v>-2797.3691206025237</v>
          </cell>
          <cell r="S74">
            <v>0</v>
          </cell>
          <cell r="T74">
            <v>0</v>
          </cell>
          <cell r="U74">
            <v>1111474.319021733</v>
          </cell>
        </row>
        <row r="75">
          <cell r="E75">
            <v>2012</v>
          </cell>
          <cell r="F75" t="str">
            <v>Mansel Primary</v>
          </cell>
          <cell r="G75">
            <v>364</v>
          </cell>
          <cell r="H75">
            <v>1001675.9684061358</v>
          </cell>
          <cell r="I75">
            <v>199327.52328425623</v>
          </cell>
          <cell r="J75">
            <v>1001.6759684061354</v>
          </cell>
          <cell r="K75">
            <v>197739.7321709363</v>
          </cell>
          <cell r="L75">
            <v>7390.010524943249</v>
          </cell>
          <cell r="M75">
            <v>150000</v>
          </cell>
          <cell r="N75">
            <v>0</v>
          </cell>
          <cell r="O75">
            <v>3030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1560164.9103546778</v>
          </cell>
        </row>
        <row r="76">
          <cell r="E76">
            <v>2079</v>
          </cell>
          <cell r="F76" t="str">
            <v>Marlcliffe Community Primary School</v>
          </cell>
          <cell r="G76">
            <v>511</v>
          </cell>
          <cell r="H76">
            <v>1406198.9556470753</v>
          </cell>
          <cell r="I76">
            <v>57757.470910583812</v>
          </cell>
          <cell r="J76">
            <v>0</v>
          </cell>
          <cell r="K76">
            <v>103774.3032935823</v>
          </cell>
          <cell r="L76">
            <v>6297.3824853322694</v>
          </cell>
          <cell r="M76">
            <v>150000</v>
          </cell>
          <cell r="N76">
            <v>0</v>
          </cell>
          <cell r="O76">
            <v>16638.75</v>
          </cell>
          <cell r="P76">
            <v>0</v>
          </cell>
          <cell r="Q76">
            <v>-3097.36385622236</v>
          </cell>
          <cell r="R76">
            <v>-3097.36385622236</v>
          </cell>
          <cell r="S76">
            <v>0</v>
          </cell>
          <cell r="T76">
            <v>0</v>
          </cell>
          <cell r="U76">
            <v>1737569.4984803514</v>
          </cell>
        </row>
        <row r="77">
          <cell r="E77">
            <v>2081</v>
          </cell>
          <cell r="F77" t="str">
            <v>Meersbrook Bank Primary School</v>
          </cell>
          <cell r="G77">
            <v>206</v>
          </cell>
          <cell r="H77">
            <v>566882.55354852742</v>
          </cell>
          <cell r="I77">
            <v>11725.398495519858</v>
          </cell>
          <cell r="J77">
            <v>0</v>
          </cell>
          <cell r="K77">
            <v>73059.453874639206</v>
          </cell>
          <cell r="L77">
            <v>5515.4787330185782</v>
          </cell>
          <cell r="M77">
            <v>150000</v>
          </cell>
          <cell r="N77">
            <v>0</v>
          </cell>
          <cell r="O77">
            <v>11832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819014.88465170516</v>
          </cell>
        </row>
        <row r="78">
          <cell r="E78">
            <v>2013</v>
          </cell>
          <cell r="F78" t="str">
            <v>Meynell Community Primary School</v>
          </cell>
          <cell r="G78">
            <v>419</v>
          </cell>
          <cell r="H78">
            <v>1153028.1064894805</v>
          </cell>
          <cell r="I78">
            <v>274615.43251990282</v>
          </cell>
          <cell r="J78">
            <v>0</v>
          </cell>
          <cell r="K78">
            <v>215870.24639731427</v>
          </cell>
          <cell r="L78">
            <v>13036.480904686963</v>
          </cell>
          <cell r="M78">
            <v>150000</v>
          </cell>
          <cell r="N78">
            <v>0</v>
          </cell>
          <cell r="O78">
            <v>3451</v>
          </cell>
          <cell r="P78">
            <v>0</v>
          </cell>
          <cell r="Q78">
            <v>-50976.350401003139</v>
          </cell>
          <cell r="R78">
            <v>-50976.350401003139</v>
          </cell>
          <cell r="S78">
            <v>0</v>
          </cell>
          <cell r="T78">
            <v>0</v>
          </cell>
          <cell r="U78">
            <v>1759024.9159103816</v>
          </cell>
        </row>
        <row r="79">
          <cell r="E79">
            <v>2346</v>
          </cell>
          <cell r="F79" t="str">
            <v>Monteney Primary School</v>
          </cell>
          <cell r="G79">
            <v>404</v>
          </cell>
          <cell r="H79">
            <v>1111750.2506485684</v>
          </cell>
          <cell r="I79">
            <v>109461.92130913999</v>
          </cell>
          <cell r="J79">
            <v>0</v>
          </cell>
          <cell r="K79">
            <v>142753.84043648231</v>
          </cell>
          <cell r="L79">
            <v>1585.797988025023</v>
          </cell>
          <cell r="M79">
            <v>150000</v>
          </cell>
          <cell r="N79">
            <v>0</v>
          </cell>
          <cell r="O79">
            <v>3130.55</v>
          </cell>
          <cell r="P79">
            <v>0</v>
          </cell>
          <cell r="Q79">
            <v>0</v>
          </cell>
          <cell r="R79">
            <v>0</v>
          </cell>
          <cell r="S79">
            <v>31060.83170815837</v>
          </cell>
          <cell r="T79">
            <v>31060.83170815837</v>
          </cell>
          <cell r="U79">
            <v>1549743.1920903742</v>
          </cell>
        </row>
        <row r="80">
          <cell r="E80">
            <v>2257</v>
          </cell>
          <cell r="F80" t="str">
            <v>Mosborough Primary School</v>
          </cell>
          <cell r="G80">
            <v>383</v>
          </cell>
          <cell r="H80">
            <v>1053961.2524712912</v>
          </cell>
          <cell r="I80">
            <v>23894.492331984336</v>
          </cell>
          <cell r="J80">
            <v>0</v>
          </cell>
          <cell r="K80">
            <v>110654.51528251583</v>
          </cell>
          <cell r="L80">
            <v>1995.5696123982659</v>
          </cell>
          <cell r="M80">
            <v>150000</v>
          </cell>
          <cell r="N80">
            <v>0</v>
          </cell>
          <cell r="O80">
            <v>26868.5</v>
          </cell>
          <cell r="P80">
            <v>127271.08029188256</v>
          </cell>
          <cell r="Q80">
            <v>-3594.3081338106053</v>
          </cell>
          <cell r="R80">
            <v>-3594.3081338106053</v>
          </cell>
          <cell r="S80">
            <v>0</v>
          </cell>
          <cell r="T80">
            <v>0</v>
          </cell>
          <cell r="U80">
            <v>1491051.1018562617</v>
          </cell>
        </row>
        <row r="81">
          <cell r="E81">
            <v>2092</v>
          </cell>
          <cell r="F81" t="str">
            <v>Mundella Primary School</v>
          </cell>
          <cell r="G81">
            <v>346</v>
          </cell>
          <cell r="H81">
            <v>952142.54139704118</v>
          </cell>
          <cell r="I81">
            <v>34831.286595605212</v>
          </cell>
          <cell r="J81">
            <v>0</v>
          </cell>
          <cell r="K81">
            <v>126940.54572220957</v>
          </cell>
          <cell r="L81">
            <v>1623.1356610104074</v>
          </cell>
          <cell r="M81">
            <v>150000</v>
          </cell>
          <cell r="N81">
            <v>0</v>
          </cell>
          <cell r="O81">
            <v>19720</v>
          </cell>
          <cell r="P81">
            <v>0</v>
          </cell>
          <cell r="Q81">
            <v>-4815.040302605169</v>
          </cell>
          <cell r="R81">
            <v>-4815.040302605169</v>
          </cell>
          <cell r="S81">
            <v>0</v>
          </cell>
          <cell r="T81">
            <v>0</v>
          </cell>
          <cell r="U81">
            <v>1280442.4690732611</v>
          </cell>
        </row>
        <row r="82">
          <cell r="E82">
            <v>2221</v>
          </cell>
          <cell r="F82" t="str">
            <v>Nether Green Infant School</v>
          </cell>
          <cell r="G82">
            <v>222</v>
          </cell>
          <cell r="H82">
            <v>610912.26644550043</v>
          </cell>
          <cell r="I82">
            <v>3985.3157089250876</v>
          </cell>
          <cell r="J82">
            <v>0</v>
          </cell>
          <cell r="K82">
            <v>63430.823625252138</v>
          </cell>
          <cell r="L82">
            <v>9212.4098261001782</v>
          </cell>
          <cell r="M82">
            <v>150000</v>
          </cell>
          <cell r="N82">
            <v>0</v>
          </cell>
          <cell r="O82">
            <v>9367</v>
          </cell>
          <cell r="P82">
            <v>0</v>
          </cell>
          <cell r="Q82">
            <v>-57774.806626623737</v>
          </cell>
          <cell r="R82">
            <v>-57774.806626623737</v>
          </cell>
          <cell r="S82">
            <v>0</v>
          </cell>
          <cell r="T82">
            <v>0</v>
          </cell>
          <cell r="U82">
            <v>789133.00897915417</v>
          </cell>
        </row>
        <row r="83">
          <cell r="E83">
            <v>2087</v>
          </cell>
          <cell r="F83" t="str">
            <v>Nether Green Junior School</v>
          </cell>
          <cell r="G83">
            <v>359</v>
          </cell>
          <cell r="H83">
            <v>987916.68312583177</v>
          </cell>
          <cell r="I83">
            <v>9864.2154530031949</v>
          </cell>
          <cell r="J83">
            <v>0</v>
          </cell>
          <cell r="K83">
            <v>48729.654420079489</v>
          </cell>
          <cell r="L83">
            <v>3602.1466825072662</v>
          </cell>
          <cell r="M83">
            <v>150000</v>
          </cell>
          <cell r="N83">
            <v>0</v>
          </cell>
          <cell r="O83">
            <v>17008.5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1217121.1996814217</v>
          </cell>
        </row>
        <row r="84">
          <cell r="E84">
            <v>2272</v>
          </cell>
          <cell r="F84" t="str">
            <v>Netherthorpe Primary School</v>
          </cell>
          <cell r="G84">
            <v>211</v>
          </cell>
          <cell r="H84">
            <v>580641.83882883145</v>
          </cell>
          <cell r="I84">
            <v>112152.67514002715</v>
          </cell>
          <cell r="J84">
            <v>9328.7954200461681</v>
          </cell>
          <cell r="K84">
            <v>120803.23738237499</v>
          </cell>
          <cell r="L84">
            <v>40639.448061384515</v>
          </cell>
          <cell r="M84">
            <v>150000</v>
          </cell>
          <cell r="N84">
            <v>0</v>
          </cell>
          <cell r="O84">
            <v>13693.5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1027259.4948326643</v>
          </cell>
        </row>
        <row r="85">
          <cell r="E85">
            <v>2309</v>
          </cell>
          <cell r="F85" t="str">
            <v>Nook Lane Junior School</v>
          </cell>
          <cell r="G85">
            <v>244</v>
          </cell>
          <cell r="H85">
            <v>671453.12167883827</v>
          </cell>
          <cell r="I85">
            <v>20059.461419541807</v>
          </cell>
          <cell r="J85">
            <v>0</v>
          </cell>
          <cell r="K85">
            <v>72145.237143052858</v>
          </cell>
          <cell r="L85">
            <v>657.02279808807202</v>
          </cell>
          <cell r="M85">
            <v>150000</v>
          </cell>
          <cell r="N85">
            <v>0</v>
          </cell>
          <cell r="O85">
            <v>15652.75</v>
          </cell>
          <cell r="P85">
            <v>0</v>
          </cell>
          <cell r="Q85">
            <v>-12583.011019211395</v>
          </cell>
          <cell r="R85">
            <v>-12583.011019211395</v>
          </cell>
          <cell r="S85">
            <v>0</v>
          </cell>
          <cell r="T85">
            <v>0</v>
          </cell>
          <cell r="U85">
            <v>917384.58202030964</v>
          </cell>
        </row>
        <row r="86">
          <cell r="E86">
            <v>2000</v>
          </cell>
          <cell r="F86" t="str">
            <v>Norfolk Community Primary School</v>
          </cell>
          <cell r="G86">
            <v>389</v>
          </cell>
          <cell r="H86">
            <v>1070472.3948076561</v>
          </cell>
          <cell r="I86">
            <v>221062.03708524909</v>
          </cell>
          <cell r="J86">
            <v>0</v>
          </cell>
          <cell r="K86">
            <v>177273.28006020855</v>
          </cell>
          <cell r="L86">
            <v>18475.255753086331</v>
          </cell>
          <cell r="M86">
            <v>150000</v>
          </cell>
          <cell r="N86">
            <v>0</v>
          </cell>
          <cell r="O86">
            <v>44616.5</v>
          </cell>
          <cell r="P86">
            <v>0</v>
          </cell>
          <cell r="Q86">
            <v>0</v>
          </cell>
          <cell r="R86">
            <v>0</v>
          </cell>
          <cell r="S86">
            <v>14228.376673480529</v>
          </cell>
          <cell r="T86">
            <v>14228.376673480529</v>
          </cell>
          <cell r="U86">
            <v>1696127.8443796807</v>
          </cell>
        </row>
        <row r="87">
          <cell r="E87">
            <v>3010</v>
          </cell>
          <cell r="F87" t="str">
            <v>Norton Free Church of England Primary School</v>
          </cell>
          <cell r="G87">
            <v>211</v>
          </cell>
          <cell r="H87">
            <v>580641.83882883145</v>
          </cell>
          <cell r="I87">
            <v>21658.106200815266</v>
          </cell>
          <cell r="J87">
            <v>0</v>
          </cell>
          <cell r="K87">
            <v>89286.602278106584</v>
          </cell>
          <cell r="L87">
            <v>0</v>
          </cell>
          <cell r="M87">
            <v>150000</v>
          </cell>
          <cell r="N87">
            <v>0</v>
          </cell>
          <cell r="O87">
            <v>4804.42</v>
          </cell>
          <cell r="P87">
            <v>0</v>
          </cell>
          <cell r="Q87">
            <v>-58202.98707806685</v>
          </cell>
          <cell r="R87">
            <v>-58202.98707806685</v>
          </cell>
          <cell r="S87">
            <v>0</v>
          </cell>
          <cell r="T87">
            <v>0</v>
          </cell>
          <cell r="U87">
            <v>788187.9802296866</v>
          </cell>
        </row>
        <row r="88">
          <cell r="E88">
            <v>4005</v>
          </cell>
          <cell r="F88" t="str">
            <v>Oasis - Don Valley Academy 3-16</v>
          </cell>
          <cell r="G88">
            <v>105</v>
          </cell>
          <cell r="H88">
            <v>288944.99088638532</v>
          </cell>
          <cell r="I88">
            <v>46495.1779462427</v>
          </cell>
          <cell r="J88">
            <v>0</v>
          </cell>
          <cell r="K88">
            <v>43471.471049262378</v>
          </cell>
          <cell r="L88">
            <v>13076.503947603278</v>
          </cell>
          <cell r="M88">
            <v>87500</v>
          </cell>
          <cell r="N88">
            <v>29166.666666666668</v>
          </cell>
          <cell r="O88">
            <v>7175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515829.81049616035</v>
          </cell>
        </row>
        <row r="89">
          <cell r="E89">
            <v>2018</v>
          </cell>
          <cell r="F89" t="str">
            <v>Oasis - Fir Vale Academy</v>
          </cell>
          <cell r="G89">
            <v>345.83333333333331</v>
          </cell>
          <cell r="H89">
            <v>951683.89855436434</v>
          </cell>
          <cell r="I89">
            <v>150606.08611504396</v>
          </cell>
          <cell r="J89">
            <v>0</v>
          </cell>
          <cell r="K89">
            <v>459693.48630137549</v>
          </cell>
          <cell r="L89">
            <v>109419.65229429513</v>
          </cell>
          <cell r="M89">
            <v>150000</v>
          </cell>
          <cell r="N89">
            <v>0</v>
          </cell>
          <cell r="O89">
            <v>12719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1834122.123265079</v>
          </cell>
        </row>
        <row r="90">
          <cell r="E90">
            <v>2019</v>
          </cell>
          <cell r="F90" t="str">
            <v>Oasis - Watermead Academy</v>
          </cell>
          <cell r="G90">
            <v>150</v>
          </cell>
          <cell r="H90">
            <v>412778.55840912194</v>
          </cell>
          <cell r="I90">
            <v>74901.867335997478</v>
          </cell>
          <cell r="J90">
            <v>0</v>
          </cell>
          <cell r="K90">
            <v>82950.21625636275</v>
          </cell>
          <cell r="L90">
            <v>4039.0745784102787</v>
          </cell>
          <cell r="M90">
            <v>150000</v>
          </cell>
          <cell r="N90">
            <v>0</v>
          </cell>
          <cell r="O90">
            <v>12226.400000000001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736896.11657989246</v>
          </cell>
        </row>
        <row r="91">
          <cell r="E91">
            <v>2313</v>
          </cell>
          <cell r="F91" t="str">
            <v>Oughtibridge Primary School</v>
          </cell>
          <cell r="G91">
            <v>366</v>
          </cell>
          <cell r="H91">
            <v>1007179.6825182574</v>
          </cell>
          <cell r="I91">
            <v>5394.1471861205437</v>
          </cell>
          <cell r="J91">
            <v>0</v>
          </cell>
          <cell r="K91">
            <v>53255.125420939716</v>
          </cell>
          <cell r="L91">
            <v>810.47220158890423</v>
          </cell>
          <cell r="M91">
            <v>150000</v>
          </cell>
          <cell r="N91">
            <v>0</v>
          </cell>
          <cell r="O91">
            <v>13434.25</v>
          </cell>
          <cell r="P91">
            <v>0</v>
          </cell>
          <cell r="Q91">
            <v>0</v>
          </cell>
          <cell r="R91">
            <v>0</v>
          </cell>
          <cell r="S91">
            <v>15517.2370878856</v>
          </cell>
          <cell r="T91">
            <v>15517.2370878856</v>
          </cell>
          <cell r="U91">
            <v>1245590.9144147921</v>
          </cell>
        </row>
        <row r="92">
          <cell r="E92">
            <v>2093</v>
          </cell>
          <cell r="F92" t="str">
            <v>Owler Brook Primary School</v>
          </cell>
          <cell r="G92">
            <v>490</v>
          </cell>
          <cell r="H92">
            <v>1348409.9574697982</v>
          </cell>
          <cell r="I92">
            <v>257198.60185723202</v>
          </cell>
          <cell r="J92">
            <v>7980.3854625763897</v>
          </cell>
          <cell r="K92">
            <v>276199.8958976288</v>
          </cell>
          <cell r="L92">
            <v>83810.01291099182</v>
          </cell>
          <cell r="M92">
            <v>150000</v>
          </cell>
          <cell r="N92">
            <v>0</v>
          </cell>
          <cell r="O92">
            <v>55720</v>
          </cell>
          <cell r="P92">
            <v>162827.23066063304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2342146.08425886</v>
          </cell>
        </row>
        <row r="93">
          <cell r="E93">
            <v>3428</v>
          </cell>
          <cell r="F93" t="str">
            <v>Parson Cross Church of England Primary School</v>
          </cell>
          <cell r="G93">
            <v>210</v>
          </cell>
          <cell r="H93">
            <v>577889.98177277064</v>
          </cell>
          <cell r="I93">
            <v>57318.343754544585</v>
          </cell>
          <cell r="J93">
            <v>0</v>
          </cell>
          <cell r="K93">
            <v>87179.493220626566</v>
          </cell>
          <cell r="L93">
            <v>392.68780623433298</v>
          </cell>
          <cell r="M93">
            <v>150000</v>
          </cell>
          <cell r="N93">
            <v>0</v>
          </cell>
          <cell r="O93">
            <v>3670.29</v>
          </cell>
          <cell r="P93">
            <v>0</v>
          </cell>
          <cell r="Q93">
            <v>-20508.886605055672</v>
          </cell>
          <cell r="R93">
            <v>-20508.886605055672</v>
          </cell>
          <cell r="S93">
            <v>0</v>
          </cell>
          <cell r="T93">
            <v>0</v>
          </cell>
          <cell r="U93">
            <v>855941.9099491206</v>
          </cell>
        </row>
        <row r="94">
          <cell r="E94">
            <v>2016</v>
          </cell>
          <cell r="F94" t="str">
            <v>Pathways E-Act Primary Academy</v>
          </cell>
          <cell r="G94">
            <v>500</v>
          </cell>
          <cell r="H94">
            <v>1375928.5280304065</v>
          </cell>
          <cell r="I94">
            <v>246973.83000365872</v>
          </cell>
          <cell r="J94">
            <v>0</v>
          </cell>
          <cell r="K94">
            <v>211515.81285454787</v>
          </cell>
          <cell r="L94">
            <v>25475.814428046513</v>
          </cell>
          <cell r="M94">
            <v>150000</v>
          </cell>
          <cell r="N94">
            <v>0</v>
          </cell>
          <cell r="O94">
            <v>5373.7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2015267.6853166595</v>
          </cell>
        </row>
        <row r="95">
          <cell r="E95">
            <v>2332</v>
          </cell>
          <cell r="F95" t="str">
            <v>Phillimore Community Primary School</v>
          </cell>
          <cell r="G95">
            <v>396</v>
          </cell>
          <cell r="H95">
            <v>1089735.3942000819</v>
          </cell>
          <cell r="I95">
            <v>208809.49667678089</v>
          </cell>
          <cell r="J95">
            <v>2931.7754260204811</v>
          </cell>
          <cell r="K95">
            <v>198754.63418536852</v>
          </cell>
          <cell r="L95">
            <v>61578.172081377728</v>
          </cell>
          <cell r="M95">
            <v>150000</v>
          </cell>
          <cell r="N95">
            <v>0</v>
          </cell>
          <cell r="O95">
            <v>15776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1727585.4725696295</v>
          </cell>
        </row>
        <row r="96">
          <cell r="E96">
            <v>3433</v>
          </cell>
          <cell r="F96" t="str">
            <v>Pipworth Community Primary School</v>
          </cell>
          <cell r="G96">
            <v>448</v>
          </cell>
          <cell r="H96">
            <v>1232831.9611152441</v>
          </cell>
          <cell r="I96">
            <v>285549.47311521519</v>
          </cell>
          <cell r="J96">
            <v>13539.136715819252</v>
          </cell>
          <cell r="K96">
            <v>274035.07753227901</v>
          </cell>
          <cell r="L96">
            <v>39781.840068764563</v>
          </cell>
          <cell r="M96">
            <v>150000</v>
          </cell>
          <cell r="N96">
            <v>0</v>
          </cell>
          <cell r="O96">
            <v>14543.5</v>
          </cell>
          <cell r="P96">
            <v>0</v>
          </cell>
          <cell r="Q96">
            <v>0</v>
          </cell>
          <cell r="R96">
            <v>0</v>
          </cell>
          <cell r="S96">
            <v>4292.0763789479233</v>
          </cell>
          <cell r="T96">
            <v>4292.0763789479233</v>
          </cell>
          <cell r="U96">
            <v>2014573.0649262702</v>
          </cell>
        </row>
        <row r="97">
          <cell r="E97">
            <v>3427</v>
          </cell>
          <cell r="F97" t="str">
            <v>Porter Croft Church of England Primary Academy</v>
          </cell>
          <cell r="G97">
            <v>207</v>
          </cell>
          <cell r="H97">
            <v>569634.41060458822</v>
          </cell>
          <cell r="I97">
            <v>102368.59026497911</v>
          </cell>
          <cell r="J97">
            <v>1769.7379746938927</v>
          </cell>
          <cell r="K97">
            <v>108245.97777272781</v>
          </cell>
          <cell r="L97">
            <v>22693.829024125203</v>
          </cell>
          <cell r="M97">
            <v>150000</v>
          </cell>
          <cell r="N97">
            <v>0</v>
          </cell>
          <cell r="O97">
            <v>1704</v>
          </cell>
          <cell r="P97">
            <v>0</v>
          </cell>
          <cell r="Q97">
            <v>0</v>
          </cell>
          <cell r="R97">
            <v>0</v>
          </cell>
          <cell r="S97">
            <v>14742.041401152113</v>
          </cell>
          <cell r="T97">
            <v>14742.041401152113</v>
          </cell>
          <cell r="U97">
            <v>971158.58704226639</v>
          </cell>
        </row>
        <row r="98">
          <cell r="E98">
            <v>2347</v>
          </cell>
          <cell r="F98" t="str">
            <v>Prince Edward Primary School</v>
          </cell>
          <cell r="G98">
            <v>339</v>
          </cell>
          <cell r="H98">
            <v>932879.54200461553</v>
          </cell>
          <cell r="I98">
            <v>230358.43466603494</v>
          </cell>
          <cell r="J98">
            <v>1987.1990243885305</v>
          </cell>
          <cell r="K98">
            <v>162584.61302561668</v>
          </cell>
          <cell r="L98">
            <v>14670.495879440239</v>
          </cell>
          <cell r="M98">
            <v>150000</v>
          </cell>
          <cell r="N98">
            <v>0</v>
          </cell>
          <cell r="O98">
            <v>16638.75</v>
          </cell>
          <cell r="P98">
            <v>0</v>
          </cell>
          <cell r="Q98">
            <v>0</v>
          </cell>
          <cell r="R98">
            <v>0</v>
          </cell>
          <cell r="S98">
            <v>114432.11484264181</v>
          </cell>
          <cell r="T98">
            <v>114432.11484264181</v>
          </cell>
          <cell r="U98">
            <v>1623551.1494427379</v>
          </cell>
        </row>
        <row r="99">
          <cell r="E99">
            <v>2366</v>
          </cell>
          <cell r="F99" t="str">
            <v>Pye Bank CofE Primary School</v>
          </cell>
          <cell r="G99">
            <v>383</v>
          </cell>
          <cell r="H99">
            <v>1053961.2524712912</v>
          </cell>
          <cell r="I99">
            <v>235548.04341678531</v>
          </cell>
          <cell r="J99">
            <v>5145.9726948336747</v>
          </cell>
          <cell r="K99">
            <v>125091.716489511</v>
          </cell>
          <cell r="L99">
            <v>69811.77927730263</v>
          </cell>
          <cell r="M99">
            <v>150000</v>
          </cell>
          <cell r="N99">
            <v>0</v>
          </cell>
          <cell r="O99">
            <v>6310.4</v>
          </cell>
          <cell r="P99">
            <v>0</v>
          </cell>
          <cell r="Q99">
            <v>0</v>
          </cell>
          <cell r="R99">
            <v>0</v>
          </cell>
          <cell r="S99">
            <v>157598.40574197099</v>
          </cell>
          <cell r="T99">
            <v>157598.40574197099</v>
          </cell>
          <cell r="U99">
            <v>1803467.5700916948</v>
          </cell>
        </row>
        <row r="100">
          <cell r="E100">
            <v>2363</v>
          </cell>
          <cell r="F100" t="str">
            <v>Rainbow Forge Primary School</v>
          </cell>
          <cell r="G100">
            <v>238</v>
          </cell>
          <cell r="H100">
            <v>654941.97934247344</v>
          </cell>
          <cell r="I100">
            <v>48143.265989515246</v>
          </cell>
          <cell r="J100">
            <v>0</v>
          </cell>
          <cell r="K100">
            <v>146732.23324485056</v>
          </cell>
          <cell r="L100">
            <v>4238.5350514181928</v>
          </cell>
          <cell r="M100">
            <v>150000</v>
          </cell>
          <cell r="N100">
            <v>0</v>
          </cell>
          <cell r="O100">
            <v>13680.75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1017736.7636282574</v>
          </cell>
        </row>
        <row r="101">
          <cell r="E101">
            <v>2334</v>
          </cell>
          <cell r="F101" t="str">
            <v>Reignhead Primary School</v>
          </cell>
          <cell r="G101">
            <v>254</v>
          </cell>
          <cell r="H101">
            <v>698971.69223944645</v>
          </cell>
          <cell r="I101">
            <v>47430.220080409243</v>
          </cell>
          <cell r="J101">
            <v>0</v>
          </cell>
          <cell r="K101">
            <v>94350.020904786186</v>
          </cell>
          <cell r="L101">
            <v>379.97220108007764</v>
          </cell>
          <cell r="M101">
            <v>150000</v>
          </cell>
          <cell r="N101">
            <v>0</v>
          </cell>
          <cell r="O101">
            <v>28840.5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1019972.4054257219</v>
          </cell>
        </row>
        <row r="102">
          <cell r="E102">
            <v>2338</v>
          </cell>
          <cell r="F102" t="str">
            <v>Rivelin Primary School</v>
          </cell>
          <cell r="G102">
            <v>386</v>
          </cell>
          <cell r="H102">
            <v>1062216.8236394736</v>
          </cell>
          <cell r="I102">
            <v>60211.568313417331</v>
          </cell>
          <cell r="J102">
            <v>0</v>
          </cell>
          <cell r="K102">
            <v>78005.765535124228</v>
          </cell>
          <cell r="L102">
            <v>8292.9935492891836</v>
          </cell>
          <cell r="M102">
            <v>150000</v>
          </cell>
          <cell r="N102">
            <v>0</v>
          </cell>
          <cell r="O102">
            <v>17624.75</v>
          </cell>
          <cell r="P102">
            <v>0</v>
          </cell>
          <cell r="Q102">
            <v>-25067.314555354827</v>
          </cell>
          <cell r="R102">
            <v>-25067.314555354827</v>
          </cell>
          <cell r="S102">
            <v>0</v>
          </cell>
          <cell r="T102">
            <v>0</v>
          </cell>
          <cell r="U102">
            <v>1351284.5864819493</v>
          </cell>
        </row>
        <row r="103">
          <cell r="E103">
            <v>2306</v>
          </cell>
          <cell r="F103" t="str">
            <v>Royd Nursery and Infant School</v>
          </cell>
          <cell r="G103">
            <v>145</v>
          </cell>
          <cell r="H103">
            <v>399019.27312881785</v>
          </cell>
          <cell r="I103">
            <v>19725.279703089513</v>
          </cell>
          <cell r="J103">
            <v>0</v>
          </cell>
          <cell r="K103">
            <v>44492.262987434398</v>
          </cell>
          <cell r="L103">
            <v>1331.0586678852069</v>
          </cell>
          <cell r="M103">
            <v>150000</v>
          </cell>
          <cell r="N103">
            <v>0</v>
          </cell>
          <cell r="O103">
            <v>9243.75</v>
          </cell>
          <cell r="P103">
            <v>0</v>
          </cell>
          <cell r="Q103">
            <v>-23969.108824681571</v>
          </cell>
          <cell r="R103">
            <v>-23969.108824681571</v>
          </cell>
          <cell r="S103">
            <v>0</v>
          </cell>
          <cell r="T103">
            <v>0</v>
          </cell>
          <cell r="U103">
            <v>599842.51566254534</v>
          </cell>
        </row>
        <row r="104">
          <cell r="E104">
            <v>3401</v>
          </cell>
          <cell r="F104" t="str">
            <v>Sacred Heart Catholic Primary School</v>
          </cell>
          <cell r="G104">
            <v>210</v>
          </cell>
          <cell r="H104">
            <v>577889.98177277064</v>
          </cell>
          <cell r="I104">
            <v>25244.490312550144</v>
          </cell>
          <cell r="J104">
            <v>0</v>
          </cell>
          <cell r="K104">
            <v>46056.38569647714</v>
          </cell>
          <cell r="L104">
            <v>5890.3170935149874</v>
          </cell>
          <cell r="M104">
            <v>150000</v>
          </cell>
          <cell r="N104">
            <v>0</v>
          </cell>
          <cell r="O104">
            <v>3919.35</v>
          </cell>
          <cell r="P104">
            <v>0</v>
          </cell>
          <cell r="Q104">
            <v>-9692.3745539561896</v>
          </cell>
          <cell r="R104">
            <v>-9692.3745539561896</v>
          </cell>
          <cell r="S104">
            <v>0</v>
          </cell>
          <cell r="T104">
            <v>0</v>
          </cell>
          <cell r="U104">
            <v>799308.1503213566</v>
          </cell>
        </row>
        <row r="105">
          <cell r="E105">
            <v>2369</v>
          </cell>
          <cell r="F105" t="str">
            <v>Sharrow Nursery, Infant and Junior School</v>
          </cell>
          <cell r="G105">
            <v>395</v>
          </cell>
          <cell r="H105">
            <v>1086983.5371440211</v>
          </cell>
          <cell r="I105">
            <v>174504.85072848131</v>
          </cell>
          <cell r="J105">
            <v>0</v>
          </cell>
          <cell r="K105">
            <v>259442.74743283674</v>
          </cell>
          <cell r="L105">
            <v>60541.039718805878</v>
          </cell>
          <cell r="M105">
            <v>150000</v>
          </cell>
          <cell r="N105">
            <v>0</v>
          </cell>
          <cell r="O105">
            <v>50779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1782251.175024145</v>
          </cell>
        </row>
        <row r="106">
          <cell r="E106">
            <v>2349</v>
          </cell>
          <cell r="F106" t="str">
            <v>Shooter's Grove Primary School</v>
          </cell>
          <cell r="G106">
            <v>318</v>
          </cell>
          <cell r="H106">
            <v>875090.54382733849</v>
          </cell>
          <cell r="I106">
            <v>56417.570512919308</v>
          </cell>
          <cell r="J106">
            <v>0</v>
          </cell>
          <cell r="K106">
            <v>76124.258795613321</v>
          </cell>
          <cell r="L106">
            <v>7756.1939368023441</v>
          </cell>
          <cell r="M106">
            <v>150000</v>
          </cell>
          <cell r="N106">
            <v>0</v>
          </cell>
          <cell r="O106">
            <v>17378.25</v>
          </cell>
          <cell r="P106">
            <v>0</v>
          </cell>
          <cell r="Q106">
            <v>-16955.609662084269</v>
          </cell>
          <cell r="R106">
            <v>-16955.609662084269</v>
          </cell>
          <cell r="S106">
            <v>0</v>
          </cell>
          <cell r="T106">
            <v>0</v>
          </cell>
          <cell r="U106">
            <v>1165811.2074105891</v>
          </cell>
        </row>
        <row r="107">
          <cell r="E107">
            <v>2360</v>
          </cell>
          <cell r="F107" t="str">
            <v>Shortbrook Primary School</v>
          </cell>
          <cell r="G107">
            <v>100</v>
          </cell>
          <cell r="H107">
            <v>275185.70560608129</v>
          </cell>
          <cell r="I107">
            <v>43452.337983988</v>
          </cell>
          <cell r="J107">
            <v>0</v>
          </cell>
          <cell r="K107">
            <v>45805.617261991021</v>
          </cell>
          <cell r="L107">
            <v>782.76639116478361</v>
          </cell>
          <cell r="M107">
            <v>150000</v>
          </cell>
          <cell r="N107">
            <v>0</v>
          </cell>
          <cell r="O107">
            <v>14543.5</v>
          </cell>
          <cell r="P107">
            <v>0</v>
          </cell>
          <cell r="Q107">
            <v>0</v>
          </cell>
          <cell r="R107">
            <v>0</v>
          </cell>
          <cell r="S107">
            <v>132516.86202908203</v>
          </cell>
          <cell r="T107">
            <v>132516.86202908203</v>
          </cell>
          <cell r="U107">
            <v>662286.78927230707</v>
          </cell>
        </row>
        <row r="108">
          <cell r="E108">
            <v>2009</v>
          </cell>
          <cell r="F108" t="str">
            <v>Southey Green Community Primary School and Nurseries</v>
          </cell>
          <cell r="G108">
            <v>616</v>
          </cell>
          <cell r="H108">
            <v>1695143.9465334606</v>
          </cell>
          <cell r="I108">
            <v>469275.43602334574</v>
          </cell>
          <cell r="J108">
            <v>0</v>
          </cell>
          <cell r="K108">
            <v>350320.63081364345</v>
          </cell>
          <cell r="L108">
            <v>9066.1610625660433</v>
          </cell>
          <cell r="M108">
            <v>150000</v>
          </cell>
          <cell r="N108">
            <v>30942.680866900006</v>
          </cell>
          <cell r="O108">
            <v>5174.72</v>
          </cell>
          <cell r="P108">
            <v>0</v>
          </cell>
          <cell r="Q108">
            <v>-100281.38505112976</v>
          </cell>
          <cell r="R108">
            <v>-100281.38505112976</v>
          </cell>
          <cell r="S108">
            <v>0</v>
          </cell>
          <cell r="T108">
            <v>0</v>
          </cell>
          <cell r="U108">
            <v>2609642.190248786</v>
          </cell>
        </row>
        <row r="109">
          <cell r="E109">
            <v>2329</v>
          </cell>
          <cell r="F109" t="str">
            <v>Springfield Primary School</v>
          </cell>
          <cell r="G109">
            <v>196</v>
          </cell>
          <cell r="H109">
            <v>539363.98298791924</v>
          </cell>
          <cell r="I109">
            <v>101600.80231649047</v>
          </cell>
          <cell r="J109">
            <v>5613.7883943640463</v>
          </cell>
          <cell r="K109">
            <v>69744.675126231377</v>
          </cell>
          <cell r="L109">
            <v>38152.222523779004</v>
          </cell>
          <cell r="M109">
            <v>150000</v>
          </cell>
          <cell r="N109">
            <v>0</v>
          </cell>
          <cell r="O109">
            <v>10599.5</v>
          </cell>
          <cell r="P109">
            <v>0</v>
          </cell>
          <cell r="Q109">
            <v>0</v>
          </cell>
          <cell r="R109">
            <v>0</v>
          </cell>
          <cell r="S109">
            <v>31633.297500492488</v>
          </cell>
          <cell r="T109">
            <v>31633.297500492488</v>
          </cell>
          <cell r="U109">
            <v>946708.2688492767</v>
          </cell>
        </row>
        <row r="110">
          <cell r="E110">
            <v>5202</v>
          </cell>
          <cell r="F110" t="str">
            <v>St Ann's Catholic Primary School</v>
          </cell>
          <cell r="G110">
            <v>98</v>
          </cell>
          <cell r="H110">
            <v>269681.99149395962</v>
          </cell>
          <cell r="I110">
            <v>17028.003120506313</v>
          </cell>
          <cell r="J110">
            <v>0</v>
          </cell>
          <cell r="K110">
            <v>47061.762896436841</v>
          </cell>
          <cell r="L110">
            <v>0</v>
          </cell>
          <cell r="M110">
            <v>150000</v>
          </cell>
          <cell r="N110">
            <v>0</v>
          </cell>
          <cell r="O110">
            <v>1151.1000000000001</v>
          </cell>
          <cell r="P110">
            <v>0</v>
          </cell>
          <cell r="Q110">
            <v>0</v>
          </cell>
          <cell r="R110">
            <v>0</v>
          </cell>
          <cell r="S110">
            <v>2066.3088042565878</v>
          </cell>
          <cell r="T110">
            <v>2066.3088042565878</v>
          </cell>
          <cell r="U110">
            <v>486989.16631515935</v>
          </cell>
        </row>
        <row r="111">
          <cell r="E111">
            <v>3402</v>
          </cell>
          <cell r="F111" t="str">
            <v>St Catherine's Catholic Primary School</v>
          </cell>
          <cell r="G111">
            <v>429</v>
          </cell>
          <cell r="H111">
            <v>1180546.6770500888</v>
          </cell>
          <cell r="I111">
            <v>167403.90478851256</v>
          </cell>
          <cell r="J111">
            <v>0</v>
          </cell>
          <cell r="K111">
            <v>330565.29526814888</v>
          </cell>
          <cell r="L111">
            <v>37566.677379685811</v>
          </cell>
          <cell r="M111">
            <v>150000</v>
          </cell>
          <cell r="N111">
            <v>0</v>
          </cell>
          <cell r="O111">
            <v>5866.7</v>
          </cell>
          <cell r="P111">
            <v>0</v>
          </cell>
          <cell r="Q111">
            <v>-157578.49387397742</v>
          </cell>
          <cell r="R111">
            <v>-157578.49387397742</v>
          </cell>
          <cell r="S111">
            <v>0</v>
          </cell>
          <cell r="T111">
            <v>0</v>
          </cell>
          <cell r="U111">
            <v>1714370.7606124587</v>
          </cell>
        </row>
        <row r="112">
          <cell r="E112">
            <v>2017</v>
          </cell>
          <cell r="F112" t="str">
            <v>St John Fisher Primary - A Catholic Voluntary Academy</v>
          </cell>
          <cell r="G112">
            <v>193</v>
          </cell>
          <cell r="H112">
            <v>531108.41181973682</v>
          </cell>
          <cell r="I112">
            <v>22355.803041808962</v>
          </cell>
          <cell r="J112">
            <v>0</v>
          </cell>
          <cell r="K112">
            <v>51166.192626184013</v>
          </cell>
          <cell r="L112">
            <v>5226.8101105673222</v>
          </cell>
          <cell r="M112">
            <v>150000</v>
          </cell>
          <cell r="N112">
            <v>0</v>
          </cell>
          <cell r="O112">
            <v>2341.75</v>
          </cell>
          <cell r="P112">
            <v>0</v>
          </cell>
          <cell r="Q112">
            <v>-24311.156813559162</v>
          </cell>
          <cell r="R112">
            <v>-24311.156813559162</v>
          </cell>
          <cell r="S112">
            <v>0</v>
          </cell>
          <cell r="T112">
            <v>0</v>
          </cell>
          <cell r="U112">
            <v>737887.81078473805</v>
          </cell>
        </row>
        <row r="113">
          <cell r="E113">
            <v>5203</v>
          </cell>
          <cell r="F113" t="str">
            <v>St Joseph's Catholic Primary School</v>
          </cell>
          <cell r="G113">
            <v>206</v>
          </cell>
          <cell r="H113">
            <v>566882.55354852742</v>
          </cell>
          <cell r="I113">
            <v>22008.398459329946</v>
          </cell>
          <cell r="J113">
            <v>0</v>
          </cell>
          <cell r="K113">
            <v>105032.19648955351</v>
          </cell>
          <cell r="L113">
            <v>2051.4037553069925</v>
          </cell>
          <cell r="M113">
            <v>150000</v>
          </cell>
          <cell r="N113">
            <v>0</v>
          </cell>
          <cell r="O113">
            <v>2465.85</v>
          </cell>
          <cell r="P113">
            <v>0</v>
          </cell>
          <cell r="Q113">
            <v>-88145.123375742012</v>
          </cell>
          <cell r="R113">
            <v>-88145.123375742012</v>
          </cell>
          <cell r="S113">
            <v>0</v>
          </cell>
          <cell r="T113">
            <v>0</v>
          </cell>
          <cell r="U113">
            <v>760295.27887697588</v>
          </cell>
        </row>
        <row r="114">
          <cell r="E114">
            <v>3406</v>
          </cell>
          <cell r="F114" t="str">
            <v>St Marie's Catholic Primary School</v>
          </cell>
          <cell r="G114">
            <v>263</v>
          </cell>
          <cell r="H114">
            <v>723738.4057439937</v>
          </cell>
          <cell r="I114">
            <v>27935.113839089609</v>
          </cell>
          <cell r="J114">
            <v>0</v>
          </cell>
          <cell r="K114">
            <v>58490.310778968123</v>
          </cell>
          <cell r="L114">
            <v>12934.875057800937</v>
          </cell>
          <cell r="M114">
            <v>150000</v>
          </cell>
          <cell r="N114">
            <v>0</v>
          </cell>
          <cell r="O114">
            <v>2126.5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975225.2054198524</v>
          </cell>
        </row>
        <row r="115">
          <cell r="E115">
            <v>3423</v>
          </cell>
          <cell r="F115" t="str">
            <v>St Mary's Catholic Primary School High Green</v>
          </cell>
          <cell r="G115">
            <v>207</v>
          </cell>
          <cell r="H115">
            <v>569634.41060458822</v>
          </cell>
          <cell r="I115">
            <v>17932.588912865016</v>
          </cell>
          <cell r="J115">
            <v>0</v>
          </cell>
          <cell r="K115">
            <v>61416.228562729266</v>
          </cell>
          <cell r="L115">
            <v>787.2772483342078</v>
          </cell>
          <cell r="M115">
            <v>150000</v>
          </cell>
          <cell r="N115">
            <v>0</v>
          </cell>
          <cell r="O115">
            <v>3204.5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802975.00532851683</v>
          </cell>
        </row>
        <row r="116">
          <cell r="E116">
            <v>2020</v>
          </cell>
          <cell r="F116" t="str">
            <v>St Mary's Church of England Primary School</v>
          </cell>
          <cell r="G116">
            <v>142</v>
          </cell>
          <cell r="H116">
            <v>390763.70196063543</v>
          </cell>
          <cell r="I116">
            <v>44419.252498493894</v>
          </cell>
          <cell r="J116">
            <v>1177.6440333060295</v>
          </cell>
          <cell r="K116">
            <v>64874.439412872372</v>
          </cell>
          <cell r="L116">
            <v>14057.563483682856</v>
          </cell>
          <cell r="M116">
            <v>150000</v>
          </cell>
          <cell r="N116">
            <v>0</v>
          </cell>
          <cell r="O116">
            <v>1972</v>
          </cell>
          <cell r="P116">
            <v>0</v>
          </cell>
          <cell r="Q116">
            <v>-16143.803604786852</v>
          </cell>
          <cell r="R116">
            <v>-16143.803604786852</v>
          </cell>
          <cell r="S116">
            <v>0</v>
          </cell>
          <cell r="T116">
            <v>0</v>
          </cell>
          <cell r="U116">
            <v>651120.79778420378</v>
          </cell>
        </row>
        <row r="117">
          <cell r="E117">
            <v>5207</v>
          </cell>
          <cell r="F117" t="str">
            <v>St Patrick's Catholic Voluntary Academy</v>
          </cell>
          <cell r="G117">
            <v>273</v>
          </cell>
          <cell r="H117">
            <v>751256.97630460188</v>
          </cell>
          <cell r="I117">
            <v>80239.957143564563</v>
          </cell>
          <cell r="J117">
            <v>0</v>
          </cell>
          <cell r="K117">
            <v>96259.019752804918</v>
          </cell>
          <cell r="L117">
            <v>25793.388535813021</v>
          </cell>
          <cell r="M117">
            <v>150000</v>
          </cell>
          <cell r="N117">
            <v>0</v>
          </cell>
          <cell r="O117">
            <v>2824.29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1106373.6317367845</v>
          </cell>
        </row>
        <row r="118">
          <cell r="E118">
            <v>5208</v>
          </cell>
          <cell r="F118" t="str">
            <v>St Theresa's Catholic Primary School</v>
          </cell>
          <cell r="G118">
            <v>207</v>
          </cell>
          <cell r="H118">
            <v>569634.41060458822</v>
          </cell>
          <cell r="I118">
            <v>94628.28491119729</v>
          </cell>
          <cell r="J118">
            <v>0</v>
          </cell>
          <cell r="K118">
            <v>92833.303685671926</v>
          </cell>
          <cell r="L118">
            <v>9053.6883558433965</v>
          </cell>
          <cell r="M118">
            <v>150000</v>
          </cell>
          <cell r="N118">
            <v>0</v>
          </cell>
          <cell r="O118">
            <v>2144.5500000000002</v>
          </cell>
          <cell r="P118">
            <v>0</v>
          </cell>
          <cell r="Q118">
            <v>-6804.2962414790263</v>
          </cell>
          <cell r="R118">
            <v>-6804.2962414790263</v>
          </cell>
          <cell r="S118">
            <v>0</v>
          </cell>
          <cell r="T118">
            <v>0</v>
          </cell>
          <cell r="U118">
            <v>911489.94131582184</v>
          </cell>
        </row>
        <row r="119">
          <cell r="E119">
            <v>3424</v>
          </cell>
          <cell r="F119" t="str">
            <v>St Thomas More Catholic Primary School</v>
          </cell>
          <cell r="G119">
            <v>203</v>
          </cell>
          <cell r="H119">
            <v>558626.982380345</v>
          </cell>
          <cell r="I119">
            <v>51167.263694109119</v>
          </cell>
          <cell r="J119">
            <v>0</v>
          </cell>
          <cell r="K119">
            <v>64651.050662365116</v>
          </cell>
          <cell r="L119">
            <v>3904.4387591299328</v>
          </cell>
          <cell r="M119">
            <v>150000</v>
          </cell>
          <cell r="N119">
            <v>0</v>
          </cell>
          <cell r="O119">
            <v>2358.4899999999998</v>
          </cell>
          <cell r="P119">
            <v>0</v>
          </cell>
          <cell r="Q119">
            <v>-2284.0378472234643</v>
          </cell>
          <cell r="R119">
            <v>-2284.0378472234643</v>
          </cell>
          <cell r="S119">
            <v>0</v>
          </cell>
          <cell r="T119">
            <v>0</v>
          </cell>
          <cell r="U119">
            <v>828424.18764872581</v>
          </cell>
        </row>
        <row r="120">
          <cell r="E120">
            <v>3414</v>
          </cell>
          <cell r="F120" t="str">
            <v>St Thomas of Canterbury School, a Catholic Voluntary Academy</v>
          </cell>
          <cell r="G120">
            <v>206</v>
          </cell>
          <cell r="H120">
            <v>566882.55354852742</v>
          </cell>
          <cell r="I120">
            <v>17373.930544457155</v>
          </cell>
          <cell r="J120">
            <v>0</v>
          </cell>
          <cell r="K120">
            <v>42583.333312736839</v>
          </cell>
          <cell r="L120">
            <v>3809.7498312844177</v>
          </cell>
          <cell r="M120">
            <v>150000</v>
          </cell>
          <cell r="N120">
            <v>0</v>
          </cell>
          <cell r="O120">
            <v>1750.1499999999999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782399.71723700583</v>
          </cell>
        </row>
        <row r="121">
          <cell r="E121">
            <v>3412</v>
          </cell>
          <cell r="F121" t="str">
            <v>St Wilfrid's Catholic Primary School</v>
          </cell>
          <cell r="G121">
            <v>297</v>
          </cell>
          <cell r="H121">
            <v>817301.54565006134</v>
          </cell>
          <cell r="I121">
            <v>10415.245975536216</v>
          </cell>
          <cell r="J121">
            <v>0</v>
          </cell>
          <cell r="K121">
            <v>33630.151632777553</v>
          </cell>
          <cell r="L121">
            <v>5445.6783712807819</v>
          </cell>
          <cell r="M121">
            <v>150000</v>
          </cell>
          <cell r="N121">
            <v>0</v>
          </cell>
          <cell r="O121">
            <v>3451</v>
          </cell>
          <cell r="P121">
            <v>0</v>
          </cell>
          <cell r="Q121">
            <v>-2582.8539295185478</v>
          </cell>
          <cell r="R121">
            <v>-2582.8539295185478</v>
          </cell>
          <cell r="S121">
            <v>0</v>
          </cell>
          <cell r="T121">
            <v>0</v>
          </cell>
          <cell r="U121">
            <v>1017660.7677001372</v>
          </cell>
        </row>
        <row r="122">
          <cell r="E122">
            <v>2294</v>
          </cell>
          <cell r="F122" t="str">
            <v>Stannington Infant School</v>
          </cell>
          <cell r="G122">
            <v>178</v>
          </cell>
          <cell r="H122">
            <v>489830.55597882468</v>
          </cell>
          <cell r="I122">
            <v>12966.067971669641</v>
          </cell>
          <cell r="J122">
            <v>0</v>
          </cell>
          <cell r="K122">
            <v>78388.189614519099</v>
          </cell>
          <cell r="L122">
            <v>503.47008050212122</v>
          </cell>
          <cell r="M122">
            <v>150000</v>
          </cell>
          <cell r="N122">
            <v>0</v>
          </cell>
          <cell r="O122">
            <v>8286.98</v>
          </cell>
          <cell r="P122">
            <v>0</v>
          </cell>
          <cell r="Q122">
            <v>-48074.013169462196</v>
          </cell>
          <cell r="R122">
            <v>-48074.013169462196</v>
          </cell>
          <cell r="S122">
            <v>0</v>
          </cell>
          <cell r="T122">
            <v>0</v>
          </cell>
          <cell r="U122">
            <v>691901.25047605333</v>
          </cell>
        </row>
        <row r="123">
          <cell r="E123">
            <v>2303</v>
          </cell>
          <cell r="F123" t="str">
            <v>Stocksbridge Junior School</v>
          </cell>
          <cell r="G123">
            <v>347</v>
          </cell>
          <cell r="H123">
            <v>954894.39845310198</v>
          </cell>
          <cell r="I123">
            <v>52210.517486014309</v>
          </cell>
          <cell r="J123">
            <v>0</v>
          </cell>
          <cell r="K123">
            <v>79642.354667828535</v>
          </cell>
          <cell r="L123">
            <v>336.58954820085683</v>
          </cell>
          <cell r="M123">
            <v>150000</v>
          </cell>
          <cell r="N123">
            <v>0</v>
          </cell>
          <cell r="O123">
            <v>15406.25</v>
          </cell>
          <cell r="P123">
            <v>0</v>
          </cell>
          <cell r="Q123">
            <v>-5867.4319589344886</v>
          </cell>
          <cell r="R123">
            <v>-5867.4319589344886</v>
          </cell>
          <cell r="S123">
            <v>0</v>
          </cell>
          <cell r="T123">
            <v>0</v>
          </cell>
          <cell r="U123">
            <v>1246622.6781962111</v>
          </cell>
        </row>
        <row r="124">
          <cell r="E124">
            <v>2302</v>
          </cell>
          <cell r="F124" t="str">
            <v>Stocksbridge Nursery Infant School</v>
          </cell>
          <cell r="G124">
            <v>242</v>
          </cell>
          <cell r="H124">
            <v>665949.40756671666</v>
          </cell>
          <cell r="I124">
            <v>43507.985283376955</v>
          </cell>
          <cell r="J124">
            <v>0</v>
          </cell>
          <cell r="K124">
            <v>125825.40382192974</v>
          </cell>
          <cell r="L124">
            <v>993.3496422513075</v>
          </cell>
          <cell r="M124">
            <v>150000</v>
          </cell>
          <cell r="N124">
            <v>0</v>
          </cell>
          <cell r="O124">
            <v>9613.5</v>
          </cell>
          <cell r="P124">
            <v>0</v>
          </cell>
          <cell r="Q124">
            <v>-97300.248555767888</v>
          </cell>
          <cell r="R124">
            <v>-97300.248555767888</v>
          </cell>
          <cell r="S124">
            <v>0</v>
          </cell>
          <cell r="T124">
            <v>0</v>
          </cell>
          <cell r="U124">
            <v>898589.3977585067</v>
          </cell>
        </row>
        <row r="125">
          <cell r="E125">
            <v>2350</v>
          </cell>
          <cell r="F125" t="str">
            <v>Stradbroke Primary School</v>
          </cell>
          <cell r="G125">
            <v>404</v>
          </cell>
          <cell r="H125">
            <v>1111750.2506485684</v>
          </cell>
          <cell r="I125">
            <v>132895.74083335552</v>
          </cell>
          <cell r="J125">
            <v>0</v>
          </cell>
          <cell r="K125">
            <v>210893.92439252129</v>
          </cell>
          <cell r="L125">
            <v>5347.6137208540567</v>
          </cell>
          <cell r="M125">
            <v>150000</v>
          </cell>
          <cell r="N125">
            <v>0</v>
          </cell>
          <cell r="O125">
            <v>18241</v>
          </cell>
          <cell r="P125">
            <v>0</v>
          </cell>
          <cell r="Q125">
            <v>-5606.429188795305</v>
          </cell>
          <cell r="R125">
            <v>-5606.429188795305</v>
          </cell>
          <cell r="S125">
            <v>0</v>
          </cell>
          <cell r="T125">
            <v>0</v>
          </cell>
          <cell r="U125">
            <v>1623522.100406504</v>
          </cell>
        </row>
        <row r="126">
          <cell r="E126">
            <v>2002</v>
          </cell>
          <cell r="F126" t="str">
            <v>The Nether Edge Primary School</v>
          </cell>
          <cell r="G126">
            <v>288</v>
          </cell>
          <cell r="H126">
            <v>792534.83214551408</v>
          </cell>
          <cell r="I126">
            <v>61591.538054330238</v>
          </cell>
          <cell r="J126">
            <v>55.037141121180866</v>
          </cell>
          <cell r="K126">
            <v>144691.46247507987</v>
          </cell>
          <cell r="L126">
            <v>51436.378304653328</v>
          </cell>
          <cell r="M126">
            <v>150000</v>
          </cell>
          <cell r="N126">
            <v>0</v>
          </cell>
          <cell r="O126">
            <v>10353</v>
          </cell>
          <cell r="P126">
            <v>0</v>
          </cell>
          <cell r="Q126">
            <v>0</v>
          </cell>
          <cell r="R126">
            <v>0</v>
          </cell>
          <cell r="S126">
            <v>10116.04213637107</v>
          </cell>
          <cell r="T126">
            <v>10116.04213637107</v>
          </cell>
          <cell r="U126">
            <v>1220778.29025707</v>
          </cell>
        </row>
        <row r="127">
          <cell r="E127">
            <v>2230</v>
          </cell>
          <cell r="F127" t="str">
            <v>Tinsley Meadows Primary</v>
          </cell>
          <cell r="G127">
            <v>495</v>
          </cell>
          <cell r="H127">
            <v>1362169.2427501024</v>
          </cell>
          <cell r="I127">
            <v>195746.05866629339</v>
          </cell>
          <cell r="J127">
            <v>0</v>
          </cell>
          <cell r="K127">
            <v>222301.22963112223</v>
          </cell>
          <cell r="L127">
            <v>96500.939617160504</v>
          </cell>
          <cell r="M127">
            <v>255000</v>
          </cell>
          <cell r="N127">
            <v>0</v>
          </cell>
          <cell r="O127">
            <v>19597.25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2151314.7206646781</v>
          </cell>
        </row>
        <row r="128">
          <cell r="E128">
            <v>5206</v>
          </cell>
          <cell r="F128" t="str">
            <v>Totley All Saints Church of England Voluntary Aided Primary School</v>
          </cell>
          <cell r="G128">
            <v>212</v>
          </cell>
          <cell r="H128">
            <v>583393.69588489225</v>
          </cell>
          <cell r="I128">
            <v>12032.463136834504</v>
          </cell>
          <cell r="J128">
            <v>0</v>
          </cell>
          <cell r="K128">
            <v>30861.092714550039</v>
          </cell>
          <cell r="L128">
            <v>1594.5694797448402</v>
          </cell>
          <cell r="M128">
            <v>150000</v>
          </cell>
          <cell r="N128">
            <v>0</v>
          </cell>
          <cell r="O128">
            <v>2958</v>
          </cell>
          <cell r="P128">
            <v>0</v>
          </cell>
          <cell r="Q128">
            <v>-9703.9094235418233</v>
          </cell>
          <cell r="R128">
            <v>-9703.9094235418233</v>
          </cell>
          <cell r="S128">
            <v>0</v>
          </cell>
          <cell r="T128">
            <v>0</v>
          </cell>
          <cell r="U128">
            <v>771135.91179247992</v>
          </cell>
        </row>
        <row r="129">
          <cell r="E129">
            <v>2203</v>
          </cell>
          <cell r="F129" t="str">
            <v>Totley Primary School</v>
          </cell>
          <cell r="G129">
            <v>212</v>
          </cell>
          <cell r="H129">
            <v>583393.69588489225</v>
          </cell>
          <cell r="I129">
            <v>11034.411093777462</v>
          </cell>
          <cell r="J129">
            <v>0</v>
          </cell>
          <cell r="K129">
            <v>47712.351024757198</v>
          </cell>
          <cell r="L129">
            <v>1568.2853674413554</v>
          </cell>
          <cell r="M129">
            <v>150000</v>
          </cell>
          <cell r="N129">
            <v>0</v>
          </cell>
          <cell r="O129">
            <v>1947.3500000000001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795656.09337086824</v>
          </cell>
        </row>
        <row r="130">
          <cell r="E130">
            <v>2367</v>
          </cell>
          <cell r="F130" t="str">
            <v>Valley Park Community School</v>
          </cell>
          <cell r="G130">
            <v>364</v>
          </cell>
          <cell r="H130">
            <v>1001675.9684061358</v>
          </cell>
          <cell r="I130">
            <v>184112.2144405802</v>
          </cell>
          <cell r="J130">
            <v>3338.9198946870852</v>
          </cell>
          <cell r="K130">
            <v>259172.12712267597</v>
          </cell>
          <cell r="L130">
            <v>8463.4556133136502</v>
          </cell>
          <cell r="M130">
            <v>150000</v>
          </cell>
          <cell r="N130">
            <v>0</v>
          </cell>
          <cell r="O130">
            <v>48314</v>
          </cell>
          <cell r="P130">
            <v>0</v>
          </cell>
          <cell r="Q130">
            <v>-2336.5947906695037</v>
          </cell>
          <cell r="R130">
            <v>-2336.5947906695037</v>
          </cell>
          <cell r="S130">
            <v>0</v>
          </cell>
          <cell r="T130">
            <v>0</v>
          </cell>
          <cell r="U130">
            <v>1652740.0906867234</v>
          </cell>
        </row>
        <row r="131">
          <cell r="E131">
            <v>2351</v>
          </cell>
          <cell r="F131" t="str">
            <v>Walkley Primary School</v>
          </cell>
          <cell r="G131">
            <v>255</v>
          </cell>
          <cell r="H131">
            <v>701723.54929550726</v>
          </cell>
          <cell r="I131">
            <v>82283.099410823459</v>
          </cell>
          <cell r="J131">
            <v>7960.2631876605237</v>
          </cell>
          <cell r="K131">
            <v>82250.953900354172</v>
          </cell>
          <cell r="L131">
            <v>26009.192360975278</v>
          </cell>
          <cell r="M131">
            <v>150000</v>
          </cell>
          <cell r="N131">
            <v>0</v>
          </cell>
          <cell r="O131">
            <v>16580</v>
          </cell>
          <cell r="P131">
            <v>0</v>
          </cell>
          <cell r="Q131">
            <v>0</v>
          </cell>
          <cell r="R131">
            <v>0</v>
          </cell>
          <cell r="S131">
            <v>85570.549847044735</v>
          </cell>
          <cell r="T131">
            <v>85570.549847044735</v>
          </cell>
          <cell r="U131">
            <v>1152377.6080023653</v>
          </cell>
        </row>
        <row r="132">
          <cell r="E132">
            <v>3432</v>
          </cell>
          <cell r="F132" t="str">
            <v>Watercliffe Meadow Community Primary School</v>
          </cell>
          <cell r="G132">
            <v>447</v>
          </cell>
          <cell r="H132">
            <v>1230080.1040591833</v>
          </cell>
          <cell r="I132">
            <v>204085.42543362314</v>
          </cell>
          <cell r="J132">
            <v>0</v>
          </cell>
          <cell r="K132">
            <v>242653.73118373886</v>
          </cell>
          <cell r="L132">
            <v>13749.199690867892</v>
          </cell>
          <cell r="M132">
            <v>150000</v>
          </cell>
          <cell r="N132">
            <v>0</v>
          </cell>
          <cell r="O132">
            <v>60887.28</v>
          </cell>
          <cell r="P132">
            <v>0</v>
          </cell>
          <cell r="Q132">
            <v>0</v>
          </cell>
          <cell r="R132">
            <v>0</v>
          </cell>
          <cell r="S132">
            <v>2800.0955668267216</v>
          </cell>
          <cell r="T132">
            <v>2800.0955668267216</v>
          </cell>
          <cell r="U132">
            <v>1904255.8359342399</v>
          </cell>
        </row>
        <row r="133">
          <cell r="E133">
            <v>2319</v>
          </cell>
          <cell r="F133" t="str">
            <v>Waterthorpe Infant School</v>
          </cell>
          <cell r="G133">
            <v>156</v>
          </cell>
          <cell r="H133">
            <v>429289.70074548677</v>
          </cell>
          <cell r="I133">
            <v>33590.282942360041</v>
          </cell>
          <cell r="J133">
            <v>0</v>
          </cell>
          <cell r="K133">
            <v>44868.318930755806</v>
          </cell>
          <cell r="L133">
            <v>3000.4554011047762</v>
          </cell>
          <cell r="M133">
            <v>150000</v>
          </cell>
          <cell r="N133">
            <v>0</v>
          </cell>
          <cell r="O133">
            <v>2653.1288000000004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663401.88681970735</v>
          </cell>
        </row>
        <row r="134">
          <cell r="E134">
            <v>2352</v>
          </cell>
          <cell r="F134" t="str">
            <v>Westways Primary School</v>
          </cell>
          <cell r="G134">
            <v>529</v>
          </cell>
          <cell r="H134">
            <v>1455732.3826561698</v>
          </cell>
          <cell r="I134">
            <v>64404.075504018605</v>
          </cell>
          <cell r="J134">
            <v>0</v>
          </cell>
          <cell r="K134">
            <v>147705.21193066082</v>
          </cell>
          <cell r="L134">
            <v>27643.377232605435</v>
          </cell>
          <cell r="M134">
            <v>150000</v>
          </cell>
          <cell r="N134">
            <v>0</v>
          </cell>
          <cell r="O134">
            <v>17624.75</v>
          </cell>
          <cell r="P134">
            <v>0</v>
          </cell>
          <cell r="Q134">
            <v>-5093.3418790976539</v>
          </cell>
          <cell r="R134">
            <v>-5093.3418790976539</v>
          </cell>
          <cell r="S134">
            <v>0</v>
          </cell>
          <cell r="T134">
            <v>0</v>
          </cell>
          <cell r="U134">
            <v>1858016.4554443569</v>
          </cell>
        </row>
        <row r="135">
          <cell r="E135">
            <v>2311</v>
          </cell>
          <cell r="F135" t="str">
            <v>Wharncliffe Side Primary School</v>
          </cell>
          <cell r="G135">
            <v>148</v>
          </cell>
          <cell r="H135">
            <v>407274.84429700027</v>
          </cell>
          <cell r="I135">
            <v>16077.76486405857</v>
          </cell>
          <cell r="J135">
            <v>0</v>
          </cell>
          <cell r="K135">
            <v>55579.760908521297</v>
          </cell>
          <cell r="L135">
            <v>1123.6523263246636</v>
          </cell>
          <cell r="M135">
            <v>150000</v>
          </cell>
          <cell r="N135">
            <v>0</v>
          </cell>
          <cell r="O135">
            <v>8160</v>
          </cell>
          <cell r="P135">
            <v>0</v>
          </cell>
          <cell r="Q135">
            <v>0</v>
          </cell>
          <cell r="R135">
            <v>0</v>
          </cell>
          <cell r="S135">
            <v>28913.966553882256</v>
          </cell>
          <cell r="T135">
            <v>28913.966553882256</v>
          </cell>
          <cell r="U135">
            <v>667129.9889497871</v>
          </cell>
        </row>
        <row r="136">
          <cell r="E136">
            <v>2040</v>
          </cell>
          <cell r="F136" t="str">
            <v>Whiteways Primary School</v>
          </cell>
          <cell r="G136">
            <v>390</v>
          </cell>
          <cell r="H136">
            <v>1073224.2518637169</v>
          </cell>
          <cell r="I136">
            <v>165105.30439032454</v>
          </cell>
          <cell r="J136">
            <v>8502.1661511281236</v>
          </cell>
          <cell r="K136">
            <v>271025.00079280476</v>
          </cell>
          <cell r="L136">
            <v>75530.694616272172</v>
          </cell>
          <cell r="M136">
            <v>150000</v>
          </cell>
          <cell r="N136">
            <v>0</v>
          </cell>
          <cell r="O136">
            <v>27170</v>
          </cell>
          <cell r="P136">
            <v>0</v>
          </cell>
          <cell r="Q136">
            <v>-7936.5027503763322</v>
          </cell>
          <cell r="R136">
            <v>-7936.5027503763322</v>
          </cell>
          <cell r="S136">
            <v>0</v>
          </cell>
          <cell r="T136">
            <v>0</v>
          </cell>
          <cell r="U136">
            <v>1762620.9150638701</v>
          </cell>
        </row>
        <row r="137">
          <cell r="E137">
            <v>2027</v>
          </cell>
          <cell r="F137" t="str">
            <v>Wincobank Nursery and Infant School</v>
          </cell>
          <cell r="G137">
            <v>168</v>
          </cell>
          <cell r="H137">
            <v>462311.98541821656</v>
          </cell>
          <cell r="I137">
            <v>56420.578106777226</v>
          </cell>
          <cell r="J137">
            <v>660.44569345458183</v>
          </cell>
          <cell r="K137">
            <v>80828.956897317461</v>
          </cell>
          <cell r="L137">
            <v>19841.068104471535</v>
          </cell>
          <cell r="M137">
            <v>150000</v>
          </cell>
          <cell r="N137">
            <v>0</v>
          </cell>
          <cell r="O137">
            <v>1947.3500000000001</v>
          </cell>
          <cell r="P137">
            <v>0</v>
          </cell>
          <cell r="Q137">
            <v>-12242.678434470177</v>
          </cell>
          <cell r="R137">
            <v>-12242.678434470177</v>
          </cell>
          <cell r="S137">
            <v>0</v>
          </cell>
          <cell r="T137">
            <v>0</v>
          </cell>
          <cell r="U137">
            <v>759767.70578576718</v>
          </cell>
        </row>
        <row r="138">
          <cell r="E138">
            <v>2361</v>
          </cell>
          <cell r="F138" t="str">
            <v>Windmill Hill Primary School</v>
          </cell>
          <cell r="G138">
            <v>336</v>
          </cell>
          <cell r="H138">
            <v>924623.97083643312</v>
          </cell>
          <cell r="I138">
            <v>33784.531884652097</v>
          </cell>
          <cell r="J138">
            <v>0</v>
          </cell>
          <cell r="K138">
            <v>99015.964171075961</v>
          </cell>
          <cell r="L138">
            <v>810.71030964507418</v>
          </cell>
          <cell r="M138">
            <v>150000</v>
          </cell>
          <cell r="N138">
            <v>0</v>
          </cell>
          <cell r="O138">
            <v>12818</v>
          </cell>
          <cell r="P138">
            <v>0</v>
          </cell>
          <cell r="Q138">
            <v>-4569.9075992841954</v>
          </cell>
          <cell r="R138">
            <v>-4569.9075992841954</v>
          </cell>
          <cell r="S138">
            <v>0</v>
          </cell>
          <cell r="T138">
            <v>0</v>
          </cell>
          <cell r="U138">
            <v>1216483.2696025223</v>
          </cell>
        </row>
        <row r="139">
          <cell r="E139">
            <v>2133</v>
          </cell>
          <cell r="F139" t="str">
            <v>Wisewood Community Primary School</v>
          </cell>
          <cell r="G139">
            <v>169</v>
          </cell>
          <cell r="H139">
            <v>465063.84247427736</v>
          </cell>
          <cell r="I139">
            <v>49136.650417598554</v>
          </cell>
          <cell r="J139">
            <v>0</v>
          </cell>
          <cell r="K139">
            <v>64039.362402226012</v>
          </cell>
          <cell r="L139">
            <v>1193.36294362122</v>
          </cell>
          <cell r="M139">
            <v>150000</v>
          </cell>
          <cell r="N139">
            <v>0</v>
          </cell>
          <cell r="O139">
            <v>12163.24</v>
          </cell>
          <cell r="P139">
            <v>0</v>
          </cell>
          <cell r="Q139">
            <v>0</v>
          </cell>
          <cell r="R139">
            <v>0</v>
          </cell>
          <cell r="S139">
            <v>61860.11304200509</v>
          </cell>
          <cell r="T139">
            <v>61860.11304200509</v>
          </cell>
          <cell r="U139">
            <v>803456.5712797282</v>
          </cell>
        </row>
        <row r="140">
          <cell r="E140">
            <v>2139</v>
          </cell>
          <cell r="F140" t="str">
            <v>Woodhouse West Primary School</v>
          </cell>
          <cell r="G140">
            <v>315</v>
          </cell>
          <cell r="H140">
            <v>866834.97265915596</v>
          </cell>
          <cell r="I140">
            <v>140667.88992621604</v>
          </cell>
          <cell r="J140">
            <v>687.96426401520796</v>
          </cell>
          <cell r="K140">
            <v>132962.41495646586</v>
          </cell>
          <cell r="L140">
            <v>2409.675174619766</v>
          </cell>
          <cell r="M140">
            <v>150000</v>
          </cell>
          <cell r="N140">
            <v>0</v>
          </cell>
          <cell r="O140">
            <v>18734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1312296.9169804729</v>
          </cell>
        </row>
        <row r="141">
          <cell r="E141">
            <v>2324</v>
          </cell>
          <cell r="F141" t="str">
            <v>Woodseats Primary School</v>
          </cell>
          <cell r="G141">
            <v>392</v>
          </cell>
          <cell r="H141">
            <v>1078727.9659758385</v>
          </cell>
          <cell r="I141">
            <v>75869.429431460303</v>
          </cell>
          <cell r="J141">
            <v>0</v>
          </cell>
          <cell r="K141">
            <v>119456.39254027641</v>
          </cell>
          <cell r="L141">
            <v>8125.5283307608588</v>
          </cell>
          <cell r="M141">
            <v>150000</v>
          </cell>
          <cell r="N141">
            <v>0</v>
          </cell>
          <cell r="O141">
            <v>15529.5</v>
          </cell>
          <cell r="P141">
            <v>0</v>
          </cell>
          <cell r="Q141">
            <v>-27765.731083940493</v>
          </cell>
          <cell r="R141">
            <v>-27765.731083940493</v>
          </cell>
          <cell r="S141">
            <v>0</v>
          </cell>
          <cell r="T141">
            <v>0</v>
          </cell>
          <cell r="U141">
            <v>1419943.0851943956</v>
          </cell>
        </row>
        <row r="142">
          <cell r="E142">
            <v>2327</v>
          </cell>
          <cell r="F142" t="str">
            <v>Woodthorpe Primary School</v>
          </cell>
          <cell r="G142">
            <v>358</v>
          </cell>
          <cell r="H142">
            <v>985164.82606977096</v>
          </cell>
          <cell r="I142">
            <v>208576.33523270104</v>
          </cell>
          <cell r="J142">
            <v>2256.5227859698766</v>
          </cell>
          <cell r="K142">
            <v>148252.60002624095</v>
          </cell>
          <cell r="L142">
            <v>5604.6073607398384</v>
          </cell>
          <cell r="M142">
            <v>150000</v>
          </cell>
          <cell r="N142">
            <v>0</v>
          </cell>
          <cell r="O142">
            <v>42398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1542252.8914754225</v>
          </cell>
        </row>
        <row r="143">
          <cell r="E143">
            <v>2321</v>
          </cell>
          <cell r="F143" t="str">
            <v>Wybourn Community Primary and Nursery School</v>
          </cell>
          <cell r="G143">
            <v>331</v>
          </cell>
          <cell r="H143">
            <v>910864.68555612897</v>
          </cell>
          <cell r="I143">
            <v>179954.74538265576</v>
          </cell>
          <cell r="J143">
            <v>0</v>
          </cell>
          <cell r="K143">
            <v>182071.52311891789</v>
          </cell>
          <cell r="L143">
            <v>8476.9345997976561</v>
          </cell>
          <cell r="M143">
            <v>150000</v>
          </cell>
          <cell r="N143">
            <v>0</v>
          </cell>
          <cell r="O143">
            <v>28224.25</v>
          </cell>
          <cell r="P143">
            <v>0</v>
          </cell>
          <cell r="Q143">
            <v>0</v>
          </cell>
          <cell r="R143">
            <v>0</v>
          </cell>
          <cell r="S143">
            <v>43506.299769379126</v>
          </cell>
          <cell r="T143">
            <v>43506.299769379126</v>
          </cell>
          <cell r="U143">
            <v>1503098.4384268795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F145" t="str">
            <v>Total Primary</v>
          </cell>
          <cell r="G145">
            <v>42503.833333333328</v>
          </cell>
          <cell r="H145">
            <v>116964473.66796614</v>
          </cell>
          <cell r="I145">
            <v>12019746.710264416</v>
          </cell>
          <cell r="J145">
            <v>136642.51842851637</v>
          </cell>
          <cell r="K145">
            <v>16972080.91359802</v>
          </cell>
          <cell r="L145">
            <v>2048767.9855918058</v>
          </cell>
          <cell r="M145">
            <v>20292500</v>
          </cell>
          <cell r="N145">
            <v>90897.07361719168</v>
          </cell>
          <cell r="O145">
            <v>1998203.5632126667</v>
          </cell>
          <cell r="P145">
            <v>405261.2098820114</v>
          </cell>
          <cell r="R145">
            <v>-2066837.0005942252</v>
          </cell>
          <cell r="T145">
            <v>1240452.8326277295</v>
          </cell>
          <cell r="U145">
            <v>170102189.4745943</v>
          </cell>
        </row>
        <row r="146">
          <cell r="E146">
            <v>0</v>
          </cell>
          <cell r="F146">
            <v>0</v>
          </cell>
          <cell r="R146">
            <v>67</v>
          </cell>
          <cell r="S146">
            <v>0</v>
          </cell>
          <cell r="T146">
            <v>27</v>
          </cell>
          <cell r="U146">
            <v>0</v>
          </cell>
        </row>
        <row r="147">
          <cell r="E147">
            <v>0</v>
          </cell>
          <cell r="F147" t="str">
            <v>Secondary</v>
          </cell>
          <cell r="R147">
            <v>-30848.313441704853</v>
          </cell>
          <cell r="S147">
            <v>0</v>
          </cell>
          <cell r="T147">
            <v>45942.697504730721</v>
          </cell>
          <cell r="U147">
            <v>0</v>
          </cell>
        </row>
        <row r="148">
          <cell r="E148">
            <v>0</v>
          </cell>
          <cell r="F148">
            <v>0</v>
          </cell>
        </row>
        <row r="149">
          <cell r="E149">
            <v>5401</v>
          </cell>
          <cell r="F149" t="str">
            <v>All Saints' Catholic High School</v>
          </cell>
          <cell r="G149">
            <v>1004</v>
          </cell>
          <cell r="H149">
            <v>3626354.5348979202</v>
          </cell>
          <cell r="I149">
            <v>363441.69461875892</v>
          </cell>
          <cell r="J149">
            <v>0</v>
          </cell>
          <cell r="K149">
            <v>394377.13773489086</v>
          </cell>
          <cell r="L149">
            <v>11510.845939371524</v>
          </cell>
          <cell r="M149">
            <v>150000</v>
          </cell>
          <cell r="N149">
            <v>0</v>
          </cell>
          <cell r="O149">
            <v>39933</v>
          </cell>
          <cell r="P149">
            <v>0</v>
          </cell>
          <cell r="Q149">
            <v>0</v>
          </cell>
          <cell r="R149">
            <v>0</v>
          </cell>
          <cell r="S149">
            <v>92240.431791983181</v>
          </cell>
          <cell r="T149">
            <v>92240.431791983181</v>
          </cell>
          <cell r="U149">
            <v>4677857.6449829247</v>
          </cell>
        </row>
        <row r="150">
          <cell r="E150">
            <v>4276</v>
          </cell>
          <cell r="F150" t="str">
            <v>Birley Community College</v>
          </cell>
          <cell r="G150">
            <v>1105</v>
          </cell>
          <cell r="H150">
            <v>3977576.1576323784</v>
          </cell>
          <cell r="I150">
            <v>219808.38364519743</v>
          </cell>
          <cell r="J150">
            <v>0</v>
          </cell>
          <cell r="K150">
            <v>496621.93568266882</v>
          </cell>
          <cell r="L150">
            <v>2280.8373654465113</v>
          </cell>
          <cell r="M150">
            <v>150000</v>
          </cell>
          <cell r="N150">
            <v>0</v>
          </cell>
          <cell r="O150">
            <v>406966.7434540001</v>
          </cell>
          <cell r="P150">
            <v>0</v>
          </cell>
          <cell r="Q150">
            <v>0</v>
          </cell>
          <cell r="R150">
            <v>0</v>
          </cell>
          <cell r="S150">
            <v>14642.361851633372</v>
          </cell>
          <cell r="T150">
            <v>14642.361851633372</v>
          </cell>
          <cell r="U150">
            <v>5267896.4196313256</v>
          </cell>
        </row>
        <row r="151">
          <cell r="E151">
            <v>4272</v>
          </cell>
          <cell r="F151" t="str">
            <v>Bradfield School</v>
          </cell>
          <cell r="G151">
            <v>904</v>
          </cell>
          <cell r="H151">
            <v>3268984.808995835</v>
          </cell>
          <cell r="I151">
            <v>65947.067643910021</v>
          </cell>
          <cell r="J151">
            <v>0</v>
          </cell>
          <cell r="K151">
            <v>211977.8735863909</v>
          </cell>
          <cell r="L151">
            <v>0</v>
          </cell>
          <cell r="M151">
            <v>150000</v>
          </cell>
          <cell r="N151">
            <v>0</v>
          </cell>
          <cell r="O151">
            <v>40426</v>
          </cell>
          <cell r="P151">
            <v>409500.00042594504</v>
          </cell>
          <cell r="Q151">
            <v>0</v>
          </cell>
          <cell r="R151">
            <v>0</v>
          </cell>
          <cell r="S151">
            <v>19005.428288803549</v>
          </cell>
          <cell r="T151">
            <v>19005.428288803549</v>
          </cell>
          <cell r="U151">
            <v>4165841.1789408848</v>
          </cell>
        </row>
        <row r="152">
          <cell r="E152">
            <v>4000</v>
          </cell>
          <cell r="F152" t="str">
            <v>Chaucer School</v>
          </cell>
          <cell r="G152">
            <v>763</v>
          </cell>
          <cell r="H152">
            <v>2755575.7508283164</v>
          </cell>
          <cell r="I152">
            <v>533572.18009294616</v>
          </cell>
          <cell r="J152">
            <v>0</v>
          </cell>
          <cell r="K152">
            <v>468345.92239529872</v>
          </cell>
          <cell r="L152">
            <v>4631.8543421375289</v>
          </cell>
          <cell r="M152">
            <v>150000</v>
          </cell>
          <cell r="N152">
            <v>0</v>
          </cell>
          <cell r="O152">
            <v>20410.2</v>
          </cell>
          <cell r="P152">
            <v>0</v>
          </cell>
          <cell r="Q152">
            <v>0</v>
          </cell>
          <cell r="R152">
            <v>0</v>
          </cell>
          <cell r="S152">
            <v>75623.603226265288</v>
          </cell>
          <cell r="T152">
            <v>75623.603226265288</v>
          </cell>
          <cell r="U152">
            <v>4008159.5108849644</v>
          </cell>
        </row>
        <row r="153">
          <cell r="E153">
            <v>4270</v>
          </cell>
          <cell r="F153" t="str">
            <v>Ecclesfield School</v>
          </cell>
          <cell r="G153">
            <v>1745</v>
          </cell>
          <cell r="H153">
            <v>6310217.6917582592</v>
          </cell>
          <cell r="I153">
            <v>496016.28028283163</v>
          </cell>
          <cell r="J153">
            <v>0</v>
          </cell>
          <cell r="K153">
            <v>606211.51653025544</v>
          </cell>
          <cell r="L153">
            <v>3091.4460994568694</v>
          </cell>
          <cell r="M153">
            <v>150000</v>
          </cell>
          <cell r="N153">
            <v>0</v>
          </cell>
          <cell r="O153">
            <v>41165.5</v>
          </cell>
          <cell r="P153">
            <v>579864.32143429527</v>
          </cell>
          <cell r="Q153">
            <v>0</v>
          </cell>
          <cell r="R153">
            <v>0</v>
          </cell>
          <cell r="S153">
            <v>39818.004169312626</v>
          </cell>
          <cell r="T153">
            <v>39818.004169312626</v>
          </cell>
          <cell r="U153">
            <v>8226384.7602744112</v>
          </cell>
        </row>
        <row r="154">
          <cell r="E154">
            <v>4280</v>
          </cell>
          <cell r="F154" t="str">
            <v>Fir Vale School</v>
          </cell>
          <cell r="G154">
            <v>991</v>
          </cell>
          <cell r="H154">
            <v>3545221.5631618407</v>
          </cell>
          <cell r="I154">
            <v>636117.92139735725</v>
          </cell>
          <cell r="J154">
            <v>0</v>
          </cell>
          <cell r="K154">
            <v>689179.66497636645</v>
          </cell>
          <cell r="L154">
            <v>101900.79552702548</v>
          </cell>
          <cell r="M154">
            <v>150000</v>
          </cell>
          <cell r="N154">
            <v>0</v>
          </cell>
          <cell r="O154">
            <v>28840.5</v>
          </cell>
          <cell r="P154">
            <v>329309.76649936195</v>
          </cell>
          <cell r="Q154">
            <v>0</v>
          </cell>
          <cell r="R154">
            <v>0</v>
          </cell>
          <cell r="S154">
            <v>457495.94139408175</v>
          </cell>
          <cell r="T154">
            <v>457495.94139408175</v>
          </cell>
          <cell r="U154">
            <v>5938066.1529560331</v>
          </cell>
        </row>
        <row r="155">
          <cell r="E155">
            <v>4003</v>
          </cell>
          <cell r="F155" t="str">
            <v>Firth Park Academy</v>
          </cell>
          <cell r="G155">
            <v>982</v>
          </cell>
          <cell r="H155">
            <v>3583792.7667969535</v>
          </cell>
          <cell r="I155">
            <v>707305.35943169263</v>
          </cell>
          <cell r="J155">
            <v>0</v>
          </cell>
          <cell r="K155">
            <v>576141.5955103141</v>
          </cell>
          <cell r="L155">
            <v>110617.81936207582</v>
          </cell>
          <cell r="M155">
            <v>150000</v>
          </cell>
          <cell r="N155">
            <v>0</v>
          </cell>
          <cell r="O155">
            <v>28347.5</v>
          </cell>
          <cell r="P155">
            <v>0</v>
          </cell>
          <cell r="Q155">
            <v>0</v>
          </cell>
          <cell r="R155">
            <v>0</v>
          </cell>
          <cell r="S155">
            <v>41477.661168090097</v>
          </cell>
          <cell r="T155">
            <v>41477.661168090097</v>
          </cell>
          <cell r="U155">
            <v>5197682.7022691267</v>
          </cell>
        </row>
        <row r="156">
          <cell r="E156">
            <v>4007</v>
          </cell>
          <cell r="F156" t="str">
            <v>Forge Valley Community School</v>
          </cell>
          <cell r="G156">
            <v>1011</v>
          </cell>
          <cell r="H156">
            <v>3666397.66644551</v>
          </cell>
          <cell r="I156">
            <v>199096.19212090326</v>
          </cell>
          <cell r="J156">
            <v>0</v>
          </cell>
          <cell r="K156">
            <v>401983.18696134206</v>
          </cell>
          <cell r="L156">
            <v>2242.7225765809558</v>
          </cell>
          <cell r="M156">
            <v>150000</v>
          </cell>
          <cell r="N156">
            <v>0</v>
          </cell>
          <cell r="O156">
            <v>54230</v>
          </cell>
          <cell r="P156">
            <v>0</v>
          </cell>
          <cell r="Q156">
            <v>0</v>
          </cell>
          <cell r="R156">
            <v>0</v>
          </cell>
          <cell r="S156">
            <v>88214.6243598117</v>
          </cell>
          <cell r="T156">
            <v>88214.6243598117</v>
          </cell>
          <cell r="U156">
            <v>4562164.3924641479</v>
          </cell>
        </row>
        <row r="157">
          <cell r="E157">
            <v>4278</v>
          </cell>
          <cell r="F157" t="str">
            <v>Handsworth Grange Community Sports College</v>
          </cell>
          <cell r="G157">
            <v>1015</v>
          </cell>
          <cell r="H157">
            <v>3673142.3915820378</v>
          </cell>
          <cell r="I157">
            <v>450131.20494692458</v>
          </cell>
          <cell r="J157">
            <v>0</v>
          </cell>
          <cell r="K157">
            <v>516555.32973479811</v>
          </cell>
          <cell r="L157">
            <v>12351.611579033452</v>
          </cell>
          <cell r="M157">
            <v>150000</v>
          </cell>
          <cell r="N157">
            <v>0</v>
          </cell>
          <cell r="O157">
            <v>32045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4834225.5378427943</v>
          </cell>
        </row>
        <row r="158">
          <cell r="E158">
            <v>4257</v>
          </cell>
          <cell r="F158" t="str">
            <v>High Storrs School</v>
          </cell>
          <cell r="G158">
            <v>1210</v>
          </cell>
          <cell r="H158">
            <v>4371252.2671904517</v>
          </cell>
          <cell r="I158">
            <v>193177.81351936073</v>
          </cell>
          <cell r="J158">
            <v>0</v>
          </cell>
          <cell r="K158">
            <v>364173.69775282661</v>
          </cell>
          <cell r="L158">
            <v>8498.7567264751196</v>
          </cell>
          <cell r="M158">
            <v>150000</v>
          </cell>
          <cell r="N158">
            <v>0</v>
          </cell>
          <cell r="O158">
            <v>226780</v>
          </cell>
          <cell r="P158">
            <v>0</v>
          </cell>
          <cell r="Q158">
            <v>0</v>
          </cell>
          <cell r="R158">
            <v>0</v>
          </cell>
          <cell r="S158">
            <v>182417.3694137226</v>
          </cell>
          <cell r="T158">
            <v>182417.3694137226</v>
          </cell>
          <cell r="U158">
            <v>5496299.9046028368</v>
          </cell>
        </row>
        <row r="159">
          <cell r="E159">
            <v>4230</v>
          </cell>
          <cell r="F159" t="str">
            <v>King Ecgbert School</v>
          </cell>
          <cell r="G159">
            <v>964</v>
          </cell>
          <cell r="H159">
            <v>3489674.0720984936</v>
          </cell>
          <cell r="I159">
            <v>192653.67468935356</v>
          </cell>
          <cell r="J159">
            <v>0</v>
          </cell>
          <cell r="K159">
            <v>297347.6637997019</v>
          </cell>
          <cell r="L159">
            <v>10470.939062225838</v>
          </cell>
          <cell r="M159">
            <v>150000</v>
          </cell>
          <cell r="N159">
            <v>0</v>
          </cell>
          <cell r="O159">
            <v>44863</v>
          </cell>
          <cell r="P159">
            <v>488434.17622811947</v>
          </cell>
          <cell r="Q159">
            <v>0</v>
          </cell>
          <cell r="R159">
            <v>0</v>
          </cell>
          <cell r="S159">
            <v>108072.39419793974</v>
          </cell>
          <cell r="T159">
            <v>108072.39419793974</v>
          </cell>
          <cell r="U159">
            <v>4781515.9200758338</v>
          </cell>
        </row>
        <row r="160">
          <cell r="E160">
            <v>4259</v>
          </cell>
          <cell r="F160" t="str">
            <v>King Edward VII School</v>
          </cell>
          <cell r="G160">
            <v>1132</v>
          </cell>
          <cell r="H160">
            <v>4100899.3188365242</v>
          </cell>
          <cell r="I160">
            <v>373997.18054947542</v>
          </cell>
          <cell r="J160">
            <v>0</v>
          </cell>
          <cell r="K160">
            <v>424287.81091434299</v>
          </cell>
          <cell r="L160">
            <v>38701.351603924479</v>
          </cell>
          <cell r="M160">
            <v>150000</v>
          </cell>
          <cell r="N160">
            <v>303108.85779735504</v>
          </cell>
          <cell r="O160">
            <v>208539</v>
          </cell>
          <cell r="P160">
            <v>376164.13287313591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5975697.652574758</v>
          </cell>
        </row>
        <row r="161">
          <cell r="E161">
            <v>4279</v>
          </cell>
          <cell r="F161" t="str">
            <v>Meadowhead School Academy Trust</v>
          </cell>
          <cell r="G161">
            <v>1637</v>
          </cell>
          <cell r="H161">
            <v>5921139.2494162377</v>
          </cell>
          <cell r="I161">
            <v>449907.26601649344</v>
          </cell>
          <cell r="J161">
            <v>0</v>
          </cell>
          <cell r="K161">
            <v>714032.78767185844</v>
          </cell>
          <cell r="L161">
            <v>13895.563026412628</v>
          </cell>
          <cell r="M161">
            <v>150000</v>
          </cell>
          <cell r="N161">
            <v>0</v>
          </cell>
          <cell r="O161">
            <v>68034</v>
          </cell>
          <cell r="P161">
            <v>546439.61028285418</v>
          </cell>
          <cell r="Q161">
            <v>-34925.249524102146</v>
          </cell>
          <cell r="R161">
            <v>-34925.249524102146</v>
          </cell>
          <cell r="S161">
            <v>0</v>
          </cell>
          <cell r="T161">
            <v>0</v>
          </cell>
          <cell r="U161">
            <v>7828523.2268897537</v>
          </cell>
        </row>
        <row r="162">
          <cell r="E162">
            <v>4008</v>
          </cell>
          <cell r="F162" t="str">
            <v>Newfield Secondary School</v>
          </cell>
          <cell r="G162">
            <v>918</v>
          </cell>
          <cell r="H162">
            <v>3319920.2462240048</v>
          </cell>
          <cell r="I162">
            <v>411727.22730842384</v>
          </cell>
          <cell r="J162">
            <v>0</v>
          </cell>
          <cell r="K162">
            <v>482723.00969605037</v>
          </cell>
          <cell r="L162">
            <v>49731.488726108197</v>
          </cell>
          <cell r="M162">
            <v>150000</v>
          </cell>
          <cell r="N162">
            <v>0</v>
          </cell>
          <cell r="O162">
            <v>35188.6</v>
          </cell>
          <cell r="P162">
            <v>477907.60743455519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4927198.1793891415</v>
          </cell>
        </row>
        <row r="163">
          <cell r="E163">
            <v>5400</v>
          </cell>
          <cell r="F163" t="str">
            <v>Notre Dame High School</v>
          </cell>
          <cell r="G163">
            <v>1028</v>
          </cell>
          <cell r="H163">
            <v>3715650.5190443289</v>
          </cell>
          <cell r="I163">
            <v>133606.74701365471</v>
          </cell>
          <cell r="J163">
            <v>0</v>
          </cell>
          <cell r="K163">
            <v>225239.2697047033</v>
          </cell>
          <cell r="L163">
            <v>10807.660131654273</v>
          </cell>
          <cell r="M163">
            <v>150000</v>
          </cell>
          <cell r="N163">
            <v>0</v>
          </cell>
          <cell r="O163">
            <v>22973.800000000003</v>
          </cell>
          <cell r="P163">
            <v>0</v>
          </cell>
          <cell r="Q163">
            <v>0</v>
          </cell>
          <cell r="R163">
            <v>0</v>
          </cell>
          <cell r="S163">
            <v>339025.52865689591</v>
          </cell>
          <cell r="T163">
            <v>339025.52865689591</v>
          </cell>
          <cell r="U163">
            <v>4597303.524551237</v>
          </cell>
        </row>
        <row r="164">
          <cell r="E164">
            <v>6907</v>
          </cell>
          <cell r="F164" t="str">
            <v>Parkwood Academy</v>
          </cell>
          <cell r="G164">
            <v>783</v>
          </cell>
          <cell r="H164">
            <v>2822094.0556113417</v>
          </cell>
          <cell r="I164">
            <v>548203.44034983893</v>
          </cell>
          <cell r="J164">
            <v>11121.669866719922</v>
          </cell>
          <cell r="K164">
            <v>586838.42191881419</v>
          </cell>
          <cell r="L164">
            <v>117340.31000081744</v>
          </cell>
          <cell r="M164">
            <v>150000</v>
          </cell>
          <cell r="N164">
            <v>0</v>
          </cell>
          <cell r="O164">
            <v>36235.5</v>
          </cell>
          <cell r="P164">
            <v>0</v>
          </cell>
          <cell r="Q164">
            <v>0</v>
          </cell>
          <cell r="R164">
            <v>0</v>
          </cell>
          <cell r="S164">
            <v>120305.56393672603</v>
          </cell>
          <cell r="T164">
            <v>120305.56393672603</v>
          </cell>
          <cell r="U164">
            <v>4392138.9616842577</v>
          </cell>
        </row>
        <row r="165">
          <cell r="E165">
            <v>6905</v>
          </cell>
          <cell r="F165" t="str">
            <v>Sheffield Park Academy</v>
          </cell>
          <cell r="G165">
            <v>788</v>
          </cell>
          <cell r="H165">
            <v>2838723.6318070982</v>
          </cell>
          <cell r="I165">
            <v>576731.67782538757</v>
          </cell>
          <cell r="J165">
            <v>6955.5720339097134</v>
          </cell>
          <cell r="K165">
            <v>515958.17905151763</v>
          </cell>
          <cell r="L165">
            <v>75450.154451770009</v>
          </cell>
          <cell r="M165">
            <v>150000</v>
          </cell>
          <cell r="N165">
            <v>0</v>
          </cell>
          <cell r="O165">
            <v>53244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4217063.2151696831</v>
          </cell>
        </row>
        <row r="166">
          <cell r="E166">
            <v>6906</v>
          </cell>
          <cell r="F166" t="str">
            <v>Sheffield Springs Academy</v>
          </cell>
          <cell r="G166">
            <v>787</v>
          </cell>
          <cell r="H166">
            <v>2875480.1021350855</v>
          </cell>
          <cell r="I166">
            <v>543033.29166308814</v>
          </cell>
          <cell r="J166">
            <v>0</v>
          </cell>
          <cell r="K166">
            <v>446756.88736467267</v>
          </cell>
          <cell r="L166">
            <v>10807.660131654215</v>
          </cell>
          <cell r="M166">
            <v>150000</v>
          </cell>
          <cell r="N166">
            <v>0</v>
          </cell>
          <cell r="O166">
            <v>51272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4077349.9412945001</v>
          </cell>
        </row>
        <row r="167">
          <cell r="E167">
            <v>4229</v>
          </cell>
          <cell r="F167" t="str">
            <v>Silverdale School</v>
          </cell>
          <cell r="G167">
            <v>897</v>
          </cell>
          <cell r="H167">
            <v>3244974.6316751009</v>
          </cell>
          <cell r="I167">
            <v>195530.33994650817</v>
          </cell>
          <cell r="J167">
            <v>0</v>
          </cell>
          <cell r="K167">
            <v>262921.55095688882</v>
          </cell>
          <cell r="L167">
            <v>3998.0497930113202</v>
          </cell>
          <cell r="M167">
            <v>150000</v>
          </cell>
          <cell r="N167">
            <v>0</v>
          </cell>
          <cell r="O167">
            <v>46342</v>
          </cell>
          <cell r="P167">
            <v>716861.41115183267</v>
          </cell>
          <cell r="Q167">
            <v>0</v>
          </cell>
          <cell r="R167">
            <v>0</v>
          </cell>
          <cell r="S167">
            <v>14497.001874503041</v>
          </cell>
          <cell r="T167">
            <v>14497.001874503041</v>
          </cell>
          <cell r="U167">
            <v>4635124.9853978455</v>
          </cell>
        </row>
        <row r="168">
          <cell r="E168">
            <v>4271</v>
          </cell>
          <cell r="F168" t="str">
            <v>Stocksbridge High School</v>
          </cell>
          <cell r="G168">
            <v>835</v>
          </cell>
          <cell r="H168">
            <v>3021277.3913275166</v>
          </cell>
          <cell r="I168">
            <v>172124.53434159065</v>
          </cell>
          <cell r="J168">
            <v>0</v>
          </cell>
          <cell r="K168">
            <v>259984.60656832514</v>
          </cell>
          <cell r="L168">
            <v>771.97572368958731</v>
          </cell>
          <cell r="M168">
            <v>150000</v>
          </cell>
          <cell r="N168">
            <v>0</v>
          </cell>
          <cell r="O168">
            <v>131017</v>
          </cell>
          <cell r="P168">
            <v>0</v>
          </cell>
          <cell r="Q168">
            <v>0</v>
          </cell>
          <cell r="R168">
            <v>0</v>
          </cell>
          <cell r="S168">
            <v>84634.202317659976</v>
          </cell>
          <cell r="T168">
            <v>84634.202317659976</v>
          </cell>
          <cell r="U168">
            <v>3819809.7102787821</v>
          </cell>
        </row>
        <row r="169">
          <cell r="E169">
            <v>4234</v>
          </cell>
          <cell r="F169" t="str">
            <v>Tapton School</v>
          </cell>
          <cell r="G169">
            <v>1144</v>
          </cell>
          <cell r="H169">
            <v>4140081.5310596647</v>
          </cell>
          <cell r="I169">
            <v>202939.17818896647</v>
          </cell>
          <cell r="J169">
            <v>0</v>
          </cell>
          <cell r="K169">
            <v>328641.69072667963</v>
          </cell>
          <cell r="L169">
            <v>20916.479081863177</v>
          </cell>
          <cell r="M169">
            <v>150000</v>
          </cell>
          <cell r="N169">
            <v>0</v>
          </cell>
          <cell r="O169">
            <v>45356</v>
          </cell>
          <cell r="P169">
            <v>380151.73852196778</v>
          </cell>
          <cell r="Q169">
            <v>0</v>
          </cell>
          <cell r="R169">
            <v>0</v>
          </cell>
          <cell r="S169">
            <v>137799.57214654516</v>
          </cell>
          <cell r="T169">
            <v>137799.57214654516</v>
          </cell>
          <cell r="U169">
            <v>5405886.1897256877</v>
          </cell>
        </row>
        <row r="170">
          <cell r="E170">
            <v>4006</v>
          </cell>
          <cell r="F170" t="str">
            <v>The City School</v>
          </cell>
          <cell r="G170">
            <v>922</v>
          </cell>
          <cell r="H170">
            <v>3355087.0265808674</v>
          </cell>
          <cell r="I170">
            <v>401298.89133891533</v>
          </cell>
          <cell r="J170">
            <v>0</v>
          </cell>
          <cell r="K170">
            <v>401772.34830217803</v>
          </cell>
          <cell r="L170">
            <v>9273.7669998931997</v>
          </cell>
          <cell r="M170">
            <v>150000</v>
          </cell>
          <cell r="N170">
            <v>0</v>
          </cell>
          <cell r="O170">
            <v>44863</v>
          </cell>
          <cell r="P170">
            <v>0</v>
          </cell>
          <cell r="Q170">
            <v>0</v>
          </cell>
          <cell r="R170">
            <v>0</v>
          </cell>
          <cell r="S170">
            <v>224153.47930275954</v>
          </cell>
          <cell r="T170">
            <v>224153.47930275954</v>
          </cell>
          <cell r="U170">
            <v>4586448.5125246132</v>
          </cell>
        </row>
        <row r="171">
          <cell r="E171">
            <v>4004</v>
          </cell>
          <cell r="F171" t="str">
            <v>UTC Sheffield</v>
          </cell>
          <cell r="G171">
            <v>214</v>
          </cell>
          <cell r="H171">
            <v>867702.77956687566</v>
          </cell>
          <cell r="I171">
            <v>61083.637044567993</v>
          </cell>
          <cell r="J171">
            <v>0</v>
          </cell>
          <cell r="K171">
            <v>78632.603883423988</v>
          </cell>
          <cell r="L171">
            <v>1551.2000457236804</v>
          </cell>
          <cell r="M171">
            <v>150000</v>
          </cell>
          <cell r="N171">
            <v>0</v>
          </cell>
          <cell r="O171">
            <v>27608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1186578.2205405913</v>
          </cell>
        </row>
        <row r="172">
          <cell r="E172">
            <v>4252</v>
          </cell>
          <cell r="F172" t="str">
            <v>Westfield School</v>
          </cell>
          <cell r="G172">
            <v>1286</v>
          </cell>
          <cell r="H172">
            <v>4681594.7064532936</v>
          </cell>
          <cell r="I172">
            <v>221730.49997185258</v>
          </cell>
          <cell r="J172">
            <v>0</v>
          </cell>
          <cell r="K172">
            <v>438686.65130722441</v>
          </cell>
          <cell r="L172">
            <v>4631.8543421375271</v>
          </cell>
          <cell r="M172">
            <v>150000</v>
          </cell>
          <cell r="N172">
            <v>0</v>
          </cell>
          <cell r="O172">
            <v>305660</v>
          </cell>
          <cell r="P172">
            <v>429273.87832849752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6231577.5904030055</v>
          </cell>
        </row>
        <row r="173">
          <cell r="E173">
            <v>4253</v>
          </cell>
          <cell r="F173" t="str">
            <v>Yewlands Technology College</v>
          </cell>
          <cell r="G173">
            <v>807</v>
          </cell>
          <cell r="H173">
            <v>2919406.5168711781</v>
          </cell>
          <cell r="I173">
            <v>354128.39513138001</v>
          </cell>
          <cell r="J173">
            <v>0</v>
          </cell>
          <cell r="K173">
            <v>365192.70525125082</v>
          </cell>
          <cell r="L173">
            <v>1543.9514473791776</v>
          </cell>
          <cell r="M173">
            <v>150000</v>
          </cell>
          <cell r="N173">
            <v>0</v>
          </cell>
          <cell r="O173">
            <v>31552</v>
          </cell>
          <cell r="P173">
            <v>0</v>
          </cell>
          <cell r="Q173">
            <v>0</v>
          </cell>
          <cell r="R173">
            <v>0</v>
          </cell>
          <cell r="S173">
            <v>118134.96911353168</v>
          </cell>
          <cell r="T173">
            <v>118134.96911353168</v>
          </cell>
          <cell r="U173">
            <v>3939958.5378147196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E175">
            <v>0</v>
          </cell>
          <cell r="F175" t="str">
            <v>Total Secondary</v>
          </cell>
          <cell r="G175">
            <v>24872</v>
          </cell>
          <cell r="H175">
            <v>90092221.377997115</v>
          </cell>
          <cell r="I175">
            <v>8703310.0790793784</v>
          </cell>
          <cell r="J175">
            <v>18077.241900629633</v>
          </cell>
          <cell r="K175">
            <v>10554584.047982786</v>
          </cell>
          <cell r="L175">
            <v>627019.0940858681</v>
          </cell>
          <cell r="M175">
            <v>3750000</v>
          </cell>
          <cell r="N175">
            <v>303108.85779735504</v>
          </cell>
          <cell r="O175">
            <v>2071892.3434540003</v>
          </cell>
          <cell r="P175">
            <v>4733906.6431805659</v>
          </cell>
          <cell r="R175">
            <v>-34925.249524102146</v>
          </cell>
          <cell r="T175">
            <v>2157558.1372102648</v>
          </cell>
          <cell r="U175">
            <v>122976752.57316388</v>
          </cell>
        </row>
        <row r="176">
          <cell r="E176">
            <v>0</v>
          </cell>
          <cell r="F176">
            <v>0</v>
          </cell>
          <cell r="R176">
            <v>1</v>
          </cell>
          <cell r="S176">
            <v>0</v>
          </cell>
          <cell r="T176">
            <v>17</v>
          </cell>
          <cell r="U176">
            <v>0</v>
          </cell>
        </row>
        <row r="177">
          <cell r="E177">
            <v>0</v>
          </cell>
          <cell r="F177" t="str">
            <v>Middle Deemed Secondary</v>
          </cell>
          <cell r="R177">
            <v>-34925.249524102146</v>
          </cell>
          <cell r="S177">
            <v>0</v>
          </cell>
          <cell r="T177">
            <v>141920.84336768239</v>
          </cell>
        </row>
        <row r="178">
          <cell r="E178">
            <v>0</v>
          </cell>
          <cell r="F178">
            <v>0</v>
          </cell>
        </row>
        <row r="179">
          <cell r="E179">
            <v>4225</v>
          </cell>
          <cell r="F179" t="str">
            <v>Hinde House 3-16 School</v>
          </cell>
          <cell r="G179">
            <v>1231</v>
          </cell>
          <cell r="H179">
            <v>4137423.5787213314</v>
          </cell>
          <cell r="I179">
            <v>722632.78088829643</v>
          </cell>
          <cell r="J179">
            <v>16710.028263416865</v>
          </cell>
          <cell r="K179">
            <v>736755.5310184682</v>
          </cell>
          <cell r="L179">
            <v>147110.98771094769</v>
          </cell>
          <cell r="M179">
            <v>150000</v>
          </cell>
          <cell r="N179">
            <v>107397.727785925</v>
          </cell>
          <cell r="O179">
            <v>40496.9</v>
          </cell>
          <cell r="P179">
            <v>557507.44734155887</v>
          </cell>
          <cell r="Q179">
            <v>0</v>
          </cell>
          <cell r="R179">
            <v>0</v>
          </cell>
          <cell r="S179">
            <v>255096.20004033556</v>
          </cell>
          <cell r="T179">
            <v>255096.20004033556</v>
          </cell>
          <cell r="U179">
            <v>6871131.1817702819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E181">
            <v>0</v>
          </cell>
          <cell r="F181" t="str">
            <v>Total Middle Deemed Secondary</v>
          </cell>
          <cell r="G181">
            <v>1231</v>
          </cell>
          <cell r="H181">
            <v>4137423.5787213314</v>
          </cell>
          <cell r="I181">
            <v>722632.78088829643</v>
          </cell>
          <cell r="J181">
            <v>16710.028263416865</v>
          </cell>
          <cell r="K181">
            <v>736755.5310184682</v>
          </cell>
          <cell r="L181">
            <v>147110.98771094769</v>
          </cell>
          <cell r="M181">
            <v>150000</v>
          </cell>
          <cell r="N181">
            <v>107397.727785925</v>
          </cell>
          <cell r="O181">
            <v>40496.9</v>
          </cell>
          <cell r="P181">
            <v>557507.44734155887</v>
          </cell>
          <cell r="R181">
            <v>0</v>
          </cell>
          <cell r="T181">
            <v>255096.20004033556</v>
          </cell>
          <cell r="U181">
            <v>6871131.1817702819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 t="str">
            <v>TOTAL PRIMARY/SECONDARY</v>
          </cell>
          <cell r="G183">
            <v>68606.833333333328</v>
          </cell>
          <cell r="H183">
            <v>211194118.62468457</v>
          </cell>
          <cell r="I183">
            <v>21445689.570232093</v>
          </cell>
          <cell r="J183">
            <v>171429.78859256287</v>
          </cell>
          <cell r="K183">
            <v>28263420.492599271</v>
          </cell>
          <cell r="L183">
            <v>2822898.0673886216</v>
          </cell>
          <cell r="M183">
            <v>24192500</v>
          </cell>
          <cell r="N183">
            <v>501403.65920047177</v>
          </cell>
          <cell r="O183">
            <v>4110592.8066666671</v>
          </cell>
          <cell r="P183">
            <v>5696675.3004041361</v>
          </cell>
          <cell r="Q183">
            <v>0</v>
          </cell>
          <cell r="R183">
            <v>-2101762.2501183273</v>
          </cell>
          <cell r="S183">
            <v>0</v>
          </cell>
          <cell r="T183">
            <v>3653107.1698783301</v>
          </cell>
          <cell r="U183">
            <v>299950073.22952843</v>
          </cell>
        </row>
        <row r="184">
          <cell r="H184">
            <v>0</v>
          </cell>
          <cell r="I184">
            <v>-8.1942819058895111E-2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-0.33267843723297119</v>
          </cell>
        </row>
        <row r="185">
          <cell r="G185" t="str">
            <v xml:space="preserve"> OK</v>
          </cell>
          <cell r="H185">
            <v>0.70409757314202803</v>
          </cell>
          <cell r="I185">
            <v>0</v>
          </cell>
          <cell r="J185">
            <v>0</v>
          </cell>
          <cell r="K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R185" t="str">
            <v>PFI Ok</v>
          </cell>
          <cell r="S185">
            <v>0</v>
          </cell>
          <cell r="T185" t="str">
            <v>Instructions</v>
          </cell>
          <cell r="U185">
            <v>-1.3969838619232178E-8</v>
          </cell>
        </row>
        <row r="187">
          <cell r="E187">
            <v>4225</v>
          </cell>
          <cell r="F187" t="str">
            <v>Hinde House - Primary</v>
          </cell>
          <cell r="G187">
            <v>383</v>
          </cell>
          <cell r="H187">
            <v>1053961.2524712912</v>
          </cell>
          <cell r="I187">
            <v>213128.1300620127</v>
          </cell>
          <cell r="J187">
            <v>4320.4155780155088</v>
          </cell>
          <cell r="K187">
            <v>181878.12066364638</v>
          </cell>
          <cell r="L187">
            <v>30542.653433819887</v>
          </cell>
          <cell r="M187">
            <v>75000</v>
          </cell>
          <cell r="N187">
            <v>29618.767821625377</v>
          </cell>
          <cell r="O187">
            <v>8443.5000000000018</v>
          </cell>
          <cell r="P187">
            <v>127847.50808694755</v>
          </cell>
          <cell r="R187">
            <v>0</v>
          </cell>
          <cell r="T187">
            <v>79367.867274937875</v>
          </cell>
          <cell r="U187">
            <v>1804108.2153922967</v>
          </cell>
        </row>
        <row r="188">
          <cell r="E188">
            <v>4225</v>
          </cell>
          <cell r="F188" t="str">
            <v>Hinde House - Secondary</v>
          </cell>
          <cell r="G188">
            <v>848</v>
          </cell>
          <cell r="H188">
            <v>3083462.32625004</v>
          </cell>
          <cell r="I188">
            <v>509504.65082628379</v>
          </cell>
          <cell r="J188">
            <v>12389.612685401356</v>
          </cell>
          <cell r="K188">
            <v>554877.41035482183</v>
          </cell>
          <cell r="L188">
            <v>116568.33427712781</v>
          </cell>
          <cell r="M188">
            <v>75000</v>
          </cell>
          <cell r="N188">
            <v>77778.959964299633</v>
          </cell>
          <cell r="O188">
            <v>32053</v>
          </cell>
          <cell r="P188">
            <v>429659.93925461132</v>
          </cell>
          <cell r="R188">
            <v>0</v>
          </cell>
          <cell r="T188">
            <v>175728.33276539767</v>
          </cell>
          <cell r="U188">
            <v>5067022.5663779834</v>
          </cell>
        </row>
        <row r="189">
          <cell r="G189">
            <v>1231</v>
          </cell>
          <cell r="H189">
            <v>4137423.5787213314</v>
          </cell>
          <cell r="I189">
            <v>722632.78088829643</v>
          </cell>
          <cell r="J189">
            <v>16710.028263416865</v>
          </cell>
          <cell r="K189">
            <v>736755.5310184682</v>
          </cell>
          <cell r="L189">
            <v>147110.98771094769</v>
          </cell>
          <cell r="M189">
            <v>150000</v>
          </cell>
          <cell r="N189">
            <v>107397.727785925</v>
          </cell>
          <cell r="O189">
            <v>40496.5</v>
          </cell>
          <cell r="P189">
            <v>557507.44734155887</v>
          </cell>
          <cell r="Q189">
            <v>0</v>
          </cell>
          <cell r="R189">
            <v>0</v>
          </cell>
          <cell r="S189">
            <v>0</v>
          </cell>
          <cell r="T189">
            <v>255096.20004033553</v>
          </cell>
          <cell r="U189">
            <v>6871130.7817702796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0.40000000000145519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0.40000000223517418</v>
          </cell>
        </row>
        <row r="191">
          <cell r="G191">
            <v>0</v>
          </cell>
          <cell r="H191">
            <v>0</v>
          </cell>
          <cell r="I191">
            <v>10790586.367880847</v>
          </cell>
          <cell r="T191" t="str">
            <v>MFG net of max gain Cap</v>
          </cell>
        </row>
        <row r="192">
          <cell r="G192">
            <v>0</v>
          </cell>
          <cell r="H192">
            <v>0</v>
          </cell>
          <cell r="I192">
            <v>10655103.202351242</v>
          </cell>
          <cell r="K192">
            <v>0</v>
          </cell>
          <cell r="M192">
            <v>150000</v>
          </cell>
          <cell r="T192">
            <v>0</v>
          </cell>
        </row>
        <row r="193">
          <cell r="F193">
            <v>0</v>
          </cell>
          <cell r="G193">
            <v>42503.833333333328</v>
          </cell>
          <cell r="H193">
            <v>116964473.66796614</v>
          </cell>
          <cell r="I193">
            <v>0</v>
          </cell>
          <cell r="T193">
            <v>1551344.9197600028</v>
          </cell>
        </row>
        <row r="194">
          <cell r="G194">
            <v>383</v>
          </cell>
          <cell r="H194">
            <v>1053961.2524712912</v>
          </cell>
        </row>
        <row r="195">
          <cell r="G195">
            <v>0</v>
          </cell>
          <cell r="H195">
            <v>0.70409757314202803</v>
          </cell>
          <cell r="I195">
            <v>7.1497530703456033E-2</v>
          </cell>
          <cell r="J195">
            <v>5.7152774375681184E-4</v>
          </cell>
          <cell r="K195">
            <v>9.4227083155173891E-2</v>
          </cell>
          <cell r="L195">
            <v>9.4112264651073363E-3</v>
          </cell>
          <cell r="M195">
            <v>8.0655089493801735E-2</v>
          </cell>
          <cell r="N195">
            <v>1.6716237265819456E-3</v>
          </cell>
          <cell r="O195">
            <v>1.3704256719821338E-2</v>
          </cell>
          <cell r="P195">
            <v>1.899207837847372E-2</v>
          </cell>
          <cell r="Q195">
            <v>0</v>
          </cell>
          <cell r="R195">
            <v>-7.0070402967030198E-3</v>
          </cell>
          <cell r="S195">
            <v>0</v>
          </cell>
          <cell r="T195">
            <v>1.2179050768502035E-2</v>
          </cell>
          <cell r="U195">
            <v>0.99999999999999978</v>
          </cell>
        </row>
        <row r="196">
          <cell r="E196">
            <v>0</v>
          </cell>
          <cell r="F196">
            <v>0</v>
          </cell>
          <cell r="G196" t="str">
            <v>Pupil Funding</v>
          </cell>
          <cell r="H196">
            <v>0</v>
          </cell>
          <cell r="R196">
            <v>5.172010471799016E-3</v>
          </cell>
          <cell r="S196">
            <v>0</v>
          </cell>
          <cell r="T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211194118.95736304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211194118.62468454</v>
          </cell>
          <cell r="I198">
            <v>0</v>
          </cell>
          <cell r="J198">
            <v>0</v>
          </cell>
          <cell r="L198">
            <v>0</v>
          </cell>
          <cell r="M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L199">
            <v>0</v>
          </cell>
          <cell r="M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E200">
            <v>0</v>
          </cell>
          <cell r="F200">
            <v>0</v>
          </cell>
          <cell r="G200" t="str">
            <v>Primary</v>
          </cell>
          <cell r="H200">
            <v>0</v>
          </cell>
          <cell r="I200">
            <v>0</v>
          </cell>
          <cell r="J200">
            <v>0</v>
          </cell>
          <cell r="L200">
            <v>0</v>
          </cell>
          <cell r="M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G201" t="str">
            <v>Secondary</v>
          </cell>
          <cell r="H201">
            <v>104229622.01408866</v>
          </cell>
          <cell r="I201">
            <v>0</v>
          </cell>
          <cell r="J201">
            <v>0</v>
          </cell>
          <cell r="L201" t="str">
            <v>AWPUs</v>
          </cell>
          <cell r="M201">
            <v>0</v>
          </cell>
          <cell r="Q201">
            <v>-0.13702309319388523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G202">
            <v>0</v>
          </cell>
          <cell r="H202">
            <v>104229622.01408866</v>
          </cell>
          <cell r="I202">
            <v>0</v>
          </cell>
          <cell r="J202">
            <v>0</v>
          </cell>
          <cell r="L202" t="str">
            <v>2014-15</v>
          </cell>
          <cell r="M202" t="str">
            <v>Change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G203">
            <v>0</v>
          </cell>
          <cell r="H203" t="str">
            <v>Pupils</v>
          </cell>
          <cell r="I203" t="str">
            <v>£</v>
          </cell>
          <cell r="J203" t="str">
            <v>Sector Ratio</v>
          </cell>
          <cell r="K203" t="str">
            <v>AWPUs (£)</v>
          </cell>
          <cell r="L203" t="str">
            <v>£/pupil</v>
          </cell>
          <cell r="M203" t="str">
            <v>£/pupil</v>
          </cell>
          <cell r="Q203" t="str">
            <v>%£/pup change</v>
          </cell>
          <cell r="R203">
            <v>0</v>
          </cell>
          <cell r="S203" t="str">
            <v>optimum</v>
          </cell>
          <cell r="T203" t="str">
            <v>mfg movement</v>
          </cell>
          <cell r="U203">
            <v>0</v>
          </cell>
        </row>
        <row r="204">
          <cell r="F204">
            <v>0.55881496932293506</v>
          </cell>
          <cell r="G204" t="str">
            <v>Primary</v>
          </cell>
          <cell r="H204">
            <v>42886.833333333328</v>
          </cell>
          <cell r="I204">
            <v>118018434.92043738</v>
          </cell>
          <cell r="J204">
            <v>1</v>
          </cell>
          <cell r="K204">
            <v>2751.8570560608127</v>
          </cell>
          <cell r="L204">
            <v>2743.9146537643164</v>
          </cell>
          <cell r="M204">
            <v>7.9424022964963115</v>
          </cell>
          <cell r="O204">
            <v>171906297.68998659</v>
          </cell>
          <cell r="P204">
            <v>4008.3700364133501</v>
          </cell>
          <cell r="Q204">
            <v>-9.5477989469009202E-3</v>
          </cell>
          <cell r="R204" t="str">
            <v>Pri</v>
          </cell>
          <cell r="S204">
            <v>-0.34</v>
          </cell>
          <cell r="T204">
            <v>0.33045220105309908</v>
          </cell>
          <cell r="U204">
            <v>0</v>
          </cell>
        </row>
        <row r="205">
          <cell r="F205">
            <v>0.44118503067706505</v>
          </cell>
          <cell r="G205" t="str">
            <v>Secondary</v>
          </cell>
          <cell r="H205">
            <v>33859.201915678314</v>
          </cell>
          <cell r="I205">
            <v>93175683.704247147</v>
          </cell>
          <cell r="J205">
            <v>1.3164541957884259</v>
          </cell>
          <cell r="K205">
            <v>3622.693767661242</v>
          </cell>
          <cell r="L205">
            <v>3786.602222194756</v>
          </cell>
          <cell r="M205">
            <v>-163.90845453351403</v>
          </cell>
          <cell r="O205">
            <v>128043775.13954186</v>
          </cell>
          <cell r="P205">
            <v>3781.6536685778146</v>
          </cell>
          <cell r="Q205">
            <v>-0.26449838744086951</v>
          </cell>
          <cell r="R205" t="str">
            <v>Sec</v>
          </cell>
          <cell r="S205">
            <v>-0.34</v>
          </cell>
          <cell r="T205">
            <v>7.5501612559130515E-2</v>
          </cell>
          <cell r="U205">
            <v>0</v>
          </cell>
        </row>
        <row r="206">
          <cell r="F206">
            <v>1</v>
          </cell>
          <cell r="G206">
            <v>0</v>
          </cell>
          <cell r="H206">
            <v>76746.035249011649</v>
          </cell>
          <cell r="I206">
            <v>211194118.62468451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O206">
            <v>299950072.82952845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Q207">
            <v>-0.52115267100616525</v>
          </cell>
          <cell r="R207" t="str">
            <v>Pri</v>
          </cell>
          <cell r="S207">
            <v>-0.34</v>
          </cell>
          <cell r="T207">
            <v>-0.18115267100616522</v>
          </cell>
          <cell r="U207">
            <v>0</v>
          </cell>
        </row>
        <row r="208">
          <cell r="Q208">
            <v>-0.20955637504245164</v>
          </cell>
          <cell r="R208" t="str">
            <v>Sec</v>
          </cell>
          <cell r="S208">
            <v>-0.34</v>
          </cell>
          <cell r="T208">
            <v>0.13044362495754838</v>
          </cell>
          <cell r="U208">
            <v>0</v>
          </cell>
        </row>
        <row r="209">
          <cell r="E209">
            <v>0</v>
          </cell>
          <cell r="F209" t="str">
            <v>Pupil Nos</v>
          </cell>
          <cell r="G209" t="str">
            <v>Secondary</v>
          </cell>
          <cell r="H209" t="str">
            <v>Pupils</v>
          </cell>
          <cell r="I209" t="str">
            <v>£</v>
          </cell>
          <cell r="K209" t="str">
            <v>Sector Ratio</v>
          </cell>
          <cell r="L209" t="str">
            <v>AWPUs (£)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E210">
            <v>0</v>
          </cell>
          <cell r="F210">
            <v>15246</v>
          </cell>
          <cell r="G210" t="str">
            <v>Key Stage 3</v>
          </cell>
          <cell r="H210">
            <v>15246</v>
          </cell>
          <cell r="K210">
            <v>1.2086075589668148</v>
          </cell>
          <cell r="L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E211">
            <v>0</v>
          </cell>
          <cell r="F211">
            <v>10474</v>
          </cell>
          <cell r="G211" t="str">
            <v>Key Stage 4</v>
          </cell>
          <cell r="H211">
            <v>10474</v>
          </cell>
          <cell r="K211">
            <v>1.4734362298711343</v>
          </cell>
          <cell r="L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E212">
            <v>0</v>
          </cell>
          <cell r="F212">
            <v>25720</v>
          </cell>
          <cell r="G212" t="str">
            <v>Total</v>
          </cell>
          <cell r="H212">
            <v>25720</v>
          </cell>
          <cell r="I212">
            <v>93175683.704247147</v>
          </cell>
          <cell r="K212">
            <v>1.3164541957884259</v>
          </cell>
          <cell r="L212">
            <v>3622.693767661242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F213">
            <v>0</v>
          </cell>
          <cell r="H213">
            <v>0</v>
          </cell>
          <cell r="I213">
            <v>0</v>
          </cell>
          <cell r="L213">
            <v>0</v>
          </cell>
        </row>
        <row r="214">
          <cell r="L214">
            <v>0</v>
          </cell>
        </row>
        <row r="215">
          <cell r="H215" t="str">
            <v>AWPU 14/15</v>
          </cell>
          <cell r="I215" t="str">
            <v>Year Groups</v>
          </cell>
          <cell r="L215">
            <v>0</v>
          </cell>
        </row>
        <row r="216">
          <cell r="G216" t="str">
            <v>Key Stage 3</v>
          </cell>
          <cell r="H216">
            <v>3476.53824309626</v>
          </cell>
          <cell r="I216">
            <v>3</v>
          </cell>
          <cell r="K216">
            <v>1</v>
          </cell>
          <cell r="L216">
            <v>10429.61472928878</v>
          </cell>
        </row>
        <row r="217">
          <cell r="G217" t="str">
            <v>Key Stage 4</v>
          </cell>
          <cell r="H217">
            <v>4238.3132257500793</v>
          </cell>
          <cell r="I217">
            <v>2</v>
          </cell>
          <cell r="K217">
            <v>1.2191188272318185</v>
          </cell>
          <cell r="L217">
            <v>10334.014898435085</v>
          </cell>
        </row>
        <row r="218">
          <cell r="L218">
            <v>0</v>
          </cell>
        </row>
        <row r="219">
          <cell r="H219" t="str">
            <v>Pupils (weighted)</v>
          </cell>
          <cell r="I219" t="str">
            <v>£</v>
          </cell>
          <cell r="L219">
            <v>0</v>
          </cell>
        </row>
        <row r="220">
          <cell r="G220" t="str">
            <v>Key Stage 3</v>
          </cell>
          <cell r="H220">
            <v>15246</v>
          </cell>
          <cell r="I220">
            <v>50706903.73610016</v>
          </cell>
          <cell r="K220">
            <v>1.2086075589668148</v>
          </cell>
          <cell r="L220">
            <v>3325.9152391512634</v>
          </cell>
        </row>
        <row r="221">
          <cell r="G221" t="str">
            <v>Key Stage 4</v>
          </cell>
          <cell r="H221">
            <v>12769.050596426066</v>
          </cell>
          <cell r="I221">
            <v>42468779.968146987</v>
          </cell>
          <cell r="K221">
            <v>1.4734362298711343</v>
          </cell>
          <cell r="L221">
            <v>4054.6858858265218</v>
          </cell>
        </row>
        <row r="222">
          <cell r="H222">
            <v>28015.050596426066</v>
          </cell>
          <cell r="I222">
            <v>93175683.704247147</v>
          </cell>
        </row>
        <row r="223">
          <cell r="I223">
            <v>0</v>
          </cell>
        </row>
        <row r="225">
          <cell r="F225" t="str">
            <v>2014-15 TOTAL PRIMARY/SECONDARY</v>
          </cell>
          <cell r="G225">
            <v>65529</v>
          </cell>
          <cell r="H225">
            <v>204967077.06031674</v>
          </cell>
          <cell r="I225">
            <v>19078014.73576171</v>
          </cell>
          <cell r="J225">
            <v>147946.03019146054</v>
          </cell>
          <cell r="K225">
            <v>26613769.510869119</v>
          </cell>
          <cell r="L225">
            <v>2600000.0000000009</v>
          </cell>
          <cell r="M225">
            <v>23400000</v>
          </cell>
          <cell r="N225">
            <v>474214.63053750002</v>
          </cell>
          <cell r="O225">
            <v>3739065.623333334</v>
          </cell>
          <cell r="P225">
            <v>5453791.6433893181</v>
          </cell>
          <cell r="Q225">
            <v>0</v>
          </cell>
          <cell r="R225">
            <v>-2798978.8134509684</v>
          </cell>
          <cell r="S225">
            <v>0</v>
          </cell>
          <cell r="T225">
            <v>2814553.9026924907</v>
          </cell>
          <cell r="U225">
            <v>286489454.32364076</v>
          </cell>
        </row>
        <row r="226">
          <cell r="F226" t="str">
            <v>Var</v>
          </cell>
          <cell r="G226">
            <v>3077.8333333333285</v>
          </cell>
          <cell r="H226">
            <v>6227041.5643678308</v>
          </cell>
          <cell r="I226">
            <v>2367674.8344703838</v>
          </cell>
          <cell r="J226">
            <v>23483.758401102328</v>
          </cell>
          <cell r="K226">
            <v>1649650.9817301519</v>
          </cell>
          <cell r="L226">
            <v>222898.06738862069</v>
          </cell>
          <cell r="M226">
            <v>792500</v>
          </cell>
          <cell r="N226">
            <v>27189.028662971745</v>
          </cell>
          <cell r="O226">
            <v>371527.18333333312</v>
          </cell>
          <cell r="P226">
            <v>242883.65701481793</v>
          </cell>
          <cell r="Q226">
            <v>0</v>
          </cell>
          <cell r="R226">
            <v>697216.56333264103</v>
          </cell>
          <cell r="S226">
            <v>0</v>
          </cell>
          <cell r="T226">
            <v>838553.26718583936</v>
          </cell>
          <cell r="U226">
            <v>13460618.905887663</v>
          </cell>
        </row>
        <row r="227">
          <cell r="F227" t="str">
            <v>% Var</v>
          </cell>
          <cell r="G227">
            <v>4.696902643613253E-2</v>
          </cell>
          <cell r="H227">
            <v>3.0380691639249783E-2</v>
          </cell>
          <cell r="I227">
            <v>0.12410488550636146</v>
          </cell>
          <cell r="J227">
            <v>0.15873192657289573</v>
          </cell>
          <cell r="K227">
            <v>6.1984867684994081E-2</v>
          </cell>
          <cell r="L227">
            <v>8.5730025918700242E-2</v>
          </cell>
          <cell r="M227">
            <v>3.3867521367521365E-2</v>
          </cell>
          <cell r="N227">
            <v>5.7334858336517913E-2</v>
          </cell>
          <cell r="O227">
            <v>9.9363643423332301E-2</v>
          </cell>
          <cell r="P227">
            <v>4.4534825108183865E-2</v>
          </cell>
          <cell r="Q227" t="e">
            <v>#DIV/0!</v>
          </cell>
          <cell r="R227">
            <v>-0.24909676342745016</v>
          </cell>
          <cell r="S227" t="e">
            <v>#DIV/0!</v>
          </cell>
          <cell r="T227">
            <v>0.29793469806481693</v>
          </cell>
          <cell r="U227">
            <v>4.6984692465089836E-2</v>
          </cell>
        </row>
        <row r="229">
          <cell r="E229" t="str">
            <v>2015-16</v>
          </cell>
          <cell r="F229" t="str">
            <v>Primary</v>
          </cell>
        </row>
        <row r="230">
          <cell r="F230" t="str">
            <v>Maintained</v>
          </cell>
          <cell r="G230">
            <v>32881</v>
          </cell>
          <cell r="H230">
            <v>90483811.860335633</v>
          </cell>
          <cell r="I230">
            <v>8307514.9956324771</v>
          </cell>
          <cell r="J230">
            <v>111055.71078151226</v>
          </cell>
          <cell r="K230">
            <v>12332253.981167492</v>
          </cell>
          <cell r="L230">
            <v>1478189.1000643424</v>
          </cell>
          <cell r="M230">
            <v>15255000</v>
          </cell>
          <cell r="N230">
            <v>30787.726083625006</v>
          </cell>
          <cell r="O230">
            <v>1866818.5232126666</v>
          </cell>
          <cell r="P230">
            <v>405261.2098820114</v>
          </cell>
          <cell r="Q230">
            <v>-1454441.1911266781</v>
          </cell>
          <cell r="R230">
            <v>-1454441.1911266781</v>
          </cell>
          <cell r="S230">
            <v>826277.61241724319</v>
          </cell>
          <cell r="T230">
            <v>826277.61241724319</v>
          </cell>
          <cell r="U230">
            <v>129642529.5284503</v>
          </cell>
        </row>
        <row r="231">
          <cell r="F231" t="str">
            <v>Academies</v>
          </cell>
          <cell r="G231">
            <v>10005.833333333332</v>
          </cell>
          <cell r="H231">
            <v>27534623.060101803</v>
          </cell>
          <cell r="I231">
            <v>3925359.8446939597</v>
          </cell>
          <cell r="J231">
            <v>29907.223225019643</v>
          </cell>
          <cell r="K231">
            <v>4821705.0530941775</v>
          </cell>
          <cell r="L231">
            <v>601121.5389612834</v>
          </cell>
          <cell r="M231">
            <v>5112500</v>
          </cell>
          <cell r="N231">
            <v>89728.115355192043</v>
          </cell>
          <cell r="O231">
            <v>139828.54</v>
          </cell>
          <cell r="P231">
            <v>127847.50808694755</v>
          </cell>
          <cell r="Q231">
            <v>-612395.80946754792</v>
          </cell>
          <cell r="R231">
            <v>-612395.80946754792</v>
          </cell>
          <cell r="S231">
            <v>414175.22021048632</v>
          </cell>
          <cell r="T231">
            <v>493543.08748542418</v>
          </cell>
          <cell r="U231">
            <v>42263768.161536269</v>
          </cell>
        </row>
        <row r="232">
          <cell r="F232" t="str">
            <v>Total</v>
          </cell>
          <cell r="G232">
            <v>42886.833333333328</v>
          </cell>
          <cell r="H232">
            <v>118018434.92043744</v>
          </cell>
          <cell r="I232">
            <v>12232874.840326436</v>
          </cell>
          <cell r="J232">
            <v>140962.9340065319</v>
          </cell>
          <cell r="K232">
            <v>17153959.03426167</v>
          </cell>
          <cell r="L232">
            <v>2079310.6390256258</v>
          </cell>
          <cell r="M232">
            <v>20367500</v>
          </cell>
          <cell r="N232">
            <v>120515.84143881705</v>
          </cell>
          <cell r="O232">
            <v>2006647.0632126667</v>
          </cell>
          <cell r="P232">
            <v>533108.7179689589</v>
          </cell>
          <cell r="Q232">
            <v>-2066837.0005942262</v>
          </cell>
          <cell r="R232">
            <v>-2066837.0005942262</v>
          </cell>
          <cell r="S232">
            <v>1240452.8326277295</v>
          </cell>
          <cell r="T232">
            <v>1319820.6999026674</v>
          </cell>
          <cell r="U232">
            <v>171906297.68998656</v>
          </cell>
        </row>
        <row r="233"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-2066837.0005942262</v>
          </cell>
          <cell r="R233">
            <v>0</v>
          </cell>
          <cell r="S233">
            <v>1240452.8326277295</v>
          </cell>
          <cell r="T233">
            <v>0</v>
          </cell>
          <cell r="U233">
            <v>0</v>
          </cell>
        </row>
        <row r="234">
          <cell r="F234" t="str">
            <v>Secondary</v>
          </cell>
        </row>
        <row r="235">
          <cell r="F235" t="str">
            <v>Maintained</v>
          </cell>
          <cell r="G235">
            <v>5568</v>
          </cell>
          <cell r="H235">
            <v>20152599.841440164</v>
          </cell>
          <cell r="I235">
            <v>1180838.4120274768</v>
          </cell>
          <cell r="J235">
            <v>0</v>
          </cell>
          <cell r="K235">
            <v>1983754.702225388</v>
          </cell>
          <cell r="L235">
            <v>54884.775761673227</v>
          </cell>
          <cell r="M235">
            <v>750000</v>
          </cell>
          <cell r="N235">
            <v>303108.85779735504</v>
          </cell>
          <cell r="O235">
            <v>1278962.743454</v>
          </cell>
          <cell r="P235">
            <v>805438.01120163337</v>
          </cell>
          <cell r="Q235">
            <v>0</v>
          </cell>
          <cell r="R235">
            <v>0</v>
          </cell>
          <cell r="S235">
            <v>281693.93358301593</v>
          </cell>
          <cell r="T235">
            <v>281693.93358301593</v>
          </cell>
          <cell r="U235">
            <v>26791281.277490709</v>
          </cell>
        </row>
        <row r="236">
          <cell r="F236" t="str">
            <v>Academies</v>
          </cell>
          <cell r="G236">
            <v>20152</v>
          </cell>
          <cell r="H236">
            <v>73023083.862807006</v>
          </cell>
          <cell r="I236">
            <v>8031976.3178781858</v>
          </cell>
          <cell r="J236">
            <v>30466.854586030986</v>
          </cell>
          <cell r="K236">
            <v>9125706.7561122179</v>
          </cell>
          <cell r="L236">
            <v>688702.65260132286</v>
          </cell>
          <cell r="M236">
            <v>3075000</v>
          </cell>
          <cell r="N236">
            <v>77778.959964299633</v>
          </cell>
          <cell r="O236">
            <v>824983</v>
          </cell>
          <cell r="P236">
            <v>4358128.5712335426</v>
          </cell>
          <cell r="Q236">
            <v>-34925.249524102146</v>
          </cell>
          <cell r="R236">
            <v>-34925.249524102146</v>
          </cell>
          <cell r="S236">
            <v>2130960.403667585</v>
          </cell>
          <cell r="T236">
            <v>2051592.5363926471</v>
          </cell>
          <cell r="U236">
            <v>101252494.26205115</v>
          </cell>
        </row>
        <row r="237">
          <cell r="F237" t="str">
            <v>Total</v>
          </cell>
          <cell r="G237">
            <v>25720</v>
          </cell>
          <cell r="H237">
            <v>93175683.704247177</v>
          </cell>
          <cell r="I237">
            <v>9212814.7299056631</v>
          </cell>
          <cell r="J237">
            <v>30466.854586030986</v>
          </cell>
          <cell r="K237">
            <v>11109461.458337605</v>
          </cell>
          <cell r="L237">
            <v>743587.42836299608</v>
          </cell>
          <cell r="M237">
            <v>3825000</v>
          </cell>
          <cell r="N237">
            <v>380887.81776165467</v>
          </cell>
          <cell r="O237">
            <v>2103945.743454</v>
          </cell>
          <cell r="P237">
            <v>5163566.5824351758</v>
          </cell>
          <cell r="Q237">
            <v>-34925.249524102146</v>
          </cell>
          <cell r="R237">
            <v>-34925.249524102146</v>
          </cell>
          <cell r="S237">
            <v>2412654.337250601</v>
          </cell>
          <cell r="T237">
            <v>2333286.4699756629</v>
          </cell>
          <cell r="U237">
            <v>128043775.53954186</v>
          </cell>
        </row>
        <row r="238">
          <cell r="G238">
            <v>0</v>
          </cell>
          <cell r="H238">
            <v>2.1420419216156006E-8</v>
          </cell>
          <cell r="I238">
            <v>8.7311491370201111E-10</v>
          </cell>
          <cell r="J238">
            <v>0</v>
          </cell>
          <cell r="K238">
            <v>-2.6775524020195007E-9</v>
          </cell>
          <cell r="L238">
            <v>1.7462298274040222E-10</v>
          </cell>
          <cell r="M238">
            <v>0</v>
          </cell>
          <cell r="N238">
            <v>0</v>
          </cell>
          <cell r="O238">
            <v>0.3999999996740371</v>
          </cell>
          <cell r="P238">
            <v>-1.4551915228366852E-9</v>
          </cell>
          <cell r="Q238">
            <v>-34925.249524102146</v>
          </cell>
          <cell r="R238">
            <v>0</v>
          </cell>
          <cell r="S238">
            <v>2412654.337250601</v>
          </cell>
          <cell r="T238">
            <v>4.0745362639427185E-10</v>
          </cell>
          <cell r="U238">
            <v>0.39999999012798071</v>
          </cell>
        </row>
        <row r="239">
          <cell r="F239" t="str">
            <v>Total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F240" t="str">
            <v>Maintained</v>
          </cell>
          <cell r="G240">
            <v>38449</v>
          </cell>
          <cell r="H240">
            <v>110636411.70177579</v>
          </cell>
          <cell r="I240">
            <v>9488353.4076599535</v>
          </cell>
          <cell r="J240">
            <v>111055.71078151226</v>
          </cell>
          <cell r="K240">
            <v>14316008.683392879</v>
          </cell>
          <cell r="L240">
            <v>1533073.8758260156</v>
          </cell>
          <cell r="M240">
            <v>16005000</v>
          </cell>
          <cell r="N240">
            <v>333896.58388098003</v>
          </cell>
          <cell r="O240">
            <v>3145781.2666666666</v>
          </cell>
          <cell r="P240">
            <v>1210699.2210836448</v>
          </cell>
          <cell r="R240">
            <v>-1454441.1911266781</v>
          </cell>
          <cell r="T240">
            <v>1107971.546000259</v>
          </cell>
          <cell r="U240">
            <v>156433810.80594102</v>
          </cell>
        </row>
        <row r="241">
          <cell r="F241">
            <v>0</v>
          </cell>
          <cell r="G241">
            <v>0.56042522489256419</v>
          </cell>
          <cell r="H241">
            <v>0.52386123449956945</v>
          </cell>
          <cell r="I241">
            <v>0.44243638688262815</v>
          </cell>
          <cell r="J241">
            <v>0.64782037995425823</v>
          </cell>
          <cell r="K241">
            <v>0.50652074072709985</v>
          </cell>
          <cell r="L241">
            <v>0.54308509879856059</v>
          </cell>
          <cell r="M241">
            <v>0.66156866797561231</v>
          </cell>
          <cell r="N241">
            <v>0.6659237078831951</v>
          </cell>
          <cell r="O241">
            <v>0.76528652061200431</v>
          </cell>
          <cell r="P241">
            <v>0.21252733519808564</v>
          </cell>
          <cell r="Q241">
            <v>0</v>
          </cell>
          <cell r="R241">
            <v>0.6920103313516045</v>
          </cell>
          <cell r="S241">
            <v>0</v>
          </cell>
          <cell r="T241">
            <v>0.30329565886706822</v>
          </cell>
          <cell r="U241">
            <v>0.52153283085293467</v>
          </cell>
        </row>
        <row r="242">
          <cell r="F242" t="str">
            <v>Academies</v>
          </cell>
          <cell r="G242">
            <v>30157.833333333332</v>
          </cell>
          <cell r="H242">
            <v>100557706.92290881</v>
          </cell>
          <cell r="I242">
            <v>11957336.162572145</v>
          </cell>
          <cell r="J242">
            <v>60374.077811050629</v>
          </cell>
          <cell r="K242">
            <v>13947411.809206396</v>
          </cell>
          <cell r="L242">
            <v>1289824.1915626063</v>
          </cell>
          <cell r="M242">
            <v>8187500</v>
          </cell>
          <cell r="N242">
            <v>167507.07531949168</v>
          </cell>
          <cell r="O242">
            <v>964811.54</v>
          </cell>
          <cell r="P242">
            <v>4485976.0793204904</v>
          </cell>
          <cell r="R242">
            <v>-647321.05899165012</v>
          </cell>
          <cell r="T242">
            <v>2545135.6238780711</v>
          </cell>
          <cell r="U242">
            <v>143516262.42358741</v>
          </cell>
        </row>
        <row r="243">
          <cell r="F243">
            <v>0</v>
          </cell>
          <cell r="G243">
            <v>0.43957477510743587</v>
          </cell>
          <cell r="H243">
            <v>0.47613876550043055</v>
          </cell>
          <cell r="I243">
            <v>0.55756361311737179</v>
          </cell>
          <cell r="J243">
            <v>0.35217962004574171</v>
          </cell>
          <cell r="K243">
            <v>0.49347925927290015</v>
          </cell>
          <cell r="L243">
            <v>0.45691490120143929</v>
          </cell>
          <cell r="M243">
            <v>0.33843133202438774</v>
          </cell>
          <cell r="N243">
            <v>0.3340762921168049</v>
          </cell>
          <cell r="O243">
            <v>0.23471347938799569</v>
          </cell>
          <cell r="P243">
            <v>0.78747266480191436</v>
          </cell>
          <cell r="Q243">
            <v>0</v>
          </cell>
          <cell r="R243">
            <v>0.3079896686483955</v>
          </cell>
          <cell r="S243">
            <v>0</v>
          </cell>
          <cell r="T243">
            <v>0.69670434113293178</v>
          </cell>
          <cell r="U243">
            <v>0.47846716914706533</v>
          </cell>
        </row>
        <row r="244">
          <cell r="F244" t="str">
            <v>Total</v>
          </cell>
          <cell r="G244">
            <v>68606.833333333328</v>
          </cell>
          <cell r="H244">
            <v>211194118.6246846</v>
          </cell>
          <cell r="I244">
            <v>21445689.570232101</v>
          </cell>
          <cell r="J244">
            <v>171429.78859256289</v>
          </cell>
          <cell r="K244">
            <v>28263420.492599275</v>
          </cell>
          <cell r="L244">
            <v>2822898.0673886221</v>
          </cell>
          <cell r="M244">
            <v>24192500</v>
          </cell>
          <cell r="N244">
            <v>501403.65920047171</v>
          </cell>
          <cell r="O244">
            <v>4110592.8066666666</v>
          </cell>
          <cell r="P244">
            <v>5696675.3004041351</v>
          </cell>
          <cell r="R244">
            <v>-2101762.2501183283</v>
          </cell>
          <cell r="T244">
            <v>3653107.1698783301</v>
          </cell>
          <cell r="U244">
            <v>299950073.22952843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8">
          <cell r="E248" t="str">
            <v>2014-15</v>
          </cell>
          <cell r="F248" t="str">
            <v>Primary</v>
          </cell>
        </row>
        <row r="249">
          <cell r="F249" t="str">
            <v>Maintained</v>
          </cell>
          <cell r="G249">
            <v>34537</v>
          </cell>
          <cell r="H249">
            <v>94766580.397058144</v>
          </cell>
          <cell r="I249">
            <v>8925393.1626568828</v>
          </cell>
          <cell r="J249">
            <v>98971.178680914629</v>
          </cell>
          <cell r="K249">
            <v>13558057.577009348</v>
          </cell>
          <cell r="L249">
            <v>1693674.3254263436</v>
          </cell>
          <cell r="M249">
            <v>16650000</v>
          </cell>
          <cell r="N249">
            <v>27900.713437500002</v>
          </cell>
          <cell r="O249">
            <v>1964192.5708333338</v>
          </cell>
          <cell r="P249">
            <v>380677.08990873536</v>
          </cell>
          <cell r="Q249">
            <v>-1850974.6905355197</v>
          </cell>
          <cell r="R249">
            <v>-1850974.6905355197</v>
          </cell>
          <cell r="S249">
            <v>1223558.2691541763</v>
          </cell>
          <cell r="T249">
            <v>1223558.2691541763</v>
          </cell>
          <cell r="U249">
            <v>137438030.5936299</v>
          </cell>
        </row>
        <row r="250">
          <cell r="F250" t="str">
            <v>Academies</v>
          </cell>
          <cell r="G250">
            <v>6861</v>
          </cell>
          <cell r="H250">
            <v>18825998.439476978</v>
          </cell>
          <cell r="I250">
            <v>2456282.6799655231</v>
          </cell>
          <cell r="J250">
            <v>23188.090377399836</v>
          </cell>
          <cell r="K250">
            <v>2997394.14461812</v>
          </cell>
          <cell r="L250">
            <v>255757.6765515655</v>
          </cell>
          <cell r="M250">
            <v>3375000</v>
          </cell>
          <cell r="N250">
            <v>53483.562856250006</v>
          </cell>
          <cell r="O250">
            <v>78079.029210868553</v>
          </cell>
          <cell r="P250">
            <v>106212.78380928241</v>
          </cell>
          <cell r="Q250">
            <v>-171458.73417875322</v>
          </cell>
          <cell r="R250">
            <v>-171458.73417875322</v>
          </cell>
          <cell r="S250">
            <v>415051.27497710712</v>
          </cell>
          <cell r="T250">
            <v>489248.04197088833</v>
          </cell>
          <cell r="U250">
            <v>28489185.714658119</v>
          </cell>
        </row>
        <row r="251">
          <cell r="F251" t="str">
            <v>Total</v>
          </cell>
          <cell r="G251">
            <v>41398</v>
          </cell>
          <cell r="H251">
            <v>113592578.83653513</v>
          </cell>
          <cell r="I251">
            <v>11381675.842622407</v>
          </cell>
          <cell r="J251">
            <v>122159.26905831447</v>
          </cell>
          <cell r="K251">
            <v>16555451.721627468</v>
          </cell>
          <cell r="L251">
            <v>1949432.0019779091</v>
          </cell>
          <cell r="M251">
            <v>20025000</v>
          </cell>
          <cell r="N251">
            <v>81384.276293750008</v>
          </cell>
          <cell r="O251">
            <v>2042271.6000442023</v>
          </cell>
          <cell r="P251">
            <v>486889.87371801777</v>
          </cell>
          <cell r="Q251">
            <v>-2022433.4247142728</v>
          </cell>
          <cell r="R251">
            <v>-2022433.4247142728</v>
          </cell>
          <cell r="S251">
            <v>1638609.5441312834</v>
          </cell>
          <cell r="T251">
            <v>1712806.3111250647</v>
          </cell>
          <cell r="U251">
            <v>165927216.30828801</v>
          </cell>
        </row>
        <row r="252">
          <cell r="G252">
            <v>1488.8333333333285</v>
          </cell>
          <cell r="H252">
            <v>4425856.0839023143</v>
          </cell>
          <cell r="I252">
            <v>851198.99770402908</v>
          </cell>
          <cell r="J252">
            <v>18803.664948217425</v>
          </cell>
          <cell r="K252">
            <v>598507.31263420172</v>
          </cell>
          <cell r="L252">
            <v>129878.63704771665</v>
          </cell>
          <cell r="M252">
            <v>342500</v>
          </cell>
          <cell r="N252">
            <v>39131.565145067041</v>
          </cell>
          <cell r="O252">
            <v>-35624.536831535632</v>
          </cell>
          <cell r="P252">
            <v>46218.844250941125</v>
          </cell>
          <cell r="Q252">
            <v>-44403.575879953336</v>
          </cell>
          <cell r="R252">
            <v>-44403.575879953336</v>
          </cell>
          <cell r="S252">
            <v>-398156.7115035539</v>
          </cell>
          <cell r="T252">
            <v>-392985.6112223973</v>
          </cell>
          <cell r="U252">
            <v>5979081.3816985488</v>
          </cell>
        </row>
        <row r="253">
          <cell r="F253" t="str">
            <v>Secondary</v>
          </cell>
          <cell r="H253">
            <v>0</v>
          </cell>
          <cell r="I253">
            <v>0</v>
          </cell>
          <cell r="U253">
            <v>0</v>
          </cell>
        </row>
        <row r="254">
          <cell r="F254" t="str">
            <v>Maintained</v>
          </cell>
          <cell r="G254">
            <v>10309</v>
          </cell>
          <cell r="H254">
            <v>39061940.924705006</v>
          </cell>
          <cell r="I254">
            <v>2527987.3360309894</v>
          </cell>
          <cell r="J254">
            <v>0</v>
          </cell>
          <cell r="K254">
            <v>3987929.0278379247</v>
          </cell>
          <cell r="L254">
            <v>123662.63837863141</v>
          </cell>
          <cell r="M254">
            <v>1350000</v>
          </cell>
          <cell r="N254">
            <v>318278.87792500004</v>
          </cell>
          <cell r="O254">
            <v>1259974.6125</v>
          </cell>
          <cell r="P254">
            <v>1812213.9033786335</v>
          </cell>
          <cell r="Q254">
            <v>-522670.71563288028</v>
          </cell>
          <cell r="R254">
            <v>-522670.71563288028</v>
          </cell>
          <cell r="S254">
            <v>32445.106789922102</v>
          </cell>
          <cell r="T254">
            <v>32445.106789922102</v>
          </cell>
          <cell r="U254">
            <v>49951761.711913213</v>
          </cell>
        </row>
        <row r="255">
          <cell r="F255" t="str">
            <v>Academies</v>
          </cell>
          <cell r="G255">
            <v>13822</v>
          </cell>
          <cell r="H255">
            <v>52312557.299076669</v>
          </cell>
          <cell r="I255">
            <v>5168351.5571083128</v>
          </cell>
          <cell r="J255">
            <v>25786.761133146087</v>
          </cell>
          <cell r="K255">
            <v>6070388.7614037246</v>
          </cell>
          <cell r="L255">
            <v>526905.35964345967</v>
          </cell>
          <cell r="M255">
            <v>2025000</v>
          </cell>
          <cell r="N255">
            <v>74551.476318750007</v>
          </cell>
          <cell r="O255">
            <v>436819.41078913148</v>
          </cell>
          <cell r="P255">
            <v>3154687.8662926666</v>
          </cell>
          <cell r="Q255">
            <v>-253874.67310381465</v>
          </cell>
          <cell r="R255">
            <v>-253874.67310381465</v>
          </cell>
          <cell r="S255">
            <v>1143499.251771285</v>
          </cell>
          <cell r="T255">
            <v>1069302.4847775036</v>
          </cell>
          <cell r="U255">
            <v>70610476.303439543</v>
          </cell>
        </row>
        <row r="256">
          <cell r="F256" t="str">
            <v>Total</v>
          </cell>
          <cell r="G256">
            <v>24131</v>
          </cell>
          <cell r="H256">
            <v>91374498.223781675</v>
          </cell>
          <cell r="I256">
            <v>7696338.8931393027</v>
          </cell>
          <cell r="J256">
            <v>25786.761133146087</v>
          </cell>
          <cell r="K256">
            <v>10058317.789241649</v>
          </cell>
          <cell r="L256">
            <v>650567.99802209111</v>
          </cell>
          <cell r="M256">
            <v>3375000</v>
          </cell>
          <cell r="N256">
            <v>392830.35424375004</v>
          </cell>
          <cell r="O256">
            <v>1696794.0232891315</v>
          </cell>
          <cell r="P256">
            <v>4966901.7696713004</v>
          </cell>
          <cell r="Q256">
            <v>-776545.38873669493</v>
          </cell>
          <cell r="R256">
            <v>-776545.38873669493</v>
          </cell>
          <cell r="S256">
            <v>1175944.3585612071</v>
          </cell>
          <cell r="T256">
            <v>1101747.5915674258</v>
          </cell>
          <cell r="U256">
            <v>120562238.01535276</v>
          </cell>
        </row>
        <row r="257">
          <cell r="G257">
            <v>1589</v>
          </cell>
          <cell r="H257">
            <v>1801185.4804655015</v>
          </cell>
          <cell r="I257">
            <v>1516475.8367663603</v>
          </cell>
          <cell r="J257">
            <v>4680.0934528848993</v>
          </cell>
          <cell r="K257">
            <v>1051143.6690959558</v>
          </cell>
          <cell r="L257">
            <v>93019.430340904975</v>
          </cell>
          <cell r="M257">
            <v>450000</v>
          </cell>
          <cell r="N257">
            <v>-11942.536482095369</v>
          </cell>
          <cell r="O257">
            <v>407151.72016486851</v>
          </cell>
          <cell r="P257">
            <v>196664.81276387535</v>
          </cell>
          <cell r="Q257">
            <v>741620.13921259274</v>
          </cell>
          <cell r="R257">
            <v>741620.13921259274</v>
          </cell>
          <cell r="S257">
            <v>1236709.978689394</v>
          </cell>
          <cell r="T257">
            <v>1231538.8784082371</v>
          </cell>
          <cell r="U257">
            <v>7481537.5241890997</v>
          </cell>
        </row>
        <row r="258">
          <cell r="F258" t="str">
            <v>Total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F259" t="str">
            <v>Maintained</v>
          </cell>
          <cell r="G259">
            <v>44846</v>
          </cell>
          <cell r="H259">
            <v>133828521.32176316</v>
          </cell>
          <cell r="I259">
            <v>11453380.498687873</v>
          </cell>
          <cell r="J259">
            <v>98971.178680914629</v>
          </cell>
          <cell r="K259">
            <v>17545986.604847275</v>
          </cell>
          <cell r="L259">
            <v>1817336.9638049749</v>
          </cell>
          <cell r="M259">
            <v>18000000</v>
          </cell>
          <cell r="N259">
            <v>346179.59136250004</v>
          </cell>
          <cell r="O259">
            <v>3224167.1833333336</v>
          </cell>
          <cell r="P259">
            <v>2192890.9932873687</v>
          </cell>
          <cell r="Q259">
            <v>-2373645.4061683998</v>
          </cell>
          <cell r="R259">
            <v>-2373645.4061683998</v>
          </cell>
          <cell r="S259">
            <v>1256003.3759440985</v>
          </cell>
          <cell r="T259">
            <v>1256003.3759440985</v>
          </cell>
          <cell r="U259">
            <v>187389792.30554312</v>
          </cell>
        </row>
        <row r="260">
          <cell r="F260">
            <v>0</v>
          </cell>
          <cell r="G260">
            <v>0.68436875276595099</v>
          </cell>
          <cell r="H260">
            <v>0.65292691509856826</v>
          </cell>
          <cell r="I260">
            <v>0.60034446232073235</v>
          </cell>
          <cell r="J260">
            <v>0.66896812677456508</v>
          </cell>
          <cell r="K260">
            <v>0.65928227858445443</v>
          </cell>
          <cell r="L260">
            <v>0.69897575530960576</v>
          </cell>
          <cell r="M260">
            <v>0.76923076923076927</v>
          </cell>
          <cell r="N260">
            <v>0.73000613871849906</v>
          </cell>
          <cell r="O260">
            <v>0.86229221632623443</v>
          </cell>
          <cell r="P260">
            <v>0.40208558314570536</v>
          </cell>
          <cell r="Q260">
            <v>0.84803979035548394</v>
          </cell>
          <cell r="R260">
            <v>0.84803979035548394</v>
          </cell>
          <cell r="S260">
            <v>0.44625308996305468</v>
          </cell>
          <cell r="T260">
            <v>0.44625308996305468</v>
          </cell>
          <cell r="U260">
            <v>0.65408966884293407</v>
          </cell>
        </row>
        <row r="261">
          <cell r="F261" t="str">
            <v>Academies</v>
          </cell>
          <cell r="G261">
            <v>20683</v>
          </cell>
          <cell r="H261">
            <v>71138555.738553643</v>
          </cell>
          <cell r="I261">
            <v>7624634.2370738359</v>
          </cell>
          <cell r="J261">
            <v>48974.851510545923</v>
          </cell>
          <cell r="K261">
            <v>9067782.9060218446</v>
          </cell>
          <cell r="L261">
            <v>782663.0361950252</v>
          </cell>
          <cell r="M261">
            <v>5400000</v>
          </cell>
          <cell r="N261">
            <v>128035.03917500001</v>
          </cell>
          <cell r="O261">
            <v>514898.44000000006</v>
          </cell>
          <cell r="P261">
            <v>3260900.650101949</v>
          </cell>
          <cell r="Q261">
            <v>-425333.40728256787</v>
          </cell>
          <cell r="R261">
            <v>-425333.40728256787</v>
          </cell>
          <cell r="S261">
            <v>1558550.526748392</v>
          </cell>
          <cell r="T261">
            <v>1558550.526748392</v>
          </cell>
          <cell r="U261">
            <v>99099662.018097669</v>
          </cell>
        </row>
        <row r="262">
          <cell r="F262">
            <v>0</v>
          </cell>
          <cell r="G262">
            <v>0.31563124723404906</v>
          </cell>
          <cell r="H262">
            <v>0.34707308490143179</v>
          </cell>
          <cell r="I262">
            <v>0.39965553767926759</v>
          </cell>
          <cell r="J262">
            <v>0.33103187322543481</v>
          </cell>
          <cell r="K262">
            <v>0.34071772141554557</v>
          </cell>
          <cell r="L262">
            <v>0.30102424469039429</v>
          </cell>
          <cell r="M262">
            <v>0.23076923076923078</v>
          </cell>
          <cell r="N262">
            <v>0.26999386128150099</v>
          </cell>
          <cell r="O262">
            <v>0.13770778367376554</v>
          </cell>
          <cell r="P262">
            <v>0.59791441685429458</v>
          </cell>
          <cell r="Q262">
            <v>0.15196020964451606</v>
          </cell>
          <cell r="R262">
            <v>0.15196020964451606</v>
          </cell>
          <cell r="S262">
            <v>0.55374691003694543</v>
          </cell>
          <cell r="T262">
            <v>0.55374691003694543</v>
          </cell>
          <cell r="U262">
            <v>0.34591033115706576</v>
          </cell>
        </row>
        <row r="263">
          <cell r="F263" t="str">
            <v>Total</v>
          </cell>
          <cell r="G263">
            <v>65529</v>
          </cell>
          <cell r="H263">
            <v>204967077.0603168</v>
          </cell>
          <cell r="I263">
            <v>19078014.73576171</v>
          </cell>
          <cell r="J263">
            <v>147946.03019146057</v>
          </cell>
          <cell r="K263">
            <v>26613769.510869119</v>
          </cell>
          <cell r="L263">
            <v>2600000</v>
          </cell>
          <cell r="M263">
            <v>23400000</v>
          </cell>
          <cell r="N263">
            <v>474214.63053750002</v>
          </cell>
          <cell r="O263">
            <v>3739065.6233333335</v>
          </cell>
          <cell r="P263">
            <v>5453791.6433893181</v>
          </cell>
          <cell r="Q263">
            <v>-2798978.8134509679</v>
          </cell>
          <cell r="R263">
            <v>-2798978.8134509679</v>
          </cell>
          <cell r="S263">
            <v>2814553.9026924903</v>
          </cell>
          <cell r="T263">
            <v>2814553.9026924903</v>
          </cell>
          <cell r="U263">
            <v>286489454.32364082</v>
          </cell>
        </row>
        <row r="264">
          <cell r="F264">
            <v>0</v>
          </cell>
          <cell r="G264">
            <v>3077.8333333333285</v>
          </cell>
          <cell r="H264">
            <v>6227041.564367801</v>
          </cell>
          <cell r="I264">
            <v>2367674.8344703913</v>
          </cell>
          <cell r="J264">
            <v>23483.758401102328</v>
          </cell>
          <cell r="K264">
            <v>1649650.9817301556</v>
          </cell>
          <cell r="L264">
            <v>222898.06738862209</v>
          </cell>
          <cell r="M264">
            <v>792500</v>
          </cell>
          <cell r="N264">
            <v>27189.028662971687</v>
          </cell>
          <cell r="O264">
            <v>371527.18333333312</v>
          </cell>
          <cell r="P264">
            <v>242883.657014817</v>
          </cell>
          <cell r="Q264">
            <v>2798978.8134509679</v>
          </cell>
          <cell r="R264">
            <v>697216.56333263963</v>
          </cell>
          <cell r="S264">
            <v>-2814553.9026924903</v>
          </cell>
          <cell r="T264">
            <v>838553.26718583982</v>
          </cell>
          <cell r="U264">
            <v>13460618.905887604</v>
          </cell>
        </row>
        <row r="266">
          <cell r="E266" t="str">
            <v>Var</v>
          </cell>
          <cell r="F266" t="str">
            <v>Primary</v>
          </cell>
        </row>
        <row r="267">
          <cell r="F267" t="str">
            <v>Maintained</v>
          </cell>
          <cell r="G267">
            <v>-1656</v>
          </cell>
          <cell r="H267">
            <v>-4282768.5367225111</v>
          </cell>
          <cell r="I267">
            <v>-617878.16702440567</v>
          </cell>
          <cell r="J267">
            <v>12084.532100597629</v>
          </cell>
          <cell r="K267">
            <v>-1225803.5958418567</v>
          </cell>
          <cell r="L267">
            <v>-215485.22536200122</v>
          </cell>
          <cell r="M267">
            <v>-1395000</v>
          </cell>
          <cell r="N267">
            <v>2887.0126461250038</v>
          </cell>
          <cell r="O267">
            <v>-97374.047620667145</v>
          </cell>
          <cell r="P267">
            <v>24584.119973276043</v>
          </cell>
          <cell r="Q267">
            <v>396533.4994088416</v>
          </cell>
          <cell r="R267">
            <v>396533.4994088416</v>
          </cell>
          <cell r="S267">
            <v>-397280.65673693316</v>
          </cell>
          <cell r="T267">
            <v>-397280.65673693316</v>
          </cell>
          <cell r="U267">
            <v>-7795501.0651796013</v>
          </cell>
        </row>
        <row r="268">
          <cell r="F268" t="str">
            <v>Academies</v>
          </cell>
          <cell r="G268">
            <v>3144.8333333333321</v>
          </cell>
          <cell r="H268">
            <v>8708624.6206248254</v>
          </cell>
          <cell r="I268">
            <v>1469077.1647284366</v>
          </cell>
          <cell r="J268">
            <v>6719.1328476198069</v>
          </cell>
          <cell r="K268">
            <v>1824310.9084760575</v>
          </cell>
          <cell r="L268">
            <v>345363.86240971787</v>
          </cell>
          <cell r="M268">
            <v>1737500</v>
          </cell>
          <cell r="N268">
            <v>36244.552498942037</v>
          </cell>
          <cell r="O268">
            <v>61749.510789131455</v>
          </cell>
          <cell r="P268">
            <v>21634.72427766514</v>
          </cell>
          <cell r="Q268">
            <v>-440937.0752887947</v>
          </cell>
          <cell r="R268">
            <v>-440937.0752887947</v>
          </cell>
          <cell r="S268">
            <v>-876.05476662080036</v>
          </cell>
          <cell r="T268">
            <v>4295.0455145358574</v>
          </cell>
          <cell r="U268">
            <v>13774582.44687815</v>
          </cell>
        </row>
        <row r="269">
          <cell r="F269" t="str">
            <v>Total</v>
          </cell>
          <cell r="G269">
            <v>1488.8333333333285</v>
          </cell>
          <cell r="H269">
            <v>4425856.0839023143</v>
          </cell>
          <cell r="I269">
            <v>851198.99770402908</v>
          </cell>
          <cell r="J269">
            <v>18803.664948217425</v>
          </cell>
          <cell r="K269">
            <v>598507.31263420172</v>
          </cell>
          <cell r="L269">
            <v>129878.63704771665</v>
          </cell>
          <cell r="M269">
            <v>342500</v>
          </cell>
          <cell r="N269">
            <v>39131.565145067041</v>
          </cell>
          <cell r="O269">
            <v>-35624.536831535632</v>
          </cell>
          <cell r="P269">
            <v>46218.844250941125</v>
          </cell>
          <cell r="Q269">
            <v>-44403.575879953336</v>
          </cell>
          <cell r="R269">
            <v>-44403.575879953336</v>
          </cell>
          <cell r="S269">
            <v>-398156.7115035539</v>
          </cell>
          <cell r="T269">
            <v>-392985.6112223973</v>
          </cell>
          <cell r="U269">
            <v>5979081.3816985488</v>
          </cell>
        </row>
        <row r="270">
          <cell r="H270">
            <v>0</v>
          </cell>
          <cell r="I270">
            <v>0</v>
          </cell>
          <cell r="U270">
            <v>0</v>
          </cell>
        </row>
        <row r="271">
          <cell r="F271" t="str">
            <v>Secondary</v>
          </cell>
          <cell r="H271">
            <v>0</v>
          </cell>
          <cell r="I271">
            <v>0</v>
          </cell>
          <cell r="U271">
            <v>0</v>
          </cell>
        </row>
        <row r="272">
          <cell r="F272" t="str">
            <v>Maintained</v>
          </cell>
          <cell r="G272">
            <v>-4741</v>
          </cell>
          <cell r="H272">
            <v>-18909341.083264843</v>
          </cell>
          <cell r="I272">
            <v>-1347148.9240035126</v>
          </cell>
          <cell r="J272">
            <v>0</v>
          </cell>
          <cell r="K272">
            <v>-2004174.3256125366</v>
          </cell>
          <cell r="L272">
            <v>-68777.862616958184</v>
          </cell>
          <cell r="M272">
            <v>-600000</v>
          </cell>
          <cell r="N272">
            <v>-15170.020127644995</v>
          </cell>
          <cell r="O272">
            <v>18988.130953999935</v>
          </cell>
          <cell r="P272">
            <v>-1006775.8921770002</v>
          </cell>
          <cell r="Q272">
            <v>522670.71563288028</v>
          </cell>
          <cell r="R272">
            <v>522670.71563288028</v>
          </cell>
          <cell r="S272">
            <v>249248.82679309382</v>
          </cell>
          <cell r="T272">
            <v>249248.82679309382</v>
          </cell>
          <cell r="U272">
            <v>-23160480.434422504</v>
          </cell>
        </row>
        <row r="273">
          <cell r="F273" t="str">
            <v>Academies</v>
          </cell>
          <cell r="G273">
            <v>6330</v>
          </cell>
          <cell r="H273">
            <v>20710526.563730337</v>
          </cell>
          <cell r="I273">
            <v>2863624.7607698729</v>
          </cell>
          <cell r="J273">
            <v>4680.0934528848993</v>
          </cell>
          <cell r="K273">
            <v>3055317.9947084934</v>
          </cell>
          <cell r="L273">
            <v>161797.29295786319</v>
          </cell>
          <cell r="M273">
            <v>1050000</v>
          </cell>
          <cell r="N273">
            <v>3227.4836455496261</v>
          </cell>
          <cell r="O273">
            <v>388163.58921086852</v>
          </cell>
          <cell r="P273">
            <v>1203440.704940876</v>
          </cell>
          <cell r="Q273">
            <v>218949.42357971251</v>
          </cell>
          <cell r="R273">
            <v>218949.42357971251</v>
          </cell>
          <cell r="S273">
            <v>987461.15189630003</v>
          </cell>
          <cell r="T273">
            <v>982290.05161514343</v>
          </cell>
          <cell r="U273">
            <v>30642017.958611608</v>
          </cell>
        </row>
        <row r="274">
          <cell r="F274" t="str">
            <v>Total</v>
          </cell>
          <cell r="G274">
            <v>1589</v>
          </cell>
          <cell r="H274">
            <v>1801185.4804655015</v>
          </cell>
          <cell r="I274">
            <v>1516475.8367663603</v>
          </cell>
          <cell r="J274">
            <v>4680.0934528848993</v>
          </cell>
          <cell r="K274">
            <v>1051143.6690959558</v>
          </cell>
          <cell r="L274">
            <v>93019.430340904975</v>
          </cell>
          <cell r="M274">
            <v>450000</v>
          </cell>
          <cell r="N274">
            <v>-11942.536482095369</v>
          </cell>
          <cell r="O274">
            <v>407151.72016486851</v>
          </cell>
          <cell r="P274">
            <v>196664.81276387535</v>
          </cell>
          <cell r="Q274">
            <v>741620.13921259274</v>
          </cell>
          <cell r="R274">
            <v>741620.13921259274</v>
          </cell>
          <cell r="S274">
            <v>1236709.978689394</v>
          </cell>
          <cell r="T274">
            <v>1231538.8784082371</v>
          </cell>
          <cell r="U274">
            <v>7481537.5241890997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</sheetData>
      <sheetData sheetId="20" refreshError="1"/>
      <sheetData sheetId="21">
        <row r="1">
          <cell r="E1" t="str">
            <v>Maintained Primary and Secondary Indicative School Budgets 2015-16</v>
          </cell>
        </row>
      </sheetData>
      <sheetData sheetId="22" refreshError="1"/>
      <sheetData sheetId="23">
        <row r="9">
          <cell r="X9">
            <v>263218.56009204243</v>
          </cell>
        </row>
      </sheetData>
      <sheetData sheetId="24">
        <row r="1">
          <cell r="E1" t="str">
            <v>Notional SEN Allocation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autoPageBreaks="0" fitToPage="1"/>
  </sheetPr>
  <dimension ref="B2:P306"/>
  <sheetViews>
    <sheetView showGridLines="0" tabSelected="1" workbookViewId="0">
      <pane ySplit="7" topLeftCell="A29" activePane="bottomLeft" state="frozen"/>
      <selection activeCell="D10" sqref="D10"/>
      <selection pane="bottomLeft" activeCell="B33" sqref="B33"/>
    </sheetView>
  </sheetViews>
  <sheetFormatPr defaultColWidth="8.81640625" defaultRowHeight="12.5" outlineLevelRow="1" x14ac:dyDescent="0.25"/>
  <cols>
    <col min="1" max="2" width="8.81640625" style="11"/>
    <col min="3" max="3" width="19" style="11" customWidth="1"/>
    <col min="4" max="4" width="22.453125" style="11" customWidth="1"/>
    <col min="5" max="5" width="13.81640625" style="252" bestFit="1" customWidth="1"/>
    <col min="6" max="6" width="2.26953125" style="11" customWidth="1"/>
    <col min="7" max="7" width="9.81640625" style="11" bestFit="1" customWidth="1"/>
    <col min="8" max="8" width="1.7265625" style="11" customWidth="1"/>
    <col min="9" max="9" width="18.81640625" style="252" bestFit="1" customWidth="1"/>
    <col min="10" max="11" width="1.81640625" style="11" customWidth="1"/>
    <col min="12" max="12" width="12.7265625" style="11" customWidth="1"/>
    <col min="13" max="16384" width="8.81640625" style="11"/>
  </cols>
  <sheetData>
    <row r="2" spans="2:16" ht="13.15" customHeight="1" x14ac:dyDescent="0.25">
      <c r="B2" s="301" t="s">
        <v>587</v>
      </c>
      <c r="C2" s="302"/>
      <c r="D2" s="302"/>
      <c r="E2" s="302"/>
      <c r="F2" s="302"/>
      <c r="G2" s="302"/>
      <c r="H2" s="302"/>
      <c r="I2" s="302"/>
      <c r="J2" s="303"/>
      <c r="O2" s="307"/>
      <c r="P2" s="307"/>
    </row>
    <row r="3" spans="2:16" ht="37.5" customHeight="1" x14ac:dyDescent="0.25">
      <c r="B3" s="304"/>
      <c r="C3" s="305"/>
      <c r="D3" s="305"/>
      <c r="E3" s="305"/>
      <c r="F3" s="305"/>
      <c r="G3" s="305"/>
      <c r="H3" s="305"/>
      <c r="I3" s="305"/>
      <c r="J3" s="306"/>
      <c r="O3" s="307"/>
      <c r="P3" s="307"/>
    </row>
    <row r="4" spans="2:16" ht="15.75" customHeight="1" x14ac:dyDescent="0.25">
      <c r="B4" s="274"/>
      <c r="C4" s="274"/>
      <c r="D4" s="274"/>
      <c r="E4" s="274"/>
      <c r="F4" s="274"/>
      <c r="G4" s="274"/>
      <c r="H4" s="274"/>
      <c r="I4" s="274"/>
      <c r="J4" s="274"/>
      <c r="O4" s="266"/>
      <c r="P4" s="266"/>
    </row>
    <row r="6" spans="2:16" ht="15.5" x14ac:dyDescent="0.35">
      <c r="B6" s="12" t="s">
        <v>16</v>
      </c>
    </row>
    <row r="7" spans="2:16" ht="27.75" customHeight="1" x14ac:dyDescent="0.25">
      <c r="B7" s="265">
        <v>1</v>
      </c>
    </row>
    <row r="8" spans="2:16" ht="15.75" hidden="1" customHeight="1" outlineLevel="1" x14ac:dyDescent="0.35">
      <c r="B8" s="12" t="s">
        <v>573</v>
      </c>
      <c r="D8" s="13" t="str">
        <f>VLOOKUP(B7,C44:D262,2,FALSE)</f>
        <v>00071002</v>
      </c>
    </row>
    <row r="9" spans="2:16" hidden="1" outlineLevel="1" x14ac:dyDescent="0.25"/>
    <row r="10" spans="2:16" hidden="1" outlineLevel="1" x14ac:dyDescent="0.25"/>
    <row r="11" spans="2:16" collapsed="1" x14ac:dyDescent="0.25"/>
    <row r="12" spans="2:16" ht="36" x14ac:dyDescent="0.4">
      <c r="B12" s="14" t="s">
        <v>17</v>
      </c>
      <c r="C12" s="15"/>
      <c r="D12" s="16"/>
      <c r="E12" s="261" t="s">
        <v>61</v>
      </c>
      <c r="F12" s="16"/>
      <c r="G12" s="17" t="s">
        <v>62</v>
      </c>
      <c r="H12" s="15"/>
      <c r="I12" s="253" t="s">
        <v>63</v>
      </c>
    </row>
    <row r="13" spans="2:16" ht="17.5" x14ac:dyDescent="0.35">
      <c r="E13" s="257"/>
    </row>
    <row r="14" spans="2:16" ht="17.5" x14ac:dyDescent="0.35">
      <c r="B14" s="18" t="s">
        <v>578</v>
      </c>
      <c r="D14" s="19"/>
      <c r="E14" s="255">
        <f>VLOOKUP($D$8,'[4]2023 24'!$B:$I,5,FALSE)</f>
        <v>6912</v>
      </c>
      <c r="F14" s="19"/>
      <c r="G14" s="20"/>
      <c r="H14" s="20"/>
      <c r="I14" s="254"/>
    </row>
    <row r="15" spans="2:16" ht="17.5" x14ac:dyDescent="0.35">
      <c r="B15" s="18" t="s">
        <v>579</v>
      </c>
      <c r="E15" s="255">
        <f>VLOOKUP($D$8,'[4]2023 24'!$B:$I,6,FALSE)</f>
        <v>4518</v>
      </c>
      <c r="G15" s="20"/>
      <c r="H15" s="20"/>
      <c r="I15" s="254"/>
    </row>
    <row r="16" spans="2:16" ht="17.5" x14ac:dyDescent="0.35">
      <c r="B16" s="18" t="s">
        <v>580</v>
      </c>
      <c r="D16" s="19"/>
      <c r="E16" s="255">
        <f>VLOOKUP($D$8,'[4]2023 24'!$B:$I,7,FALSE)</f>
        <v>5718</v>
      </c>
      <c r="F16" s="19"/>
    </row>
    <row r="17" spans="2:12" ht="17.5" x14ac:dyDescent="0.35">
      <c r="B17" s="18"/>
      <c r="E17" s="257"/>
    </row>
    <row r="18" spans="2:12" ht="18.5" thickBot="1" x14ac:dyDescent="0.45">
      <c r="B18" s="14" t="s">
        <v>581</v>
      </c>
      <c r="C18" s="21"/>
      <c r="D18" s="22"/>
      <c r="E18" s="256">
        <f>SUM(E14:E16)</f>
        <v>17148</v>
      </c>
      <c r="F18" s="22"/>
      <c r="G18" s="273">
        <v>5.63</v>
      </c>
      <c r="I18" s="272">
        <f>IF(ISERROR(E18*G18),0,E18*G18)</f>
        <v>96543.24</v>
      </c>
    </row>
    <row r="19" spans="2:12" ht="13" thickTop="1" x14ac:dyDescent="0.25">
      <c r="D19" s="23"/>
      <c r="E19" s="260">
        <f>VLOOKUP($D$8,'[4]2023 24'!$B:$J,8,FALSE)-E18</f>
        <v>0</v>
      </c>
      <c r="F19" s="23"/>
      <c r="I19" s="260">
        <f>VLOOKUP($D$8,'[4]2023 24'!$B:$J,9,FALSE)-I18</f>
        <v>0</v>
      </c>
    </row>
    <row r="20" spans="2:12" x14ac:dyDescent="0.25">
      <c r="D20" s="23"/>
      <c r="E20" s="260"/>
      <c r="F20" s="23"/>
      <c r="I20" s="260"/>
    </row>
    <row r="21" spans="2:12" ht="18" x14ac:dyDescent="0.4">
      <c r="B21" s="25" t="s">
        <v>574</v>
      </c>
      <c r="D21" s="23"/>
      <c r="E21" s="260"/>
      <c r="F21" s="23"/>
      <c r="I21" s="261" t="s">
        <v>575</v>
      </c>
    </row>
    <row r="22" spans="2:12" ht="17.5" x14ac:dyDescent="0.35">
      <c r="B22" s="18" t="s">
        <v>582</v>
      </c>
      <c r="D22" s="23"/>
      <c r="E22" s="260"/>
      <c r="F22" s="23"/>
      <c r="I22" s="270">
        <v>13</v>
      </c>
    </row>
    <row r="23" spans="2:12" ht="17.5" x14ac:dyDescent="0.35">
      <c r="B23" s="18" t="s">
        <v>583</v>
      </c>
      <c r="D23" s="23"/>
      <c r="E23" s="260"/>
      <c r="F23" s="23"/>
      <c r="I23" s="270">
        <v>14</v>
      </c>
    </row>
    <row r="24" spans="2:12" ht="17.5" x14ac:dyDescent="0.35">
      <c r="B24" s="18" t="s">
        <v>584</v>
      </c>
      <c r="D24" s="23"/>
      <c r="E24" s="260"/>
      <c r="F24" s="23"/>
      <c r="I24" s="270">
        <v>11</v>
      </c>
    </row>
    <row r="25" spans="2:12" ht="18" hidden="1" thickBot="1" x14ac:dyDescent="0.3">
      <c r="D25" s="23"/>
      <c r="E25" s="260"/>
      <c r="F25" s="23"/>
      <c r="I25" s="271">
        <f>SUM(I22:I24)</f>
        <v>38</v>
      </c>
    </row>
    <row r="26" spans="2:12" x14ac:dyDescent="0.25">
      <c r="D26" s="23"/>
      <c r="E26" s="262"/>
      <c r="F26" s="23"/>
    </row>
    <row r="27" spans="2:12" ht="17.5" x14ac:dyDescent="0.35">
      <c r="B27" s="18" t="s">
        <v>577</v>
      </c>
      <c r="D27" s="23"/>
      <c r="E27" s="259">
        <f>E18/38/15/2</f>
        <v>15.042105263157895</v>
      </c>
      <c r="F27" s="23"/>
      <c r="G27" s="18" t="s">
        <v>566</v>
      </c>
    </row>
    <row r="28" spans="2:12" ht="18" thickBot="1" x14ac:dyDescent="0.4">
      <c r="B28" s="18"/>
      <c r="D28" s="23"/>
      <c r="E28" s="259"/>
      <c r="F28" s="23"/>
      <c r="G28" s="18"/>
    </row>
    <row r="29" spans="2:12" ht="17.5" x14ac:dyDescent="0.35">
      <c r="B29" s="288" t="s">
        <v>588</v>
      </c>
      <c r="C29" s="289"/>
      <c r="D29" s="289"/>
      <c r="E29" s="290"/>
      <c r="F29" s="289"/>
      <c r="G29" s="289"/>
      <c r="H29" s="289"/>
      <c r="I29" s="290"/>
      <c r="J29" s="291"/>
      <c r="K29" s="18"/>
      <c r="L29" s="18"/>
    </row>
    <row r="30" spans="2:12" ht="17.5" x14ac:dyDescent="0.35">
      <c r="B30" s="292" t="s">
        <v>589</v>
      </c>
      <c r="C30" s="293"/>
      <c r="D30" s="293"/>
      <c r="E30" s="294"/>
      <c r="F30" s="293"/>
      <c r="G30" s="293"/>
      <c r="H30" s="293"/>
      <c r="I30" s="294"/>
      <c r="J30" s="295"/>
      <c r="K30" s="18"/>
      <c r="L30" s="18"/>
    </row>
    <row r="31" spans="2:12" ht="17.5" x14ac:dyDescent="0.35">
      <c r="B31" s="292" t="s">
        <v>590</v>
      </c>
      <c r="C31" s="293"/>
      <c r="D31" s="293"/>
      <c r="E31" s="294"/>
      <c r="F31" s="293"/>
      <c r="G31" s="293"/>
      <c r="H31" s="293"/>
      <c r="I31" s="294"/>
      <c r="J31" s="295"/>
      <c r="K31" s="18"/>
      <c r="L31" s="18"/>
    </row>
    <row r="32" spans="2:12" ht="18" thickBot="1" x14ac:dyDescent="0.4">
      <c r="B32" s="296" t="s">
        <v>593</v>
      </c>
      <c r="C32" s="297"/>
      <c r="D32" s="297"/>
      <c r="E32" s="298"/>
      <c r="F32" s="297"/>
      <c r="G32" s="297"/>
      <c r="H32" s="297"/>
      <c r="I32" s="298"/>
      <c r="J32" s="299"/>
      <c r="K32" s="18"/>
      <c r="L32" s="18"/>
    </row>
    <row r="33" spans="2:12" ht="17.5" x14ac:dyDescent="0.3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2:12" x14ac:dyDescent="0.25">
      <c r="B34" s="300" t="s">
        <v>592</v>
      </c>
      <c r="E34" s="11"/>
      <c r="I34" s="11"/>
    </row>
    <row r="35" spans="2:12" x14ac:dyDescent="0.25">
      <c r="B35" s="11" t="s">
        <v>591</v>
      </c>
    </row>
    <row r="39" spans="2:12" ht="15.5" x14ac:dyDescent="0.35"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</row>
    <row r="40" spans="2:12" ht="15.5" x14ac:dyDescent="0.35"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</row>
    <row r="41" spans="2:12" ht="15.5" x14ac:dyDescent="0.35"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</row>
    <row r="42" spans="2:12" ht="15.5" x14ac:dyDescent="0.35"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</row>
    <row r="43" spans="2:12" ht="15.5" x14ac:dyDescent="0.35"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</row>
    <row r="44" spans="2:12" ht="15.5" hidden="1" outlineLevel="1" x14ac:dyDescent="0.35">
      <c r="B44" s="275" t="s">
        <v>59</v>
      </c>
      <c r="C44" s="251">
        <v>1</v>
      </c>
      <c r="D44" s="278" t="s">
        <v>569</v>
      </c>
      <c r="E44" s="267"/>
      <c r="F44" s="267"/>
      <c r="G44" s="267"/>
      <c r="H44" s="267"/>
      <c r="I44" s="267"/>
      <c r="J44" s="267"/>
      <c r="K44" s="267"/>
      <c r="L44" s="267"/>
    </row>
    <row r="45" spans="2:12" hidden="1" outlineLevel="1" x14ac:dyDescent="0.25">
      <c r="B45" s="275" t="s">
        <v>18</v>
      </c>
      <c r="C45" s="251">
        <v>2</v>
      </c>
      <c r="D45" s="278" t="s">
        <v>576</v>
      </c>
      <c r="E45" s="11"/>
      <c r="I45" s="11"/>
    </row>
    <row r="46" spans="2:12" hidden="1" outlineLevel="1" x14ac:dyDescent="0.25">
      <c r="B46" s="275" t="s">
        <v>312</v>
      </c>
      <c r="C46" s="251">
        <v>3</v>
      </c>
      <c r="D46" s="278" t="s">
        <v>568</v>
      </c>
      <c r="E46" s="263"/>
      <c r="F46" s="24"/>
    </row>
    <row r="47" spans="2:12" hidden="1" outlineLevel="1" x14ac:dyDescent="0.25">
      <c r="B47" s="275" t="s">
        <v>585</v>
      </c>
      <c r="C47" s="251">
        <v>4</v>
      </c>
      <c r="D47" s="278" t="s">
        <v>586</v>
      </c>
      <c r="E47" s="258"/>
      <c r="F47" s="24"/>
    </row>
    <row r="48" spans="2:12" hidden="1" outlineLevel="1" x14ac:dyDescent="0.25">
      <c r="B48" s="275" t="s">
        <v>234</v>
      </c>
      <c r="C48" s="251">
        <v>5</v>
      </c>
      <c r="D48" s="278" t="s">
        <v>570</v>
      </c>
      <c r="E48" s="258"/>
      <c r="F48" s="24"/>
    </row>
    <row r="49" spans="2:6" hidden="1" outlineLevel="1" x14ac:dyDescent="0.25">
      <c r="B49" s="275" t="s">
        <v>567</v>
      </c>
      <c r="C49" s="251">
        <v>6</v>
      </c>
      <c r="D49" s="278" t="s">
        <v>571</v>
      </c>
      <c r="E49" s="264"/>
      <c r="F49" s="24"/>
    </row>
    <row r="50" spans="2:6" hidden="1" outlineLevel="1" x14ac:dyDescent="0.25">
      <c r="B50" s="275" t="s">
        <v>50</v>
      </c>
      <c r="C50" s="251">
        <v>7</v>
      </c>
      <c r="D50" s="278" t="s">
        <v>572</v>
      </c>
      <c r="E50" s="263"/>
      <c r="F50" s="24"/>
    </row>
    <row r="51" spans="2:6" collapsed="1" x14ac:dyDescent="0.25">
      <c r="B51" s="275"/>
      <c r="C51" s="251"/>
      <c r="D51" s="278"/>
      <c r="E51" s="264"/>
      <c r="F51" s="24"/>
    </row>
    <row r="52" spans="2:6" x14ac:dyDescent="0.25">
      <c r="B52" s="279"/>
      <c r="C52" s="251"/>
      <c r="D52" s="283"/>
      <c r="E52" s="263"/>
      <c r="F52" s="24"/>
    </row>
    <row r="53" spans="2:6" x14ac:dyDescent="0.25">
      <c r="B53" s="275"/>
      <c r="C53" s="251"/>
      <c r="D53" s="278"/>
      <c r="E53" s="258"/>
      <c r="F53" s="24"/>
    </row>
    <row r="54" spans="2:6" x14ac:dyDescent="0.25">
      <c r="B54" s="275"/>
      <c r="C54" s="251"/>
      <c r="D54" s="278"/>
      <c r="E54" s="258"/>
      <c r="F54" s="24"/>
    </row>
    <row r="55" spans="2:6" x14ac:dyDescent="0.25">
      <c r="B55" s="275"/>
      <c r="C55" s="251"/>
      <c r="D55" s="278"/>
      <c r="E55" s="263"/>
      <c r="F55" s="24"/>
    </row>
    <row r="56" spans="2:6" x14ac:dyDescent="0.25">
      <c r="B56" s="275"/>
      <c r="C56" s="251"/>
      <c r="D56" s="278"/>
      <c r="E56" s="258"/>
      <c r="F56" s="24"/>
    </row>
    <row r="57" spans="2:6" x14ac:dyDescent="0.25">
      <c r="B57" s="275"/>
      <c r="C57" s="251"/>
      <c r="D57" s="278"/>
      <c r="E57" s="264"/>
      <c r="F57" s="24"/>
    </row>
    <row r="58" spans="2:6" x14ac:dyDescent="0.25">
      <c r="B58" s="275"/>
      <c r="C58" s="251"/>
      <c r="D58" s="278"/>
      <c r="E58" s="258"/>
      <c r="F58" s="24"/>
    </row>
    <row r="59" spans="2:6" x14ac:dyDescent="0.25">
      <c r="B59" s="275"/>
      <c r="C59" s="251"/>
      <c r="D59" s="278"/>
      <c r="E59" s="258"/>
      <c r="F59" s="24"/>
    </row>
    <row r="60" spans="2:6" x14ac:dyDescent="0.25">
      <c r="B60" s="275"/>
      <c r="C60" s="251"/>
      <c r="D60" s="278"/>
      <c r="E60" s="258"/>
      <c r="F60" s="24"/>
    </row>
    <row r="61" spans="2:6" x14ac:dyDescent="0.25">
      <c r="B61" s="275"/>
      <c r="C61" s="251"/>
      <c r="D61" s="278"/>
      <c r="E61" s="258"/>
      <c r="F61" s="24"/>
    </row>
    <row r="62" spans="2:6" x14ac:dyDescent="0.25">
      <c r="B62" s="275"/>
      <c r="C62" s="251"/>
      <c r="D62" s="278"/>
      <c r="E62" s="258"/>
      <c r="F62" s="24"/>
    </row>
    <row r="63" spans="2:6" x14ac:dyDescent="0.25">
      <c r="B63" s="276"/>
      <c r="C63" s="251"/>
      <c r="D63" s="278"/>
      <c r="E63" s="258"/>
      <c r="F63" s="24"/>
    </row>
    <row r="64" spans="2:6" x14ac:dyDescent="0.25">
      <c r="B64" s="275"/>
      <c r="C64" s="251"/>
      <c r="D64" s="278"/>
      <c r="E64" s="263"/>
      <c r="F64" s="24"/>
    </row>
    <row r="65" spans="2:6" x14ac:dyDescent="0.25">
      <c r="B65" s="275"/>
      <c r="C65" s="251"/>
      <c r="D65" s="278"/>
      <c r="E65" s="258"/>
      <c r="F65" s="24"/>
    </row>
    <row r="66" spans="2:6" x14ac:dyDescent="0.25">
      <c r="B66" s="276"/>
      <c r="C66" s="251"/>
      <c r="D66" s="278"/>
      <c r="E66" s="264"/>
      <c r="F66" s="24"/>
    </row>
    <row r="67" spans="2:6" x14ac:dyDescent="0.25">
      <c r="B67" s="276"/>
      <c r="C67" s="251"/>
      <c r="D67" s="278"/>
      <c r="E67" s="264"/>
      <c r="F67" s="24"/>
    </row>
    <row r="68" spans="2:6" x14ac:dyDescent="0.25">
      <c r="B68" s="275"/>
      <c r="C68" s="251"/>
      <c r="D68" s="278"/>
      <c r="E68" s="258"/>
      <c r="F68" s="24"/>
    </row>
    <row r="69" spans="2:6" x14ac:dyDescent="0.25">
      <c r="B69" s="275"/>
      <c r="C69" s="251"/>
      <c r="D69" s="278"/>
      <c r="E69" s="264"/>
      <c r="F69" s="24"/>
    </row>
    <row r="70" spans="2:6" x14ac:dyDescent="0.25">
      <c r="B70" s="275"/>
      <c r="C70" s="251"/>
      <c r="D70" s="278"/>
      <c r="E70" s="264"/>
      <c r="F70" s="24"/>
    </row>
    <row r="71" spans="2:6" x14ac:dyDescent="0.25">
      <c r="B71" s="276"/>
      <c r="C71" s="251"/>
      <c r="D71" s="278"/>
      <c r="E71" s="258"/>
      <c r="F71" s="24"/>
    </row>
    <row r="72" spans="2:6" x14ac:dyDescent="0.25">
      <c r="B72" s="276"/>
      <c r="C72" s="251"/>
      <c r="D72" s="278"/>
      <c r="E72" s="258"/>
      <c r="F72" s="24"/>
    </row>
    <row r="73" spans="2:6" x14ac:dyDescent="0.25">
      <c r="B73" s="275"/>
      <c r="C73" s="251"/>
      <c r="D73" s="278"/>
      <c r="E73" s="258"/>
      <c r="F73" s="24"/>
    </row>
    <row r="74" spans="2:6" x14ac:dyDescent="0.25">
      <c r="B74" s="276"/>
      <c r="C74" s="251"/>
      <c r="D74" s="278"/>
      <c r="E74" s="263"/>
      <c r="F74" s="24"/>
    </row>
    <row r="75" spans="2:6" x14ac:dyDescent="0.25">
      <c r="B75" s="275"/>
      <c r="C75" s="251"/>
      <c r="D75" s="278"/>
      <c r="E75" s="258"/>
      <c r="F75" s="24"/>
    </row>
    <row r="76" spans="2:6" x14ac:dyDescent="0.25">
      <c r="B76" s="276"/>
      <c r="C76" s="251"/>
      <c r="D76" s="278"/>
      <c r="E76" s="263"/>
      <c r="F76" s="24"/>
    </row>
    <row r="77" spans="2:6" x14ac:dyDescent="0.25">
      <c r="B77" s="275"/>
      <c r="C77" s="251"/>
      <c r="D77" s="278"/>
      <c r="E77" s="264"/>
      <c r="F77" s="24"/>
    </row>
    <row r="78" spans="2:6" x14ac:dyDescent="0.25">
      <c r="B78" s="276"/>
      <c r="C78" s="251"/>
      <c r="D78" s="278"/>
      <c r="E78" s="258"/>
      <c r="F78" s="24"/>
    </row>
    <row r="79" spans="2:6" x14ac:dyDescent="0.25">
      <c r="B79" s="275"/>
      <c r="C79" s="251"/>
      <c r="D79" s="278"/>
      <c r="E79" s="258"/>
      <c r="F79" s="24"/>
    </row>
    <row r="80" spans="2:6" x14ac:dyDescent="0.25">
      <c r="B80" s="275"/>
      <c r="C80" s="251"/>
      <c r="D80" s="278"/>
      <c r="E80" s="258"/>
      <c r="F80" s="24"/>
    </row>
    <row r="81" spans="2:6" x14ac:dyDescent="0.25">
      <c r="B81" s="275"/>
      <c r="C81" s="251"/>
      <c r="D81" s="278"/>
      <c r="E81" s="258"/>
      <c r="F81" s="24"/>
    </row>
    <row r="82" spans="2:6" x14ac:dyDescent="0.25">
      <c r="B82" s="275"/>
      <c r="C82" s="251"/>
      <c r="D82" s="278"/>
      <c r="E82" s="258"/>
      <c r="F82" s="24"/>
    </row>
    <row r="83" spans="2:6" x14ac:dyDescent="0.25">
      <c r="B83" s="275"/>
      <c r="C83" s="251"/>
      <c r="D83" s="278"/>
      <c r="E83" s="258"/>
      <c r="F83" s="24"/>
    </row>
    <row r="84" spans="2:6" x14ac:dyDescent="0.25">
      <c r="B84" s="275"/>
      <c r="C84" s="251"/>
      <c r="D84" s="278"/>
      <c r="E84" s="264"/>
      <c r="F84" s="24"/>
    </row>
    <row r="85" spans="2:6" x14ac:dyDescent="0.25">
      <c r="B85" s="275"/>
      <c r="C85" s="251"/>
      <c r="D85" s="278"/>
      <c r="E85" s="258"/>
      <c r="F85" s="24"/>
    </row>
    <row r="86" spans="2:6" x14ac:dyDescent="0.25">
      <c r="B86" s="275"/>
      <c r="C86" s="251"/>
      <c r="D86" s="278"/>
      <c r="E86" s="264"/>
      <c r="F86" s="24"/>
    </row>
    <row r="87" spans="2:6" x14ac:dyDescent="0.25">
      <c r="B87" s="276"/>
      <c r="C87" s="251"/>
      <c r="D87" s="278"/>
      <c r="E87" s="258"/>
      <c r="F87" s="24"/>
    </row>
    <row r="88" spans="2:6" x14ac:dyDescent="0.25">
      <c r="B88" s="276"/>
      <c r="C88" s="251"/>
      <c r="D88" s="278"/>
      <c r="E88" s="258"/>
      <c r="F88" s="24"/>
    </row>
    <row r="89" spans="2:6" x14ac:dyDescent="0.25">
      <c r="B89" s="276"/>
      <c r="C89" s="251"/>
      <c r="D89" s="278"/>
      <c r="E89" s="264"/>
      <c r="F89" s="24"/>
    </row>
    <row r="90" spans="2:6" x14ac:dyDescent="0.25">
      <c r="B90" s="275"/>
      <c r="C90" s="251"/>
      <c r="D90" s="278"/>
      <c r="E90" s="264"/>
      <c r="F90" s="24"/>
    </row>
    <row r="91" spans="2:6" x14ac:dyDescent="0.25">
      <c r="B91" s="275"/>
      <c r="C91" s="251"/>
      <c r="D91" s="278"/>
      <c r="E91" s="258"/>
      <c r="F91" s="24"/>
    </row>
    <row r="92" spans="2:6" x14ac:dyDescent="0.25">
      <c r="B92" s="275"/>
      <c r="C92" s="251"/>
      <c r="D92" s="278"/>
      <c r="E92" s="264"/>
      <c r="F92" s="24"/>
    </row>
    <row r="93" spans="2:6" x14ac:dyDescent="0.25">
      <c r="B93" s="275"/>
      <c r="C93" s="251"/>
      <c r="D93" s="278"/>
      <c r="E93" s="258"/>
      <c r="F93" s="24"/>
    </row>
    <row r="94" spans="2:6" x14ac:dyDescent="0.25">
      <c r="B94" s="276"/>
      <c r="C94" s="251"/>
      <c r="D94" s="278"/>
      <c r="E94" s="258"/>
      <c r="F94" s="24"/>
    </row>
    <row r="95" spans="2:6" x14ac:dyDescent="0.25">
      <c r="B95" s="275"/>
      <c r="C95" s="251"/>
      <c r="D95" s="278"/>
      <c r="E95" s="258"/>
      <c r="F95" s="24"/>
    </row>
    <row r="96" spans="2:6" x14ac:dyDescent="0.25">
      <c r="B96" s="275"/>
      <c r="C96" s="251"/>
      <c r="D96" s="278"/>
      <c r="E96" s="258"/>
      <c r="F96" s="24"/>
    </row>
    <row r="97" spans="2:6" x14ac:dyDescent="0.25">
      <c r="B97" s="275"/>
      <c r="C97" s="251"/>
      <c r="D97" s="278"/>
      <c r="E97" s="258"/>
      <c r="F97" s="24"/>
    </row>
    <row r="98" spans="2:6" x14ac:dyDescent="0.25">
      <c r="B98" s="276"/>
      <c r="C98" s="251"/>
      <c r="D98" s="278"/>
      <c r="E98" s="258"/>
      <c r="F98" s="24"/>
    </row>
    <row r="99" spans="2:6" x14ac:dyDescent="0.25">
      <c r="B99" s="275"/>
      <c r="C99" s="251"/>
      <c r="D99" s="278"/>
      <c r="E99" s="258"/>
      <c r="F99" s="24"/>
    </row>
    <row r="100" spans="2:6" x14ac:dyDescent="0.25">
      <c r="B100" s="275"/>
      <c r="C100" s="251"/>
      <c r="D100" s="278"/>
      <c r="E100" s="258"/>
      <c r="F100" s="24"/>
    </row>
    <row r="101" spans="2:6" x14ac:dyDescent="0.25">
      <c r="B101" s="275"/>
      <c r="C101" s="251"/>
      <c r="D101" s="278"/>
      <c r="E101" s="258"/>
      <c r="F101" s="24"/>
    </row>
    <row r="102" spans="2:6" x14ac:dyDescent="0.25">
      <c r="B102" s="275"/>
      <c r="C102" s="251"/>
      <c r="D102" s="278"/>
      <c r="E102" s="258"/>
      <c r="F102" s="24"/>
    </row>
    <row r="103" spans="2:6" x14ac:dyDescent="0.25">
      <c r="B103" s="275"/>
      <c r="C103" s="251"/>
      <c r="D103" s="278"/>
      <c r="E103" s="263"/>
      <c r="F103" s="24"/>
    </row>
    <row r="104" spans="2:6" x14ac:dyDescent="0.25">
      <c r="B104" s="275"/>
      <c r="C104" s="251"/>
      <c r="D104" s="278"/>
      <c r="E104" s="258"/>
      <c r="F104" s="24"/>
    </row>
    <row r="105" spans="2:6" x14ac:dyDescent="0.25">
      <c r="B105" s="275"/>
      <c r="C105" s="251"/>
      <c r="D105" s="278"/>
      <c r="E105" s="258"/>
      <c r="F105" s="24"/>
    </row>
    <row r="106" spans="2:6" x14ac:dyDescent="0.25">
      <c r="B106" s="275"/>
      <c r="C106" s="251"/>
      <c r="D106" s="278"/>
      <c r="E106" s="258"/>
      <c r="F106" s="24"/>
    </row>
    <row r="107" spans="2:6" x14ac:dyDescent="0.25">
      <c r="B107" s="275"/>
      <c r="C107" s="251"/>
      <c r="D107" s="278"/>
      <c r="E107" s="263"/>
      <c r="F107" s="24"/>
    </row>
    <row r="108" spans="2:6" x14ac:dyDescent="0.25">
      <c r="B108" s="277"/>
      <c r="C108" s="251"/>
      <c r="D108" s="278"/>
      <c r="E108" s="263"/>
      <c r="F108" s="24"/>
    </row>
    <row r="109" spans="2:6" x14ac:dyDescent="0.25">
      <c r="B109" s="275"/>
      <c r="C109" s="251"/>
      <c r="D109" s="278"/>
      <c r="F109" s="24"/>
    </row>
    <row r="110" spans="2:6" x14ac:dyDescent="0.25">
      <c r="B110" s="275"/>
      <c r="C110" s="251"/>
      <c r="D110" s="278"/>
      <c r="E110" s="258"/>
      <c r="F110" s="24"/>
    </row>
    <row r="111" spans="2:6" x14ac:dyDescent="0.25">
      <c r="B111" s="275"/>
      <c r="C111" s="251"/>
      <c r="D111" s="278"/>
      <c r="F111" s="24"/>
    </row>
    <row r="112" spans="2:6" x14ac:dyDescent="0.25">
      <c r="B112" s="275"/>
      <c r="C112" s="251"/>
      <c r="D112" s="278"/>
      <c r="E112" s="258"/>
      <c r="F112" s="24"/>
    </row>
    <row r="113" spans="2:6" x14ac:dyDescent="0.25">
      <c r="B113" s="277"/>
      <c r="C113" s="251"/>
      <c r="D113" s="278"/>
      <c r="E113" s="263"/>
      <c r="F113" s="24"/>
    </row>
    <row r="114" spans="2:6" x14ac:dyDescent="0.25">
      <c r="B114" s="275"/>
      <c r="C114" s="251"/>
      <c r="D114" s="278"/>
      <c r="F114" s="24"/>
    </row>
    <row r="115" spans="2:6" x14ac:dyDescent="0.25">
      <c r="B115" s="275"/>
      <c r="C115" s="251"/>
      <c r="D115" s="278"/>
      <c r="E115" s="258"/>
      <c r="F115" s="24"/>
    </row>
    <row r="116" spans="2:6" x14ac:dyDescent="0.25">
      <c r="B116" s="275"/>
      <c r="C116" s="251"/>
      <c r="D116" s="278"/>
      <c r="E116" s="264"/>
      <c r="F116" s="24"/>
    </row>
    <row r="117" spans="2:6" x14ac:dyDescent="0.25">
      <c r="B117" s="275"/>
      <c r="C117" s="251"/>
      <c r="D117" s="278"/>
      <c r="E117" s="263"/>
      <c r="F117" s="24"/>
    </row>
    <row r="118" spans="2:6" x14ac:dyDescent="0.25">
      <c r="B118" s="275"/>
      <c r="C118" s="251"/>
      <c r="D118" s="278"/>
      <c r="F118" s="24"/>
    </row>
    <row r="119" spans="2:6" x14ac:dyDescent="0.25">
      <c r="B119" s="275"/>
      <c r="C119" s="251"/>
      <c r="D119" s="278"/>
      <c r="F119" s="24"/>
    </row>
    <row r="120" spans="2:6" x14ac:dyDescent="0.25">
      <c r="B120" s="275"/>
      <c r="C120" s="251"/>
      <c r="D120" s="284"/>
      <c r="E120" s="258"/>
      <c r="F120" s="24"/>
    </row>
    <row r="121" spans="2:6" x14ac:dyDescent="0.25">
      <c r="B121" s="275"/>
      <c r="C121" s="251"/>
      <c r="D121" s="278"/>
      <c r="F121" s="24"/>
    </row>
    <row r="122" spans="2:6" x14ac:dyDescent="0.25">
      <c r="B122" s="275"/>
      <c r="C122" s="251"/>
      <c r="D122" s="278"/>
      <c r="F122" s="24"/>
    </row>
    <row r="123" spans="2:6" x14ac:dyDescent="0.25">
      <c r="B123" s="275"/>
      <c r="C123" s="251"/>
      <c r="D123" s="278"/>
      <c r="F123" s="24"/>
    </row>
    <row r="124" spans="2:6" x14ac:dyDescent="0.25">
      <c r="B124" s="275"/>
      <c r="C124" s="251"/>
      <c r="D124" s="278"/>
      <c r="E124" s="264"/>
      <c r="F124" s="24"/>
    </row>
    <row r="125" spans="2:6" x14ac:dyDescent="0.25">
      <c r="B125" s="275"/>
      <c r="C125" s="251"/>
      <c r="D125" s="278"/>
      <c r="F125" s="24"/>
    </row>
    <row r="126" spans="2:6" x14ac:dyDescent="0.25">
      <c r="B126" s="275"/>
      <c r="C126" s="251"/>
      <c r="D126" s="278"/>
      <c r="F126" s="24"/>
    </row>
    <row r="127" spans="2:6" x14ac:dyDescent="0.25">
      <c r="B127" s="275"/>
      <c r="C127" s="251"/>
      <c r="D127" s="278"/>
      <c r="E127" s="258"/>
      <c r="F127" s="24"/>
    </row>
    <row r="128" spans="2:6" x14ac:dyDescent="0.25">
      <c r="B128" s="275"/>
      <c r="C128" s="251"/>
      <c r="D128" s="278"/>
      <c r="E128" s="258"/>
      <c r="F128" s="24"/>
    </row>
    <row r="129" spans="2:6" x14ac:dyDescent="0.25">
      <c r="B129" s="275"/>
      <c r="C129" s="251"/>
      <c r="D129" s="278"/>
      <c r="E129" s="263"/>
      <c r="F129" s="24"/>
    </row>
    <row r="130" spans="2:6" x14ac:dyDescent="0.25">
      <c r="B130" s="277"/>
      <c r="C130" s="251"/>
      <c r="D130" s="278"/>
      <c r="F130" s="24"/>
    </row>
    <row r="131" spans="2:6" x14ac:dyDescent="0.25">
      <c r="B131" s="275"/>
      <c r="C131" s="251"/>
      <c r="D131" s="278"/>
      <c r="E131" s="263"/>
      <c r="F131" s="24"/>
    </row>
    <row r="132" spans="2:6" x14ac:dyDescent="0.25">
      <c r="B132" s="276"/>
      <c r="C132" s="251"/>
      <c r="D132" s="278"/>
      <c r="F132" s="24"/>
    </row>
    <row r="133" spans="2:6" x14ac:dyDescent="0.25">
      <c r="B133" s="276"/>
      <c r="C133" s="251"/>
      <c r="D133" s="278"/>
      <c r="E133" s="263"/>
      <c r="F133" s="24"/>
    </row>
    <row r="134" spans="2:6" x14ac:dyDescent="0.25">
      <c r="B134" s="275"/>
      <c r="C134" s="251"/>
      <c r="D134" s="278"/>
      <c r="F134" s="24"/>
    </row>
    <row r="135" spans="2:6" x14ac:dyDescent="0.25">
      <c r="B135" s="276"/>
      <c r="C135" s="251"/>
      <c r="D135" s="278"/>
      <c r="E135" s="264"/>
      <c r="F135" s="24"/>
    </row>
    <row r="136" spans="2:6" x14ac:dyDescent="0.25">
      <c r="B136" s="276"/>
      <c r="C136" s="251"/>
      <c r="D136" s="278"/>
      <c r="E136" s="263"/>
      <c r="F136" s="24"/>
    </row>
    <row r="137" spans="2:6" x14ac:dyDescent="0.25">
      <c r="B137" s="276"/>
      <c r="C137" s="251"/>
      <c r="D137" s="278"/>
      <c r="F137" s="24"/>
    </row>
    <row r="138" spans="2:6" x14ac:dyDescent="0.25">
      <c r="B138" s="275"/>
      <c r="C138" s="251"/>
      <c r="D138" s="278"/>
      <c r="F138" s="24"/>
    </row>
    <row r="139" spans="2:6" x14ac:dyDescent="0.25">
      <c r="B139" s="275"/>
      <c r="C139" s="251"/>
      <c r="D139" s="285"/>
      <c r="E139" s="264"/>
      <c r="F139" s="24"/>
    </row>
    <row r="140" spans="2:6" x14ac:dyDescent="0.25">
      <c r="B140" s="275"/>
      <c r="C140" s="251"/>
      <c r="D140" s="278"/>
      <c r="F140" s="24"/>
    </row>
    <row r="141" spans="2:6" x14ac:dyDescent="0.25">
      <c r="B141" s="276"/>
      <c r="C141" s="251"/>
      <c r="D141" s="278"/>
      <c r="E141" s="264"/>
      <c r="F141" s="24"/>
    </row>
    <row r="142" spans="2:6" x14ac:dyDescent="0.25">
      <c r="B142" s="275"/>
      <c r="C142" s="251"/>
      <c r="D142" s="278"/>
      <c r="F142" s="24"/>
    </row>
    <row r="143" spans="2:6" x14ac:dyDescent="0.25">
      <c r="B143" s="275"/>
      <c r="C143" s="251"/>
      <c r="D143" s="278"/>
      <c r="F143" s="24"/>
    </row>
    <row r="144" spans="2:6" x14ac:dyDescent="0.25">
      <c r="B144" s="276"/>
      <c r="C144" s="251"/>
      <c r="D144" s="278"/>
      <c r="F144" s="24"/>
    </row>
    <row r="145" spans="2:6" x14ac:dyDescent="0.25">
      <c r="B145" s="275"/>
      <c r="C145" s="251"/>
      <c r="D145" s="278"/>
      <c r="E145" s="264"/>
      <c r="F145" s="24"/>
    </row>
    <row r="146" spans="2:6" x14ac:dyDescent="0.25">
      <c r="B146" s="279"/>
      <c r="C146" s="251"/>
      <c r="D146" s="283"/>
      <c r="F146" s="24"/>
    </row>
    <row r="147" spans="2:6" x14ac:dyDescent="0.25">
      <c r="B147" s="275"/>
      <c r="C147" s="251"/>
      <c r="D147" s="278"/>
      <c r="E147" s="258"/>
      <c r="F147" s="24"/>
    </row>
    <row r="148" spans="2:6" x14ac:dyDescent="0.25">
      <c r="B148" s="275"/>
      <c r="C148" s="251"/>
      <c r="D148" s="278"/>
      <c r="E148" s="264"/>
      <c r="F148" s="24"/>
    </row>
    <row r="149" spans="2:6" x14ac:dyDescent="0.25">
      <c r="B149" s="275"/>
      <c r="C149" s="251"/>
      <c r="D149" s="278"/>
      <c r="F149" s="24"/>
    </row>
    <row r="150" spans="2:6" x14ac:dyDescent="0.25">
      <c r="B150" s="279"/>
      <c r="C150" s="251"/>
      <c r="D150" s="283"/>
      <c r="E150" s="264"/>
      <c r="F150" s="24"/>
    </row>
    <row r="151" spans="2:6" x14ac:dyDescent="0.25">
      <c r="B151" s="275"/>
      <c r="C151" s="251"/>
      <c r="D151" s="278"/>
      <c r="E151" s="258"/>
      <c r="F151" s="24"/>
    </row>
    <row r="152" spans="2:6" x14ac:dyDescent="0.25">
      <c r="B152" s="275"/>
      <c r="C152" s="251"/>
      <c r="D152" s="278"/>
      <c r="E152" s="258"/>
      <c r="F152" s="24"/>
    </row>
    <row r="153" spans="2:6" x14ac:dyDescent="0.25">
      <c r="B153" s="276"/>
      <c r="C153" s="251"/>
      <c r="D153" s="278"/>
      <c r="F153" s="24"/>
    </row>
    <row r="154" spans="2:6" x14ac:dyDescent="0.25">
      <c r="B154" s="276"/>
      <c r="C154" s="251"/>
      <c r="D154" s="278"/>
      <c r="E154" s="258"/>
      <c r="F154" s="24"/>
    </row>
    <row r="155" spans="2:6" x14ac:dyDescent="0.25">
      <c r="B155" s="275"/>
      <c r="C155" s="251"/>
      <c r="D155" s="278"/>
      <c r="F155" s="24"/>
    </row>
    <row r="156" spans="2:6" x14ac:dyDescent="0.25">
      <c r="B156" s="275"/>
      <c r="C156" s="251"/>
      <c r="D156" s="278"/>
      <c r="F156" s="24"/>
    </row>
    <row r="157" spans="2:6" x14ac:dyDescent="0.25">
      <c r="B157" s="275"/>
      <c r="C157" s="251"/>
      <c r="D157" s="278"/>
      <c r="F157" s="24"/>
    </row>
    <row r="158" spans="2:6" x14ac:dyDescent="0.25">
      <c r="B158" s="275"/>
      <c r="C158" s="251"/>
      <c r="D158" s="278"/>
      <c r="F158" s="24"/>
    </row>
    <row r="159" spans="2:6" x14ac:dyDescent="0.25">
      <c r="B159" s="275"/>
      <c r="C159" s="251"/>
      <c r="D159" s="278"/>
      <c r="F159" s="24"/>
    </row>
    <row r="160" spans="2:6" x14ac:dyDescent="0.25">
      <c r="B160" s="276"/>
      <c r="C160" s="251"/>
      <c r="D160" s="278"/>
      <c r="E160" s="263"/>
      <c r="F160" s="24"/>
    </row>
    <row r="161" spans="2:6" x14ac:dyDescent="0.25">
      <c r="B161" s="275"/>
      <c r="C161" s="251"/>
      <c r="D161" s="278"/>
      <c r="E161" s="263"/>
      <c r="F161" s="24"/>
    </row>
    <row r="162" spans="2:6" x14ac:dyDescent="0.25">
      <c r="B162" s="275"/>
      <c r="C162" s="251"/>
      <c r="D162" s="278"/>
      <c r="F162" s="24"/>
    </row>
    <row r="163" spans="2:6" x14ac:dyDescent="0.25">
      <c r="B163" s="276"/>
      <c r="C163" s="251"/>
      <c r="D163" s="278"/>
      <c r="E163" s="258"/>
      <c r="F163" s="24"/>
    </row>
    <row r="164" spans="2:6" x14ac:dyDescent="0.25">
      <c r="B164" s="276"/>
      <c r="C164" s="251"/>
      <c r="D164" s="278"/>
      <c r="F164" s="24"/>
    </row>
    <row r="165" spans="2:6" x14ac:dyDescent="0.25">
      <c r="B165" s="275"/>
      <c r="C165" s="251"/>
      <c r="D165" s="285"/>
      <c r="F165" s="24"/>
    </row>
    <row r="166" spans="2:6" x14ac:dyDescent="0.25">
      <c r="B166" s="276"/>
      <c r="C166" s="251"/>
      <c r="D166" s="278"/>
      <c r="E166" s="263"/>
      <c r="F166" s="24"/>
    </row>
    <row r="167" spans="2:6" x14ac:dyDescent="0.25">
      <c r="B167" s="275"/>
      <c r="C167" s="251"/>
      <c r="D167" s="278"/>
      <c r="E167" s="264"/>
      <c r="F167" s="24"/>
    </row>
    <row r="168" spans="2:6" x14ac:dyDescent="0.25">
      <c r="B168" s="275"/>
      <c r="C168" s="251"/>
      <c r="D168" s="285"/>
      <c r="E168" s="264"/>
      <c r="F168" s="24"/>
    </row>
    <row r="169" spans="2:6" x14ac:dyDescent="0.25">
      <c r="B169" s="275"/>
      <c r="C169" s="251"/>
      <c r="D169" s="285"/>
      <c r="F169" s="24"/>
    </row>
    <row r="170" spans="2:6" x14ac:dyDescent="0.25">
      <c r="B170" s="275"/>
      <c r="C170" s="251"/>
      <c r="D170" s="278"/>
      <c r="E170" s="264"/>
      <c r="F170" s="24"/>
    </row>
    <row r="171" spans="2:6" x14ac:dyDescent="0.25">
      <c r="B171" s="275"/>
      <c r="C171" s="251"/>
      <c r="D171" s="285"/>
      <c r="F171" s="24"/>
    </row>
    <row r="172" spans="2:6" x14ac:dyDescent="0.25">
      <c r="B172" s="275"/>
      <c r="C172" s="251"/>
      <c r="D172" s="278"/>
      <c r="E172" s="263"/>
      <c r="F172" s="24"/>
    </row>
    <row r="173" spans="2:6" x14ac:dyDescent="0.25">
      <c r="B173" s="275"/>
      <c r="C173" s="251"/>
      <c r="D173" s="278"/>
      <c r="F173" s="24"/>
    </row>
    <row r="174" spans="2:6" x14ac:dyDescent="0.25">
      <c r="B174" s="275"/>
      <c r="C174" s="251"/>
      <c r="D174" s="278"/>
      <c r="F174" s="24"/>
    </row>
    <row r="175" spans="2:6" x14ac:dyDescent="0.25">
      <c r="B175" s="276"/>
      <c r="C175" s="251"/>
      <c r="D175" s="278"/>
      <c r="E175" s="264"/>
      <c r="F175" s="24"/>
    </row>
    <row r="176" spans="2:6" x14ac:dyDescent="0.25">
      <c r="B176" s="275"/>
      <c r="C176" s="251"/>
      <c r="D176" s="285"/>
      <c r="E176" s="258"/>
      <c r="F176" s="24"/>
    </row>
    <row r="177" spans="2:6" x14ac:dyDescent="0.25">
      <c r="B177" s="275"/>
      <c r="C177" s="251"/>
      <c r="D177" s="278"/>
      <c r="E177" s="258"/>
      <c r="F177" s="24"/>
    </row>
    <row r="178" spans="2:6" x14ac:dyDescent="0.25">
      <c r="B178" s="275"/>
      <c r="C178" s="251"/>
      <c r="D178" s="278"/>
      <c r="F178" s="24"/>
    </row>
    <row r="179" spans="2:6" x14ac:dyDescent="0.25">
      <c r="B179" s="275"/>
      <c r="C179" s="251"/>
      <c r="D179" s="285"/>
      <c r="E179" s="264"/>
      <c r="F179" s="24"/>
    </row>
    <row r="180" spans="2:6" x14ac:dyDescent="0.25">
      <c r="B180" s="275"/>
      <c r="C180" s="251"/>
      <c r="D180" s="278"/>
      <c r="E180" s="258"/>
      <c r="F180" s="24"/>
    </row>
    <row r="181" spans="2:6" x14ac:dyDescent="0.25">
      <c r="B181" s="275"/>
      <c r="C181" s="251"/>
      <c r="D181" s="278"/>
      <c r="E181" s="263"/>
      <c r="F181" s="24"/>
    </row>
    <row r="182" spans="2:6" x14ac:dyDescent="0.25">
      <c r="B182" s="275"/>
      <c r="C182" s="251"/>
      <c r="D182" s="278"/>
      <c r="E182" s="264"/>
      <c r="F182" s="24"/>
    </row>
    <row r="183" spans="2:6" x14ac:dyDescent="0.25">
      <c r="B183" s="275"/>
      <c r="C183" s="251"/>
      <c r="D183" s="285"/>
      <c r="E183" s="263"/>
      <c r="F183" s="24"/>
    </row>
    <row r="184" spans="2:6" x14ac:dyDescent="0.25">
      <c r="B184" s="275"/>
      <c r="C184" s="251"/>
      <c r="D184" s="278"/>
      <c r="F184" s="24"/>
    </row>
    <row r="185" spans="2:6" x14ac:dyDescent="0.25">
      <c r="B185" s="275"/>
      <c r="C185" s="251"/>
      <c r="D185" s="285"/>
      <c r="F185" s="24"/>
    </row>
    <row r="186" spans="2:6" x14ac:dyDescent="0.25">
      <c r="B186" s="276"/>
      <c r="C186" s="251"/>
      <c r="D186" s="278"/>
      <c r="E186" s="258"/>
      <c r="F186" s="24"/>
    </row>
    <row r="187" spans="2:6" x14ac:dyDescent="0.25">
      <c r="B187" s="275"/>
      <c r="C187" s="251"/>
      <c r="D187" s="285"/>
      <c r="F187" s="24"/>
    </row>
    <row r="188" spans="2:6" x14ac:dyDescent="0.25">
      <c r="B188" s="280"/>
      <c r="C188" s="251"/>
      <c r="D188" s="286"/>
      <c r="E188" s="263"/>
      <c r="F188" s="24"/>
    </row>
    <row r="189" spans="2:6" x14ac:dyDescent="0.25">
      <c r="B189" s="276"/>
      <c r="C189" s="251"/>
      <c r="D189" s="285"/>
      <c r="E189" s="264"/>
      <c r="F189" s="24"/>
    </row>
    <row r="190" spans="2:6" x14ac:dyDescent="0.25">
      <c r="B190" s="275"/>
      <c r="C190" s="251"/>
      <c r="D190" s="285"/>
      <c r="E190" s="258"/>
      <c r="F190" s="24"/>
    </row>
    <row r="191" spans="2:6" x14ac:dyDescent="0.25">
      <c r="B191" s="277"/>
      <c r="C191" s="251"/>
      <c r="D191" s="278"/>
      <c r="F191" s="24"/>
    </row>
    <row r="192" spans="2:6" x14ac:dyDescent="0.25">
      <c r="B192" s="275"/>
      <c r="C192" s="251"/>
      <c r="D192" s="278"/>
      <c r="E192" s="258"/>
      <c r="F192" s="24"/>
    </row>
    <row r="193" spans="2:6" x14ac:dyDescent="0.25">
      <c r="B193" s="277"/>
      <c r="C193" s="251"/>
      <c r="D193" s="278"/>
      <c r="E193" s="258"/>
      <c r="F193" s="24"/>
    </row>
    <row r="194" spans="2:6" x14ac:dyDescent="0.25">
      <c r="B194" s="276"/>
      <c r="C194" s="251"/>
      <c r="D194" s="278"/>
      <c r="E194" s="264"/>
      <c r="F194" s="24"/>
    </row>
    <row r="195" spans="2:6" x14ac:dyDescent="0.25">
      <c r="B195" s="281"/>
      <c r="C195" s="251"/>
      <c r="D195" s="283"/>
      <c r="E195" s="263"/>
      <c r="F195" s="24"/>
    </row>
    <row r="196" spans="2:6" x14ac:dyDescent="0.25">
      <c r="B196" s="276"/>
      <c r="C196" s="251"/>
      <c r="D196" s="278"/>
      <c r="F196" s="24"/>
    </row>
    <row r="197" spans="2:6" x14ac:dyDescent="0.25">
      <c r="B197" s="276"/>
      <c r="C197" s="251"/>
      <c r="D197" s="278"/>
      <c r="E197" s="264"/>
      <c r="F197" s="24"/>
    </row>
    <row r="198" spans="2:6" x14ac:dyDescent="0.25">
      <c r="B198" s="275"/>
      <c r="C198" s="251"/>
      <c r="D198" s="278"/>
      <c r="E198" s="258"/>
      <c r="F198" s="24"/>
    </row>
    <row r="199" spans="2:6" x14ac:dyDescent="0.25">
      <c r="B199" s="275"/>
      <c r="C199" s="251"/>
      <c r="D199" s="278"/>
      <c r="E199" s="263"/>
      <c r="F199" s="24"/>
    </row>
    <row r="200" spans="2:6" x14ac:dyDescent="0.25">
      <c r="B200" s="278"/>
      <c r="C200" s="251"/>
      <c r="D200" s="278"/>
      <c r="E200" s="264"/>
      <c r="F200" s="24"/>
    </row>
    <row r="201" spans="2:6" x14ac:dyDescent="0.25">
      <c r="B201" s="275"/>
      <c r="C201" s="251"/>
      <c r="D201" s="278"/>
      <c r="F201" s="24"/>
    </row>
    <row r="202" spans="2:6" x14ac:dyDescent="0.25">
      <c r="B202" s="275"/>
      <c r="C202" s="251"/>
      <c r="D202" s="278"/>
      <c r="E202" s="258"/>
      <c r="F202" s="24"/>
    </row>
    <row r="203" spans="2:6" x14ac:dyDescent="0.25">
      <c r="B203" s="275"/>
      <c r="C203" s="251"/>
      <c r="D203" s="278"/>
      <c r="F203" s="24"/>
    </row>
    <row r="204" spans="2:6" x14ac:dyDescent="0.25">
      <c r="B204" s="275"/>
      <c r="C204" s="251"/>
      <c r="D204" s="278"/>
      <c r="E204" s="263"/>
      <c r="F204" s="24"/>
    </row>
    <row r="205" spans="2:6" x14ac:dyDescent="0.25">
      <c r="B205" s="275"/>
      <c r="C205" s="251"/>
      <c r="D205" s="278"/>
      <c r="F205" s="24"/>
    </row>
    <row r="206" spans="2:6" x14ac:dyDescent="0.25">
      <c r="B206" s="275"/>
      <c r="C206" s="251"/>
      <c r="D206" s="278"/>
      <c r="F206" s="24"/>
    </row>
    <row r="207" spans="2:6" x14ac:dyDescent="0.25">
      <c r="B207" s="275"/>
      <c r="C207" s="251"/>
      <c r="D207" s="285"/>
      <c r="F207" s="24"/>
    </row>
    <row r="208" spans="2:6" x14ac:dyDescent="0.25">
      <c r="B208" s="275"/>
      <c r="C208" s="251"/>
      <c r="D208" s="278"/>
      <c r="E208" s="263"/>
      <c r="F208" s="24"/>
    </row>
    <row r="209" spans="2:6" x14ac:dyDescent="0.25">
      <c r="B209" s="275"/>
      <c r="C209" s="251"/>
      <c r="D209" s="278"/>
      <c r="E209" s="264"/>
      <c r="F209" s="24"/>
    </row>
    <row r="210" spans="2:6" x14ac:dyDescent="0.25">
      <c r="B210" s="275"/>
      <c r="C210" s="251"/>
      <c r="D210" s="278"/>
      <c r="E210" s="263"/>
      <c r="F210" s="24"/>
    </row>
    <row r="211" spans="2:6" x14ac:dyDescent="0.25">
      <c r="B211" s="275"/>
      <c r="C211" s="251"/>
      <c r="D211" s="278"/>
      <c r="F211" s="24"/>
    </row>
    <row r="212" spans="2:6" x14ac:dyDescent="0.25">
      <c r="B212" s="276"/>
      <c r="C212" s="251"/>
      <c r="D212" s="278"/>
      <c r="F212" s="24"/>
    </row>
    <row r="213" spans="2:6" x14ac:dyDescent="0.25">
      <c r="B213" s="275"/>
      <c r="C213" s="251"/>
      <c r="D213" s="278"/>
      <c r="F213" s="24"/>
    </row>
    <row r="214" spans="2:6" x14ac:dyDescent="0.25">
      <c r="B214" s="275"/>
      <c r="C214" s="251"/>
      <c r="D214" s="278"/>
      <c r="F214" s="24"/>
    </row>
    <row r="215" spans="2:6" x14ac:dyDescent="0.25">
      <c r="B215" s="276"/>
      <c r="C215" s="251"/>
      <c r="D215" s="278"/>
      <c r="E215" s="263"/>
      <c r="F215" s="24"/>
    </row>
    <row r="216" spans="2:6" x14ac:dyDescent="0.25">
      <c r="B216" s="275"/>
      <c r="C216" s="251"/>
      <c r="D216" s="278"/>
      <c r="F216" s="24"/>
    </row>
    <row r="217" spans="2:6" x14ac:dyDescent="0.25">
      <c r="B217" s="275"/>
      <c r="C217" s="251"/>
      <c r="D217" s="278"/>
      <c r="E217" s="258"/>
      <c r="F217" s="24"/>
    </row>
    <row r="218" spans="2:6" x14ac:dyDescent="0.25">
      <c r="B218" s="275"/>
      <c r="C218" s="251"/>
      <c r="D218" s="278"/>
      <c r="F218" s="24"/>
    </row>
    <row r="219" spans="2:6" x14ac:dyDescent="0.25">
      <c r="B219" s="276"/>
      <c r="C219" s="251"/>
      <c r="D219" s="278"/>
      <c r="E219" s="264"/>
      <c r="F219" s="24"/>
    </row>
    <row r="220" spans="2:6" x14ac:dyDescent="0.25">
      <c r="B220" s="276"/>
      <c r="C220" s="251"/>
      <c r="D220" s="278"/>
      <c r="E220" s="263"/>
      <c r="F220" s="24"/>
    </row>
    <row r="221" spans="2:6" x14ac:dyDescent="0.25">
      <c r="B221" s="275"/>
      <c r="C221" s="251"/>
      <c r="D221" s="278"/>
      <c r="F221" s="24"/>
    </row>
    <row r="222" spans="2:6" x14ac:dyDescent="0.25">
      <c r="B222" s="275"/>
      <c r="C222" s="251"/>
      <c r="D222" s="278"/>
      <c r="F222" s="24"/>
    </row>
    <row r="223" spans="2:6" x14ac:dyDescent="0.25">
      <c r="B223" s="275"/>
      <c r="C223" s="251"/>
      <c r="D223" s="278"/>
      <c r="F223" s="24"/>
    </row>
    <row r="224" spans="2:6" x14ac:dyDescent="0.25">
      <c r="B224" s="275"/>
      <c r="C224" s="251"/>
      <c r="D224" s="278"/>
      <c r="F224" s="24"/>
    </row>
    <row r="225" spans="2:6" x14ac:dyDescent="0.25">
      <c r="B225" s="275"/>
      <c r="C225" s="251"/>
      <c r="D225" s="278"/>
      <c r="F225" s="24"/>
    </row>
    <row r="226" spans="2:6" x14ac:dyDescent="0.25">
      <c r="B226" s="276"/>
      <c r="C226" s="251"/>
      <c r="D226" s="278"/>
      <c r="E226" s="258"/>
      <c r="F226" s="24"/>
    </row>
    <row r="227" spans="2:6" x14ac:dyDescent="0.25">
      <c r="B227" s="275"/>
      <c r="C227" s="251"/>
      <c r="D227" s="278"/>
      <c r="E227" s="258"/>
      <c r="F227" s="24"/>
    </row>
    <row r="228" spans="2:6" x14ac:dyDescent="0.25">
      <c r="B228" s="275"/>
      <c r="C228" s="251"/>
      <c r="D228" s="278"/>
      <c r="E228" s="264"/>
      <c r="F228" s="24"/>
    </row>
    <row r="229" spans="2:6" x14ac:dyDescent="0.25">
      <c r="B229" s="275"/>
      <c r="C229" s="251"/>
      <c r="D229" s="278"/>
      <c r="F229" s="24"/>
    </row>
    <row r="230" spans="2:6" x14ac:dyDescent="0.25">
      <c r="B230" s="275"/>
      <c r="C230" s="251"/>
      <c r="D230" s="278"/>
      <c r="E230" s="263"/>
      <c r="F230" s="24"/>
    </row>
    <row r="231" spans="2:6" x14ac:dyDescent="0.25">
      <c r="B231" s="275"/>
      <c r="C231" s="251"/>
      <c r="D231" s="285"/>
      <c r="E231" s="263"/>
      <c r="F231" s="24"/>
    </row>
    <row r="232" spans="2:6" x14ac:dyDescent="0.25">
      <c r="B232" s="276"/>
      <c r="C232" s="251"/>
      <c r="D232" s="278"/>
      <c r="E232" s="263"/>
      <c r="F232" s="24"/>
    </row>
    <row r="233" spans="2:6" x14ac:dyDescent="0.25">
      <c r="B233" s="275"/>
      <c r="C233" s="251"/>
      <c r="D233" s="278"/>
      <c r="E233" s="263"/>
      <c r="F233" s="24"/>
    </row>
    <row r="234" spans="2:6" x14ac:dyDescent="0.25">
      <c r="B234" s="276"/>
      <c r="C234" s="251"/>
      <c r="D234" s="278"/>
      <c r="E234" s="263"/>
      <c r="F234" s="24"/>
    </row>
    <row r="235" spans="2:6" x14ac:dyDescent="0.25">
      <c r="B235" s="276"/>
      <c r="C235" s="251"/>
      <c r="D235" s="278"/>
      <c r="E235" s="263"/>
      <c r="F235" s="24"/>
    </row>
    <row r="236" spans="2:6" x14ac:dyDescent="0.25">
      <c r="B236" s="276"/>
      <c r="C236" s="251"/>
      <c r="D236" s="278"/>
      <c r="E236" s="263"/>
      <c r="F236" s="24"/>
    </row>
    <row r="237" spans="2:6" x14ac:dyDescent="0.25">
      <c r="B237" s="275"/>
      <c r="C237" s="251"/>
      <c r="D237" s="278"/>
      <c r="E237" s="263"/>
      <c r="F237" s="24"/>
    </row>
    <row r="238" spans="2:6" x14ac:dyDescent="0.25">
      <c r="B238" s="275"/>
      <c r="C238" s="251"/>
      <c r="D238" s="278"/>
      <c r="E238" s="263"/>
      <c r="F238" s="24"/>
    </row>
    <row r="239" spans="2:6" x14ac:dyDescent="0.25">
      <c r="B239" s="275"/>
      <c r="C239" s="251"/>
      <c r="D239" s="278"/>
      <c r="E239" s="263"/>
      <c r="F239" s="24"/>
    </row>
    <row r="240" spans="2:6" x14ac:dyDescent="0.25">
      <c r="B240" s="275"/>
      <c r="C240" s="251"/>
      <c r="D240" s="278"/>
      <c r="E240" s="263"/>
      <c r="F240" s="24"/>
    </row>
    <row r="241" spans="2:6" x14ac:dyDescent="0.25">
      <c r="B241" s="275"/>
      <c r="C241" s="251"/>
      <c r="D241" s="278"/>
      <c r="E241" s="263"/>
      <c r="F241" s="24"/>
    </row>
    <row r="242" spans="2:6" x14ac:dyDescent="0.25">
      <c r="B242" s="275"/>
      <c r="C242" s="251"/>
      <c r="D242" s="278"/>
      <c r="E242" s="263"/>
      <c r="F242" s="24"/>
    </row>
    <row r="243" spans="2:6" x14ac:dyDescent="0.25">
      <c r="B243" s="275"/>
      <c r="C243" s="251"/>
      <c r="D243" s="285"/>
      <c r="E243" s="263"/>
      <c r="F243" s="24"/>
    </row>
    <row r="244" spans="2:6" x14ac:dyDescent="0.25">
      <c r="B244" s="282"/>
      <c r="C244" s="251"/>
      <c r="D244" s="287"/>
      <c r="E244" s="263"/>
      <c r="F244" s="24"/>
    </row>
    <row r="245" spans="2:6" x14ac:dyDescent="0.25">
      <c r="B245" s="276"/>
      <c r="C245" s="251"/>
      <c r="D245" s="285"/>
      <c r="E245" s="263"/>
      <c r="F245" s="24"/>
    </row>
    <row r="246" spans="2:6" x14ac:dyDescent="0.25">
      <c r="B246" s="275"/>
      <c r="C246" s="251"/>
      <c r="D246" s="278"/>
      <c r="E246" s="263"/>
      <c r="F246" s="24"/>
    </row>
    <row r="247" spans="2:6" x14ac:dyDescent="0.25">
      <c r="B247" s="275"/>
      <c r="C247" s="251"/>
      <c r="D247" s="278"/>
      <c r="E247" s="263"/>
      <c r="F247" s="24"/>
    </row>
    <row r="248" spans="2:6" x14ac:dyDescent="0.25">
      <c r="B248" s="275"/>
      <c r="C248" s="251"/>
      <c r="D248" s="278"/>
      <c r="E248" s="258"/>
      <c r="F248" s="24"/>
    </row>
    <row r="249" spans="2:6" x14ac:dyDescent="0.25">
      <c r="B249" s="275"/>
      <c r="C249" s="251"/>
      <c r="D249" s="278"/>
      <c r="E249" s="258"/>
      <c r="F249" s="24"/>
    </row>
    <row r="250" spans="2:6" x14ac:dyDescent="0.25">
      <c r="B250" s="276"/>
      <c r="C250" s="251"/>
      <c r="D250" s="285"/>
      <c r="E250" s="263"/>
      <c r="F250" s="24"/>
    </row>
    <row r="251" spans="2:6" x14ac:dyDescent="0.25">
      <c r="B251" s="275"/>
      <c r="C251" s="251"/>
      <c r="D251" s="278"/>
      <c r="E251" s="263"/>
      <c r="F251" s="24"/>
    </row>
    <row r="252" spans="2:6" x14ac:dyDescent="0.25">
      <c r="B252" s="275"/>
      <c r="C252" s="251"/>
      <c r="D252" s="285"/>
      <c r="E252" s="263"/>
      <c r="F252" s="24"/>
    </row>
    <row r="253" spans="2:6" x14ac:dyDescent="0.25">
      <c r="B253" s="275"/>
      <c r="C253" s="251"/>
      <c r="D253" s="285"/>
      <c r="E253" s="263"/>
      <c r="F253" s="24"/>
    </row>
    <row r="254" spans="2:6" x14ac:dyDescent="0.25">
      <c r="B254" s="275"/>
      <c r="C254" s="251"/>
      <c r="D254" s="285"/>
      <c r="E254" s="263"/>
      <c r="F254" s="24"/>
    </row>
    <row r="255" spans="2:6" x14ac:dyDescent="0.25">
      <c r="B255" s="275"/>
      <c r="C255" s="251"/>
      <c r="D255" s="278"/>
      <c r="E255" s="263"/>
      <c r="F255" s="24"/>
    </row>
    <row r="256" spans="2:6" x14ac:dyDescent="0.25">
      <c r="B256" s="275"/>
      <c r="C256" s="251"/>
      <c r="D256" s="268"/>
      <c r="E256" s="263"/>
      <c r="F256" s="24"/>
    </row>
    <row r="257" spans="2:6" x14ac:dyDescent="0.25">
      <c r="B257" s="275"/>
      <c r="C257" s="251"/>
      <c r="D257" s="268"/>
      <c r="E257" s="263"/>
      <c r="F257" s="24"/>
    </row>
    <row r="258" spans="2:6" x14ac:dyDescent="0.25">
      <c r="B258" s="275"/>
      <c r="C258" s="251"/>
      <c r="D258" s="268"/>
      <c r="E258" s="258"/>
      <c r="F258" s="24"/>
    </row>
    <row r="259" spans="2:6" x14ac:dyDescent="0.25">
      <c r="B259" s="275"/>
      <c r="C259" s="251"/>
      <c r="D259" s="269"/>
      <c r="E259" s="258"/>
      <c r="F259" s="24"/>
    </row>
    <row r="260" spans="2:6" x14ac:dyDescent="0.25">
      <c r="B260" s="275"/>
      <c r="C260" s="251"/>
      <c r="D260" s="269"/>
      <c r="E260" s="264"/>
      <c r="F260" s="24"/>
    </row>
    <row r="261" spans="2:6" x14ac:dyDescent="0.25">
      <c r="B261" s="275"/>
      <c r="C261" s="251"/>
      <c r="D261" s="269"/>
      <c r="E261" s="263"/>
      <c r="F261" s="24"/>
    </row>
    <row r="262" spans="2:6" x14ac:dyDescent="0.25">
      <c r="B262" s="275"/>
      <c r="C262" s="251"/>
      <c r="D262" s="269"/>
      <c r="E262" s="258"/>
      <c r="F262" s="24"/>
    </row>
    <row r="263" spans="2:6" x14ac:dyDescent="0.25">
      <c r="B263" s="275"/>
      <c r="C263" s="251"/>
      <c r="D263" s="269"/>
      <c r="E263" s="264"/>
      <c r="F263" s="24"/>
    </row>
    <row r="264" spans="2:6" x14ac:dyDescent="0.25">
      <c r="B264" s="276"/>
      <c r="C264" s="251"/>
      <c r="D264" s="269"/>
      <c r="E264" s="263"/>
      <c r="F264" s="24"/>
    </row>
    <row r="265" spans="2:6" x14ac:dyDescent="0.25">
      <c r="B265" s="275"/>
      <c r="C265" s="251"/>
      <c r="D265" s="269"/>
      <c r="E265" s="263"/>
      <c r="F265" s="24"/>
    </row>
    <row r="266" spans="2:6" x14ac:dyDescent="0.25">
      <c r="B266" s="275"/>
      <c r="C266" s="251"/>
      <c r="D266" s="269"/>
      <c r="E266" s="263"/>
      <c r="F266" s="24"/>
    </row>
    <row r="267" spans="2:6" x14ac:dyDescent="0.25">
      <c r="B267" s="275"/>
      <c r="C267" s="251"/>
      <c r="D267" s="269"/>
      <c r="E267" s="263"/>
      <c r="F267" s="24"/>
    </row>
    <row r="268" spans="2:6" x14ac:dyDescent="0.25">
      <c r="B268" s="275"/>
      <c r="C268" s="251"/>
      <c r="D268" s="269"/>
      <c r="E268" s="263"/>
      <c r="F268" s="24"/>
    </row>
    <row r="269" spans="2:6" x14ac:dyDescent="0.25">
      <c r="B269" s="275"/>
      <c r="C269" s="251"/>
      <c r="D269" s="269"/>
      <c r="E269" s="263"/>
      <c r="F269" s="24"/>
    </row>
    <row r="270" spans="2:6" x14ac:dyDescent="0.25">
      <c r="B270" s="276"/>
      <c r="C270" s="251"/>
      <c r="D270" s="269"/>
      <c r="E270" s="263"/>
      <c r="F270" s="24"/>
    </row>
    <row r="271" spans="2:6" x14ac:dyDescent="0.25">
      <c r="B271" s="275"/>
      <c r="C271" s="251"/>
      <c r="D271" s="269"/>
      <c r="E271" s="263"/>
      <c r="F271" s="24"/>
    </row>
    <row r="272" spans="2:6" x14ac:dyDescent="0.25">
      <c r="B272" s="275"/>
      <c r="C272" s="251"/>
      <c r="D272" s="269"/>
      <c r="E272" s="263"/>
      <c r="F272" s="24"/>
    </row>
    <row r="273" spans="2:6" x14ac:dyDescent="0.25">
      <c r="B273" s="275"/>
      <c r="C273" s="251"/>
      <c r="E273" s="263"/>
      <c r="F273" s="24"/>
    </row>
    <row r="274" spans="2:6" x14ac:dyDescent="0.25">
      <c r="B274" s="275"/>
      <c r="C274" s="251"/>
      <c r="E274" s="263"/>
      <c r="F274" s="24"/>
    </row>
    <row r="275" spans="2:6" x14ac:dyDescent="0.25">
      <c r="B275" s="275"/>
      <c r="C275" s="251"/>
      <c r="E275" s="263"/>
      <c r="F275" s="24"/>
    </row>
    <row r="276" spans="2:6" x14ac:dyDescent="0.25">
      <c r="B276" s="276"/>
      <c r="C276" s="251"/>
      <c r="E276" s="263"/>
      <c r="F276" s="24"/>
    </row>
    <row r="277" spans="2:6" x14ac:dyDescent="0.25">
      <c r="B277" s="278"/>
      <c r="C277" s="251"/>
      <c r="E277" s="263"/>
      <c r="F277" s="24"/>
    </row>
    <row r="278" spans="2:6" x14ac:dyDescent="0.25">
      <c r="B278" s="275"/>
      <c r="C278" s="251"/>
      <c r="E278" s="263"/>
      <c r="F278" s="24"/>
    </row>
    <row r="279" spans="2:6" x14ac:dyDescent="0.25">
      <c r="B279" s="275"/>
      <c r="C279" s="251"/>
      <c r="E279" s="263"/>
      <c r="F279" s="24"/>
    </row>
    <row r="280" spans="2:6" x14ac:dyDescent="0.25">
      <c r="B280" s="275"/>
      <c r="C280" s="251"/>
      <c r="E280" s="263"/>
      <c r="F280" s="24"/>
    </row>
    <row r="281" spans="2:6" x14ac:dyDescent="0.25">
      <c r="B281" s="275"/>
      <c r="C281" s="251"/>
      <c r="E281" s="263"/>
      <c r="F281" s="24"/>
    </row>
    <row r="282" spans="2:6" x14ac:dyDescent="0.25">
      <c r="B282" s="275"/>
      <c r="C282" s="251"/>
      <c r="E282" s="263"/>
      <c r="F282" s="24"/>
    </row>
    <row r="283" spans="2:6" x14ac:dyDescent="0.25">
      <c r="B283" s="275"/>
      <c r="C283" s="251"/>
      <c r="E283" s="263"/>
      <c r="F283" s="24"/>
    </row>
    <row r="284" spans="2:6" x14ac:dyDescent="0.25">
      <c r="B284" s="275"/>
      <c r="C284" s="251"/>
      <c r="E284" s="263"/>
      <c r="F284" s="24"/>
    </row>
    <row r="285" spans="2:6" x14ac:dyDescent="0.25">
      <c r="B285" s="275"/>
      <c r="C285" s="251"/>
      <c r="E285" s="263"/>
      <c r="F285" s="24"/>
    </row>
    <row r="286" spans="2:6" x14ac:dyDescent="0.25">
      <c r="B286" s="275"/>
      <c r="C286" s="251"/>
      <c r="E286" s="263"/>
      <c r="F286" s="24"/>
    </row>
    <row r="287" spans="2:6" x14ac:dyDescent="0.25">
      <c r="B287" s="275"/>
      <c r="C287" s="251"/>
      <c r="E287" s="263"/>
      <c r="F287" s="24"/>
    </row>
    <row r="288" spans="2:6" x14ac:dyDescent="0.25">
      <c r="B288" s="275"/>
      <c r="C288" s="251"/>
      <c r="E288" s="263"/>
      <c r="F288" s="24"/>
    </row>
    <row r="289" spans="2:6" x14ac:dyDescent="0.25">
      <c r="B289" s="275"/>
      <c r="C289" s="251"/>
      <c r="E289" s="258"/>
      <c r="F289" s="24"/>
    </row>
    <row r="290" spans="2:6" x14ac:dyDescent="0.25">
      <c r="B290" s="275"/>
      <c r="C290" s="251"/>
      <c r="E290" s="258"/>
      <c r="F290" s="24"/>
    </row>
    <row r="291" spans="2:6" x14ac:dyDescent="0.25">
      <c r="E291" s="258"/>
      <c r="F291" s="24"/>
    </row>
    <row r="300" spans="2:6" x14ac:dyDescent="0.25">
      <c r="B300" s="26"/>
    </row>
    <row r="301" spans="2:6" x14ac:dyDescent="0.25">
      <c r="B301" s="26"/>
    </row>
    <row r="302" spans="2:6" x14ac:dyDescent="0.25">
      <c r="B302" s="26"/>
    </row>
    <row r="303" spans="2:6" x14ac:dyDescent="0.25">
      <c r="B303" s="26"/>
    </row>
    <row r="304" spans="2:6" x14ac:dyDescent="0.25">
      <c r="B304" s="26"/>
    </row>
    <row r="305" spans="2:2" x14ac:dyDescent="0.25">
      <c r="B305" s="26"/>
    </row>
    <row r="306" spans="2:2" x14ac:dyDescent="0.25">
      <c r="B306" s="26"/>
    </row>
  </sheetData>
  <sortState xmlns:xlrd2="http://schemas.microsoft.com/office/spreadsheetml/2017/richdata2" ref="A31:P251">
    <sortCondition ref="B31:B251"/>
  </sortState>
  <mergeCells count="2">
    <mergeCell ref="B2:J3"/>
    <mergeCell ref="O2:P3"/>
  </mergeCells>
  <conditionalFormatting sqref="B34">
    <cfRule type="cellIs" dxfId="2" priority="1" stopIfTrue="1" operator="lessThan">
      <formula>1</formula>
    </cfRule>
  </conditionalFormatting>
  <pageMargins left="0.47244094488188981" right="0.23622047244094491" top="0.98425196850393704" bottom="0.98425196850393704" header="0.51181102362204722" footer="0.51181102362204722"/>
  <pageSetup paperSize="9" scale="75" orientation="portrait" r:id="rId1"/>
  <headerFooter alignWithMargins="0">
    <oddFooter>&amp;L&amp;8&amp;Z&amp;F -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7" r:id="rId4" name="Drop Down 9">
              <controlPr defaultSize="0" autoLine="0" autoPict="0" altText="Select Maintained School from the drop down list._x000d__x000a_">
                <anchor moveWithCells="1">
                  <from>
                    <xdr:col>2</xdr:col>
                    <xdr:colOff>361950</xdr:colOff>
                    <xdr:row>4</xdr:row>
                    <xdr:rowOff>133350</xdr:rowOff>
                  </from>
                  <to>
                    <xdr:col>4</xdr:col>
                    <xdr:colOff>431800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8"/>
  <dimension ref="A1:Y174"/>
  <sheetViews>
    <sheetView topLeftCell="A134" workbookViewId="0">
      <selection activeCell="C164" sqref="C164"/>
    </sheetView>
  </sheetViews>
  <sheetFormatPr defaultColWidth="8.81640625" defaultRowHeight="12.5" x14ac:dyDescent="0.25"/>
  <cols>
    <col min="1" max="1" width="7.81640625" style="198" bestFit="1" customWidth="1"/>
    <col min="2" max="2" width="6.26953125" style="198" bestFit="1" customWidth="1"/>
    <col min="3" max="3" width="45.453125" style="241" bestFit="1" customWidth="1"/>
    <col min="4" max="4" width="4.7265625" style="241" customWidth="1"/>
    <col min="5" max="5" width="8.7265625" style="11" bestFit="1" customWidth="1"/>
    <col min="6" max="6" width="8.81640625" style="198" customWidth="1"/>
    <col min="7" max="7" width="8.54296875" style="199" bestFit="1" customWidth="1"/>
    <col min="8" max="8" width="15.54296875" style="199" bestFit="1" customWidth="1"/>
    <col min="9" max="9" width="18.1796875" style="198" bestFit="1" customWidth="1"/>
    <col min="10" max="10" width="18.1796875" style="242" customWidth="1"/>
    <col min="11" max="11" width="18" style="11" bestFit="1" customWidth="1"/>
    <col min="12" max="15" width="8.81640625" style="11"/>
    <col min="16" max="16" width="18.1796875" style="11" customWidth="1"/>
    <col min="17" max="17" width="21.453125" style="11" bestFit="1" customWidth="1"/>
    <col min="18" max="21" width="8.81640625" style="11"/>
    <col min="22" max="22" width="17.1796875" style="11" customWidth="1"/>
    <col min="23" max="23" width="8.81640625" style="11"/>
    <col min="24" max="24" width="25.54296875" style="11" bestFit="1" customWidth="1"/>
    <col min="25" max="16384" width="8.81640625" style="11"/>
  </cols>
  <sheetData>
    <row r="1" spans="1:25" s="193" customFormat="1" x14ac:dyDescent="0.25">
      <c r="A1" s="191"/>
      <c r="B1" s="191"/>
      <c r="C1" s="192">
        <v>2</v>
      </c>
      <c r="D1" s="192"/>
      <c r="E1" s="192">
        <v>6</v>
      </c>
      <c r="F1" s="191">
        <v>1</v>
      </c>
      <c r="G1" s="191"/>
      <c r="H1" s="191">
        <v>3</v>
      </c>
      <c r="I1" s="192">
        <v>4</v>
      </c>
      <c r="J1" s="191">
        <v>5</v>
      </c>
      <c r="K1" s="191">
        <v>7</v>
      </c>
      <c r="L1" s="192">
        <v>8</v>
      </c>
      <c r="M1" s="191">
        <v>9</v>
      </c>
    </row>
    <row r="2" spans="1:25" x14ac:dyDescent="0.25">
      <c r="A2" s="194" t="s">
        <v>498</v>
      </c>
      <c r="B2" s="194" t="s">
        <v>499</v>
      </c>
      <c r="C2" s="196" t="s">
        <v>501</v>
      </c>
      <c r="D2" s="196" t="s">
        <v>215</v>
      </c>
      <c r="E2" s="194" t="s">
        <v>504</v>
      </c>
      <c r="F2" s="194" t="s">
        <v>216</v>
      </c>
      <c r="G2" s="195" t="s">
        <v>500</v>
      </c>
      <c r="H2" s="195" t="s">
        <v>502</v>
      </c>
      <c r="I2" s="194" t="s">
        <v>503</v>
      </c>
      <c r="J2" s="197"/>
      <c r="K2" s="194" t="s">
        <v>505</v>
      </c>
    </row>
    <row r="3" spans="1:25" ht="14.5" x14ac:dyDescent="0.35">
      <c r="A3" s="198">
        <v>3732001</v>
      </c>
      <c r="B3" s="198">
        <v>106982</v>
      </c>
      <c r="C3" s="201" t="s">
        <v>123</v>
      </c>
      <c r="D3" s="201"/>
      <c r="E3" s="193" t="s">
        <v>314</v>
      </c>
      <c r="F3" s="200">
        <v>2001</v>
      </c>
      <c r="H3" s="202">
        <v>0</v>
      </c>
      <c r="I3" s="203" t="s">
        <v>65</v>
      </c>
      <c r="J3" s="204" t="s">
        <v>506</v>
      </c>
      <c r="K3" s="205" t="s">
        <v>542</v>
      </c>
      <c r="M3" s="198">
        <v>0</v>
      </c>
      <c r="O3" s="206">
        <v>3732001</v>
      </c>
      <c r="P3" s="206" t="s">
        <v>123</v>
      </c>
      <c r="Q3" s="206" t="s">
        <v>506</v>
      </c>
      <c r="R3" s="11" t="s">
        <v>507</v>
      </c>
      <c r="S3" s="27">
        <v>0</v>
      </c>
      <c r="U3" s="207">
        <v>3732001</v>
      </c>
      <c r="V3" s="208" t="s">
        <v>123</v>
      </c>
      <c r="W3" s="208" t="s">
        <v>65</v>
      </c>
      <c r="X3" s="209">
        <v>0</v>
      </c>
      <c r="Y3" s="19">
        <v>0</v>
      </c>
    </row>
    <row r="4" spans="1:25" ht="14.5" x14ac:dyDescent="0.35">
      <c r="A4" s="198">
        <v>3732318</v>
      </c>
      <c r="B4" s="198">
        <v>107063</v>
      </c>
      <c r="C4" s="201" t="s">
        <v>237</v>
      </c>
      <c r="D4" s="201"/>
      <c r="E4" s="193" t="s">
        <v>315</v>
      </c>
      <c r="F4" s="200">
        <v>2318</v>
      </c>
      <c r="H4" s="202">
        <v>0</v>
      </c>
      <c r="I4" s="203" t="s">
        <v>65</v>
      </c>
      <c r="J4" s="204" t="s">
        <v>506</v>
      </c>
      <c r="K4" s="205" t="s">
        <v>543</v>
      </c>
      <c r="M4" s="198">
        <v>0</v>
      </c>
      <c r="O4" s="206">
        <v>3732318</v>
      </c>
      <c r="P4" s="206" t="s">
        <v>237</v>
      </c>
      <c r="Q4" s="206" t="s">
        <v>506</v>
      </c>
      <c r="R4" s="11" t="s">
        <v>507</v>
      </c>
      <c r="S4" s="27">
        <v>0</v>
      </c>
      <c r="U4" s="207">
        <v>3732318</v>
      </c>
      <c r="V4" s="208" t="s">
        <v>124</v>
      </c>
      <c r="W4" s="208" t="s">
        <v>65</v>
      </c>
      <c r="X4" s="209">
        <v>0</v>
      </c>
      <c r="Y4" s="19">
        <v>0</v>
      </c>
    </row>
    <row r="5" spans="1:25" ht="14.5" x14ac:dyDescent="0.35">
      <c r="A5" s="198">
        <v>3732342</v>
      </c>
      <c r="B5" s="198">
        <v>107085</v>
      </c>
      <c r="C5" s="201" t="s">
        <v>18</v>
      </c>
      <c r="D5" s="201"/>
      <c r="E5" s="193" t="s">
        <v>316</v>
      </c>
      <c r="F5" s="200">
        <v>2342</v>
      </c>
      <c r="H5" s="202">
        <v>0</v>
      </c>
      <c r="I5" s="203" t="s">
        <v>65</v>
      </c>
      <c r="J5" s="204" t="s">
        <v>506</v>
      </c>
      <c r="K5" s="205" t="s">
        <v>544</v>
      </c>
      <c r="M5" s="198">
        <v>0</v>
      </c>
      <c r="O5" s="206">
        <v>3732342</v>
      </c>
      <c r="P5" s="206" t="s">
        <v>18</v>
      </c>
      <c r="Q5" s="206" t="s">
        <v>506</v>
      </c>
      <c r="R5" s="11" t="s">
        <v>507</v>
      </c>
      <c r="S5" s="27">
        <v>0</v>
      </c>
      <c r="U5" s="207">
        <v>3732342</v>
      </c>
      <c r="V5" s="208" t="s">
        <v>18</v>
      </c>
      <c r="W5" s="208" t="s">
        <v>65</v>
      </c>
      <c r="X5" s="209">
        <v>0</v>
      </c>
      <c r="Y5" s="19">
        <v>0</v>
      </c>
    </row>
    <row r="6" spans="1:25" ht="14.5" x14ac:dyDescent="0.35">
      <c r="A6" s="198">
        <v>3732343</v>
      </c>
      <c r="B6" s="198">
        <v>107086</v>
      </c>
      <c r="C6" s="201" t="s">
        <v>19</v>
      </c>
      <c r="D6" s="201"/>
      <c r="E6" s="193" t="s">
        <v>317</v>
      </c>
      <c r="F6" s="200">
        <v>2343</v>
      </c>
      <c r="H6" s="202">
        <v>0</v>
      </c>
      <c r="I6" s="203" t="s">
        <v>65</v>
      </c>
      <c r="J6" s="204" t="s">
        <v>506</v>
      </c>
      <c r="K6" s="205" t="s">
        <v>15</v>
      </c>
      <c r="M6" s="198">
        <v>0</v>
      </c>
      <c r="O6" s="206">
        <v>3732343</v>
      </c>
      <c r="P6" s="206" t="s">
        <v>19</v>
      </c>
      <c r="Q6" s="206" t="s">
        <v>506</v>
      </c>
      <c r="R6" s="11" t="s">
        <v>507</v>
      </c>
      <c r="S6" s="27">
        <v>0</v>
      </c>
      <c r="U6" s="207">
        <v>3732343</v>
      </c>
      <c r="V6" s="208" t="s">
        <v>19</v>
      </c>
      <c r="W6" s="208" t="s">
        <v>65</v>
      </c>
      <c r="X6" s="209">
        <v>0</v>
      </c>
      <c r="Y6" s="19">
        <v>0</v>
      </c>
    </row>
    <row r="7" spans="1:25" ht="14.5" x14ac:dyDescent="0.35">
      <c r="A7" s="198">
        <v>3733429</v>
      </c>
      <c r="B7" s="198">
        <v>133994</v>
      </c>
      <c r="C7" s="201" t="s">
        <v>238</v>
      </c>
      <c r="D7" s="201"/>
      <c r="E7" s="193" t="s">
        <v>318</v>
      </c>
      <c r="F7" s="200">
        <v>3429</v>
      </c>
      <c r="H7" s="202">
        <v>0</v>
      </c>
      <c r="I7" s="203" t="s">
        <v>65</v>
      </c>
      <c r="J7" s="204" t="s">
        <v>506</v>
      </c>
      <c r="K7" s="205" t="s">
        <v>545</v>
      </c>
      <c r="M7" s="198">
        <v>0</v>
      </c>
      <c r="O7" s="206">
        <v>3733429</v>
      </c>
      <c r="P7" s="206" t="s">
        <v>238</v>
      </c>
      <c r="Q7" s="206" t="s">
        <v>506</v>
      </c>
      <c r="R7" s="11" t="s">
        <v>507</v>
      </c>
      <c r="S7" s="27">
        <v>0</v>
      </c>
      <c r="U7" s="207">
        <v>3733429</v>
      </c>
      <c r="V7" s="208" t="s">
        <v>20</v>
      </c>
      <c r="W7" s="208" t="s">
        <v>65</v>
      </c>
      <c r="X7" s="209">
        <v>0</v>
      </c>
      <c r="Y7" s="19">
        <v>0</v>
      </c>
    </row>
    <row r="8" spans="1:25" ht="14.5" x14ac:dyDescent="0.35">
      <c r="A8" s="198">
        <v>3732340</v>
      </c>
      <c r="B8" s="198">
        <v>107083</v>
      </c>
      <c r="C8" s="201" t="s">
        <v>125</v>
      </c>
      <c r="D8" s="201"/>
      <c r="E8" s="193" t="s">
        <v>319</v>
      </c>
      <c r="F8" s="200">
        <v>2340</v>
      </c>
      <c r="H8" s="202">
        <v>0</v>
      </c>
      <c r="I8" s="203" t="s">
        <v>65</v>
      </c>
      <c r="J8" s="204" t="s">
        <v>506</v>
      </c>
      <c r="K8" s="205" t="s">
        <v>546</v>
      </c>
      <c r="M8" s="198">
        <v>0</v>
      </c>
      <c r="O8" s="206">
        <v>3732340</v>
      </c>
      <c r="P8" s="206" t="s">
        <v>125</v>
      </c>
      <c r="Q8" s="206" t="s">
        <v>506</v>
      </c>
      <c r="R8" s="11" t="s">
        <v>507</v>
      </c>
      <c r="S8" s="27">
        <v>0</v>
      </c>
      <c r="U8" s="207">
        <v>3732340</v>
      </c>
      <c r="V8" s="208" t="s">
        <v>125</v>
      </c>
      <c r="W8" s="208" t="s">
        <v>65</v>
      </c>
      <c r="X8" s="209">
        <v>0</v>
      </c>
      <c r="Y8" s="19">
        <v>0</v>
      </c>
    </row>
    <row r="9" spans="1:25" ht="14.5" x14ac:dyDescent="0.35">
      <c r="A9" s="198">
        <v>3732281</v>
      </c>
      <c r="B9" s="198">
        <v>107047</v>
      </c>
      <c r="C9" s="201" t="s">
        <v>21</v>
      </c>
      <c r="D9" s="201"/>
      <c r="E9" s="193" t="s">
        <v>320</v>
      </c>
      <c r="F9" s="200">
        <v>2281</v>
      </c>
      <c r="H9" s="202">
        <v>0</v>
      </c>
      <c r="I9" s="203" t="s">
        <v>65</v>
      </c>
      <c r="J9" s="204" t="s">
        <v>506</v>
      </c>
      <c r="K9" s="205" t="s">
        <v>546</v>
      </c>
      <c r="M9" s="198">
        <v>0</v>
      </c>
      <c r="O9" s="206">
        <v>3732281</v>
      </c>
      <c r="P9" s="206" t="s">
        <v>21</v>
      </c>
      <c r="Q9" s="206" t="s">
        <v>506</v>
      </c>
      <c r="R9" s="11" t="s">
        <v>507</v>
      </c>
      <c r="S9" s="27">
        <v>0</v>
      </c>
      <c r="U9" s="207">
        <v>3732281</v>
      </c>
      <c r="V9" s="208" t="s">
        <v>126</v>
      </c>
      <c r="W9" s="208" t="s">
        <v>65</v>
      </c>
      <c r="X9" s="209">
        <v>0</v>
      </c>
      <c r="Y9" s="19">
        <v>0</v>
      </c>
    </row>
    <row r="10" spans="1:25" ht="14.5" x14ac:dyDescent="0.35">
      <c r="A10" s="198">
        <v>3732322</v>
      </c>
      <c r="B10" s="198">
        <v>107066</v>
      </c>
      <c r="C10" s="201" t="s">
        <v>239</v>
      </c>
      <c r="D10" s="201"/>
      <c r="E10" s="193" t="s">
        <v>321</v>
      </c>
      <c r="F10" s="200">
        <v>2322</v>
      </c>
      <c r="H10" s="202">
        <v>0</v>
      </c>
      <c r="I10" s="203" t="s">
        <v>65</v>
      </c>
      <c r="J10" s="204" t="s">
        <v>506</v>
      </c>
      <c r="K10" s="205" t="s">
        <v>15</v>
      </c>
      <c r="M10" s="198">
        <v>0</v>
      </c>
      <c r="O10" s="206">
        <v>3732322</v>
      </c>
      <c r="P10" s="206" t="s">
        <v>239</v>
      </c>
      <c r="Q10" s="206" t="s">
        <v>506</v>
      </c>
      <c r="R10" s="11" t="s">
        <v>507</v>
      </c>
      <c r="S10" s="27">
        <v>0</v>
      </c>
      <c r="U10" s="207">
        <v>3732322</v>
      </c>
      <c r="V10" s="208" t="s">
        <v>127</v>
      </c>
      <c r="W10" s="208" t="s">
        <v>65</v>
      </c>
      <c r="X10" s="209">
        <v>0</v>
      </c>
      <c r="Y10" s="19">
        <v>0</v>
      </c>
    </row>
    <row r="11" spans="1:25" ht="14.5" x14ac:dyDescent="0.35">
      <c r="A11" s="198">
        <v>3732274</v>
      </c>
      <c r="B11" s="198">
        <v>107044</v>
      </c>
      <c r="C11" s="201" t="s">
        <v>22</v>
      </c>
      <c r="D11" s="201"/>
      <c r="E11" s="193" t="s">
        <v>322</v>
      </c>
      <c r="F11" s="200">
        <v>2274</v>
      </c>
      <c r="H11" s="202">
        <v>0</v>
      </c>
      <c r="I11" s="203" t="s">
        <v>65</v>
      </c>
      <c r="J11" s="204" t="s">
        <v>506</v>
      </c>
      <c r="K11" s="205" t="s">
        <v>547</v>
      </c>
      <c r="M11" s="198">
        <v>0</v>
      </c>
      <c r="O11" s="206">
        <v>3732274</v>
      </c>
      <c r="P11" s="206" t="s">
        <v>22</v>
      </c>
      <c r="Q11" s="206" t="s">
        <v>506</v>
      </c>
      <c r="R11" s="11" t="s">
        <v>507</v>
      </c>
      <c r="S11" s="27">
        <v>0</v>
      </c>
      <c r="U11" s="207">
        <v>3732274</v>
      </c>
      <c r="V11" s="208" t="s">
        <v>22</v>
      </c>
      <c r="W11" s="208" t="s">
        <v>65</v>
      </c>
      <c r="X11" s="209">
        <v>0</v>
      </c>
      <c r="Y11" s="19">
        <v>0</v>
      </c>
    </row>
    <row r="12" spans="1:25" ht="14.5" x14ac:dyDescent="0.35">
      <c r="A12" s="198">
        <v>3732241</v>
      </c>
      <c r="B12" s="198">
        <v>107036</v>
      </c>
      <c r="C12" s="201" t="s">
        <v>240</v>
      </c>
      <c r="D12" s="201"/>
      <c r="E12" s="193" t="s">
        <v>323</v>
      </c>
      <c r="F12" s="200">
        <v>2241</v>
      </c>
      <c r="H12" s="202">
        <v>0</v>
      </c>
      <c r="I12" s="203" t="s">
        <v>65</v>
      </c>
      <c r="J12" s="204" t="s">
        <v>506</v>
      </c>
      <c r="K12" s="205" t="s">
        <v>548</v>
      </c>
      <c r="M12" s="198">
        <v>0</v>
      </c>
      <c r="O12" s="206">
        <v>3732241</v>
      </c>
      <c r="P12" s="206" t="s">
        <v>240</v>
      </c>
      <c r="Q12" s="206" t="s">
        <v>506</v>
      </c>
      <c r="R12" s="11" t="s">
        <v>507</v>
      </c>
      <c r="S12" s="27">
        <v>0</v>
      </c>
      <c r="U12" s="207">
        <v>3732241</v>
      </c>
      <c r="V12" s="208" t="s">
        <v>128</v>
      </c>
      <c r="W12" s="208" t="s">
        <v>65</v>
      </c>
      <c r="X12" s="209">
        <v>0</v>
      </c>
      <c r="Y12" s="19">
        <v>0</v>
      </c>
    </row>
    <row r="13" spans="1:25" ht="14.5" x14ac:dyDescent="0.35">
      <c r="A13" s="198">
        <v>3732353</v>
      </c>
      <c r="B13" s="198">
        <v>107096</v>
      </c>
      <c r="C13" s="201" t="s">
        <v>241</v>
      </c>
      <c r="D13" s="201"/>
      <c r="E13" s="193" t="s">
        <v>324</v>
      </c>
      <c r="F13" s="200">
        <v>2353</v>
      </c>
      <c r="H13" s="202">
        <v>0</v>
      </c>
      <c r="I13" s="203" t="s">
        <v>65</v>
      </c>
      <c r="J13" s="204" t="s">
        <v>506</v>
      </c>
      <c r="K13" s="205" t="s">
        <v>549</v>
      </c>
      <c r="M13" s="198">
        <v>0</v>
      </c>
      <c r="O13" s="206">
        <v>3732353</v>
      </c>
      <c r="P13" s="206" t="s">
        <v>241</v>
      </c>
      <c r="Q13" s="206" t="s">
        <v>506</v>
      </c>
      <c r="R13" s="11" t="s">
        <v>507</v>
      </c>
      <c r="S13" s="27">
        <v>0</v>
      </c>
      <c r="U13" s="207">
        <v>3732353</v>
      </c>
      <c r="V13" s="208" t="s">
        <v>60</v>
      </c>
      <c r="W13" s="208" t="s">
        <v>65</v>
      </c>
      <c r="X13" s="209">
        <v>0</v>
      </c>
      <c r="Y13" s="19">
        <v>0</v>
      </c>
    </row>
    <row r="14" spans="1:25" ht="14.5" x14ac:dyDescent="0.35">
      <c r="A14" s="198">
        <v>3732323</v>
      </c>
      <c r="B14" s="198">
        <v>107067</v>
      </c>
      <c r="C14" s="201" t="s">
        <v>242</v>
      </c>
      <c r="D14" s="201"/>
      <c r="E14" s="193" t="s">
        <v>325</v>
      </c>
      <c r="F14" s="200">
        <v>2323</v>
      </c>
      <c r="H14" s="202">
        <v>0</v>
      </c>
      <c r="I14" s="203" t="s">
        <v>65</v>
      </c>
      <c r="J14" s="204" t="s">
        <v>506</v>
      </c>
      <c r="K14" s="205" t="s">
        <v>549</v>
      </c>
      <c r="M14" s="198">
        <v>0</v>
      </c>
      <c r="O14" s="206">
        <v>3732323</v>
      </c>
      <c r="P14" s="206" t="s">
        <v>242</v>
      </c>
      <c r="Q14" s="206" t="s">
        <v>506</v>
      </c>
      <c r="R14" s="11" t="s">
        <v>507</v>
      </c>
      <c r="S14" s="27">
        <v>0</v>
      </c>
      <c r="U14" s="207">
        <v>3732323</v>
      </c>
      <c r="V14" s="208" t="s">
        <v>129</v>
      </c>
      <c r="W14" s="208" t="s">
        <v>65</v>
      </c>
      <c r="X14" s="209">
        <v>0</v>
      </c>
      <c r="Y14" s="19">
        <v>0</v>
      </c>
    </row>
    <row r="15" spans="1:25" ht="14.5" x14ac:dyDescent="0.35">
      <c r="A15" s="198">
        <v>3732328</v>
      </c>
      <c r="B15" s="198">
        <v>107072</v>
      </c>
      <c r="C15" s="201" t="s">
        <v>243</v>
      </c>
      <c r="D15" s="201"/>
      <c r="E15" s="193" t="s">
        <v>326</v>
      </c>
      <c r="F15" s="200">
        <v>2328</v>
      </c>
      <c r="H15" s="202">
        <v>0</v>
      </c>
      <c r="I15" s="203" t="s">
        <v>65</v>
      </c>
      <c r="J15" s="204" t="s">
        <v>506</v>
      </c>
      <c r="K15" s="205" t="s">
        <v>550</v>
      </c>
      <c r="M15" s="198">
        <v>0</v>
      </c>
      <c r="O15" s="206">
        <v>3732328</v>
      </c>
      <c r="P15" s="206" t="s">
        <v>243</v>
      </c>
      <c r="Q15" s="206" t="s">
        <v>506</v>
      </c>
      <c r="R15" s="11" t="s">
        <v>507</v>
      </c>
      <c r="S15" s="27">
        <v>0</v>
      </c>
      <c r="U15" s="207">
        <v>3732328</v>
      </c>
      <c r="V15" s="208" t="s">
        <v>130</v>
      </c>
      <c r="W15" s="208" t="s">
        <v>65</v>
      </c>
      <c r="X15" s="209">
        <v>0</v>
      </c>
      <c r="Y15" s="19">
        <v>0</v>
      </c>
    </row>
    <row r="16" spans="1:25" ht="14.5" x14ac:dyDescent="0.35">
      <c r="A16" s="198">
        <v>3732233</v>
      </c>
      <c r="B16" s="198">
        <v>107033</v>
      </c>
      <c r="C16" s="201" t="s">
        <v>244</v>
      </c>
      <c r="D16" s="201"/>
      <c r="E16" s="193" t="s">
        <v>327</v>
      </c>
      <c r="F16" s="200">
        <v>2233</v>
      </c>
      <c r="H16" s="202">
        <v>0</v>
      </c>
      <c r="I16" s="203" t="s">
        <v>65</v>
      </c>
      <c r="J16" s="204" t="s">
        <v>506</v>
      </c>
      <c r="K16" s="205" t="s">
        <v>542</v>
      </c>
      <c r="M16" s="198">
        <v>0</v>
      </c>
      <c r="O16" s="206">
        <v>3732233</v>
      </c>
      <c r="P16" s="206" t="s">
        <v>244</v>
      </c>
      <c r="Q16" s="206" t="s">
        <v>506</v>
      </c>
      <c r="R16" s="11" t="s">
        <v>507</v>
      </c>
      <c r="S16" s="27">
        <v>0</v>
      </c>
      <c r="U16" s="207">
        <v>3732233</v>
      </c>
      <c r="V16" s="208" t="s">
        <v>131</v>
      </c>
      <c r="W16" s="208" t="s">
        <v>65</v>
      </c>
      <c r="X16" s="209">
        <v>0</v>
      </c>
      <c r="Y16" s="19">
        <v>0</v>
      </c>
    </row>
    <row r="17" spans="1:25" ht="14.5" x14ac:dyDescent="0.35">
      <c r="A17" s="198">
        <v>3732014</v>
      </c>
      <c r="B17" s="198">
        <v>106987</v>
      </c>
      <c r="C17" s="201" t="s">
        <v>23</v>
      </c>
      <c r="D17" s="201"/>
      <c r="E17" s="193" t="s">
        <v>328</v>
      </c>
      <c r="F17" s="200">
        <v>2014</v>
      </c>
      <c r="H17" s="202">
        <v>0</v>
      </c>
      <c r="I17" s="203" t="s">
        <v>65</v>
      </c>
      <c r="J17" s="204" t="s">
        <v>506</v>
      </c>
      <c r="K17" s="205" t="s">
        <v>551</v>
      </c>
      <c r="M17" s="198">
        <v>0</v>
      </c>
      <c r="O17" s="206">
        <v>3732014</v>
      </c>
      <c r="P17" s="206" t="s">
        <v>23</v>
      </c>
      <c r="Q17" s="206" t="s">
        <v>506</v>
      </c>
      <c r="R17" s="11" t="s">
        <v>507</v>
      </c>
      <c r="S17" s="27">
        <v>0</v>
      </c>
      <c r="U17" s="207">
        <v>3732014</v>
      </c>
      <c r="V17" s="208" t="s">
        <v>132</v>
      </c>
      <c r="W17" s="208" t="s">
        <v>65</v>
      </c>
      <c r="X17" s="209">
        <v>0</v>
      </c>
      <c r="Y17" s="19">
        <v>0</v>
      </c>
    </row>
    <row r="18" spans="1:25" ht="14.5" x14ac:dyDescent="0.35">
      <c r="A18" s="198">
        <v>3732246</v>
      </c>
      <c r="B18" s="198">
        <v>107037</v>
      </c>
      <c r="C18" s="201" t="s">
        <v>133</v>
      </c>
      <c r="D18" s="201"/>
      <c r="E18" s="193" t="s">
        <v>329</v>
      </c>
      <c r="F18" s="200">
        <v>2246</v>
      </c>
      <c r="H18" s="202">
        <v>0</v>
      </c>
      <c r="I18" s="203" t="s">
        <v>65</v>
      </c>
      <c r="J18" s="204" t="s">
        <v>506</v>
      </c>
      <c r="K18" s="205" t="s">
        <v>548</v>
      </c>
      <c r="M18" s="198">
        <v>0</v>
      </c>
      <c r="O18" s="206">
        <v>3732246</v>
      </c>
      <c r="P18" s="206" t="s">
        <v>133</v>
      </c>
      <c r="Q18" s="206" t="s">
        <v>506</v>
      </c>
      <c r="R18" s="11" t="s">
        <v>507</v>
      </c>
      <c r="S18" s="27">
        <v>0</v>
      </c>
      <c r="U18" s="207">
        <v>3732246</v>
      </c>
      <c r="V18" s="208" t="s">
        <v>133</v>
      </c>
      <c r="W18" s="208" t="s">
        <v>65</v>
      </c>
      <c r="X18" s="209">
        <v>0</v>
      </c>
      <c r="Y18" s="19">
        <v>0</v>
      </c>
    </row>
    <row r="19" spans="1:25" ht="14.5" x14ac:dyDescent="0.35">
      <c r="A19" s="198">
        <v>3735204</v>
      </c>
      <c r="B19" s="198">
        <v>107154</v>
      </c>
      <c r="C19" s="201" t="s">
        <v>134</v>
      </c>
      <c r="D19" s="201"/>
      <c r="E19" s="193" t="s">
        <v>330</v>
      </c>
      <c r="F19" s="200">
        <v>5204</v>
      </c>
      <c r="H19" s="202">
        <v>0</v>
      </c>
      <c r="I19" s="203" t="s">
        <v>65</v>
      </c>
      <c r="J19" s="204" t="s">
        <v>506</v>
      </c>
      <c r="K19" s="205" t="s">
        <v>552</v>
      </c>
      <c r="M19" s="198">
        <v>0</v>
      </c>
      <c r="O19" s="206">
        <v>3735204</v>
      </c>
      <c r="P19" s="206" t="s">
        <v>134</v>
      </c>
      <c r="Q19" s="206" t="s">
        <v>506</v>
      </c>
      <c r="R19" s="11" t="s">
        <v>507</v>
      </c>
      <c r="S19" s="27">
        <v>0</v>
      </c>
      <c r="U19" s="207">
        <v>3735204</v>
      </c>
      <c r="V19" s="208" t="s">
        <v>134</v>
      </c>
      <c r="W19" s="208" t="s">
        <v>65</v>
      </c>
      <c r="X19" s="209">
        <v>0</v>
      </c>
      <c r="Y19" s="19">
        <v>0</v>
      </c>
    </row>
    <row r="20" spans="1:25" ht="14.5" x14ac:dyDescent="0.35">
      <c r="A20" s="198">
        <v>3732325</v>
      </c>
      <c r="B20" s="198">
        <v>107069</v>
      </c>
      <c r="C20" s="201" t="s">
        <v>245</v>
      </c>
      <c r="D20" s="201"/>
      <c r="E20" s="193" t="s">
        <v>331</v>
      </c>
      <c r="F20" s="200">
        <v>2325</v>
      </c>
      <c r="H20" s="202">
        <v>0</v>
      </c>
      <c r="I20" s="203" t="s">
        <v>65</v>
      </c>
      <c r="J20" s="204" t="s">
        <v>506</v>
      </c>
      <c r="K20" s="205" t="s">
        <v>546</v>
      </c>
      <c r="M20" s="198">
        <v>0</v>
      </c>
      <c r="O20" s="206">
        <v>3732325</v>
      </c>
      <c r="P20" s="206" t="s">
        <v>245</v>
      </c>
      <c r="Q20" s="206" t="s">
        <v>506</v>
      </c>
      <c r="R20" s="11" t="s">
        <v>507</v>
      </c>
      <c r="S20" s="27">
        <v>0</v>
      </c>
      <c r="U20" s="207">
        <v>3732325</v>
      </c>
      <c r="V20" s="208" t="s">
        <v>135</v>
      </c>
      <c r="W20" s="208" t="s">
        <v>65</v>
      </c>
      <c r="X20" s="209">
        <v>0</v>
      </c>
      <c r="Y20" s="19">
        <v>0</v>
      </c>
    </row>
    <row r="21" spans="1:25" ht="14.5" x14ac:dyDescent="0.35">
      <c r="A21" s="198">
        <v>3732095</v>
      </c>
      <c r="B21" s="198">
        <v>107008</v>
      </c>
      <c r="C21" s="201" t="s">
        <v>24</v>
      </c>
      <c r="D21" s="201"/>
      <c r="E21" s="193" t="s">
        <v>332</v>
      </c>
      <c r="F21" s="200">
        <v>2095</v>
      </c>
      <c r="H21" s="202">
        <v>0</v>
      </c>
      <c r="I21" s="203" t="s">
        <v>65</v>
      </c>
      <c r="J21" s="204" t="s">
        <v>506</v>
      </c>
      <c r="K21" s="205" t="s">
        <v>512</v>
      </c>
      <c r="M21" s="198">
        <v>0</v>
      </c>
      <c r="O21" s="206">
        <v>3732095</v>
      </c>
      <c r="P21" s="206" t="s">
        <v>24</v>
      </c>
      <c r="Q21" s="206" t="s">
        <v>506</v>
      </c>
      <c r="R21" s="11" t="s">
        <v>507</v>
      </c>
      <c r="S21" s="27">
        <v>0</v>
      </c>
      <c r="U21" s="207">
        <v>3732095</v>
      </c>
      <c r="V21" s="208" t="s">
        <v>136</v>
      </c>
      <c r="W21" s="208" t="s">
        <v>65</v>
      </c>
      <c r="X21" s="209">
        <v>0</v>
      </c>
      <c r="Y21" s="19">
        <v>0</v>
      </c>
    </row>
    <row r="22" spans="1:25" ht="14.5" x14ac:dyDescent="0.35">
      <c r="A22" s="198">
        <v>3732344</v>
      </c>
      <c r="B22" s="198">
        <v>107087</v>
      </c>
      <c r="C22" s="201" t="s">
        <v>25</v>
      </c>
      <c r="D22" s="201"/>
      <c r="E22" s="193" t="s">
        <v>333</v>
      </c>
      <c r="F22" s="200">
        <v>2344</v>
      </c>
      <c r="H22" s="202">
        <v>0</v>
      </c>
      <c r="I22" s="203" t="s">
        <v>65</v>
      </c>
      <c r="J22" s="204" t="s">
        <v>506</v>
      </c>
      <c r="K22" s="205" t="s">
        <v>15</v>
      </c>
      <c r="M22" s="198">
        <v>0</v>
      </c>
      <c r="O22" s="206">
        <v>3732344</v>
      </c>
      <c r="P22" s="206" t="s">
        <v>25</v>
      </c>
      <c r="Q22" s="206" t="s">
        <v>506</v>
      </c>
      <c r="R22" s="11" t="s">
        <v>507</v>
      </c>
      <c r="S22" s="27">
        <v>0</v>
      </c>
      <c r="U22" s="207">
        <v>3732344</v>
      </c>
      <c r="V22" s="208" t="s">
        <v>25</v>
      </c>
      <c r="W22" s="208" t="s">
        <v>65</v>
      </c>
      <c r="X22" s="209">
        <v>0</v>
      </c>
      <c r="Y22" s="19">
        <v>0</v>
      </c>
    </row>
    <row r="23" spans="1:25" ht="14.5" x14ac:dyDescent="0.35">
      <c r="A23" s="198">
        <v>3732023</v>
      </c>
      <c r="B23" s="198">
        <v>106988</v>
      </c>
      <c r="C23" s="201" t="s">
        <v>246</v>
      </c>
      <c r="D23" s="201"/>
      <c r="E23" s="193" t="s">
        <v>334</v>
      </c>
      <c r="F23" s="200">
        <v>2023</v>
      </c>
      <c r="H23" s="202">
        <v>0</v>
      </c>
      <c r="I23" s="203" t="s">
        <v>65</v>
      </c>
      <c r="J23" s="204" t="s">
        <v>506</v>
      </c>
      <c r="K23" s="205" t="s">
        <v>553</v>
      </c>
      <c r="M23" s="198">
        <v>0</v>
      </c>
      <c r="O23" s="206">
        <v>3732023</v>
      </c>
      <c r="P23" s="206" t="s">
        <v>246</v>
      </c>
      <c r="Q23" s="206" t="s">
        <v>506</v>
      </c>
      <c r="R23" s="11" t="s">
        <v>507</v>
      </c>
      <c r="S23" s="27">
        <v>0</v>
      </c>
      <c r="U23" s="207">
        <v>3732023</v>
      </c>
      <c r="V23" s="208" t="s">
        <v>137</v>
      </c>
      <c r="W23" s="208" t="s">
        <v>65</v>
      </c>
      <c r="X23" s="209">
        <v>0</v>
      </c>
      <c r="Y23" s="19">
        <v>0</v>
      </c>
    </row>
    <row r="24" spans="1:25" ht="14.5" x14ac:dyDescent="0.35">
      <c r="A24" s="198">
        <v>3732354</v>
      </c>
      <c r="B24" s="198">
        <v>107097</v>
      </c>
      <c r="C24" s="201" t="s">
        <v>138</v>
      </c>
      <c r="D24" s="201"/>
      <c r="E24" s="193" t="s">
        <v>335</v>
      </c>
      <c r="F24" s="200">
        <v>2354</v>
      </c>
      <c r="H24" s="202">
        <v>0</v>
      </c>
      <c r="I24" s="203" t="s">
        <v>65</v>
      </c>
      <c r="J24" s="204" t="s">
        <v>506</v>
      </c>
      <c r="K24" s="205" t="s">
        <v>549</v>
      </c>
      <c r="M24" s="198">
        <v>0</v>
      </c>
      <c r="O24" s="206">
        <v>3732354</v>
      </c>
      <c r="P24" s="206" t="s">
        <v>138</v>
      </c>
      <c r="Q24" s="206" t="s">
        <v>506</v>
      </c>
      <c r="R24" s="11" t="s">
        <v>507</v>
      </c>
      <c r="S24" s="27">
        <v>0</v>
      </c>
      <c r="U24" s="207">
        <v>3732354</v>
      </c>
      <c r="V24" s="208" t="s">
        <v>138</v>
      </c>
      <c r="W24" s="208" t="s">
        <v>65</v>
      </c>
      <c r="X24" s="209">
        <v>0</v>
      </c>
      <c r="Y24" s="19">
        <v>0</v>
      </c>
    </row>
    <row r="25" spans="1:25" ht="14.5" x14ac:dyDescent="0.35">
      <c r="A25" s="198">
        <v>3735200</v>
      </c>
      <c r="B25" s="198">
        <v>107150</v>
      </c>
      <c r="C25" s="201" t="s">
        <v>247</v>
      </c>
      <c r="D25" s="201"/>
      <c r="E25" s="193" t="s">
        <v>336</v>
      </c>
      <c r="F25" s="200">
        <v>5200</v>
      </c>
      <c r="H25" s="202">
        <v>0</v>
      </c>
      <c r="I25" s="203" t="s">
        <v>65</v>
      </c>
      <c r="J25" s="204" t="s">
        <v>506</v>
      </c>
      <c r="K25" s="205" t="s">
        <v>552</v>
      </c>
      <c r="M25" s="198">
        <v>0</v>
      </c>
      <c r="O25" s="206">
        <v>3735200</v>
      </c>
      <c r="P25" s="206" t="s">
        <v>247</v>
      </c>
      <c r="Q25" s="206" t="s">
        <v>506</v>
      </c>
      <c r="R25" s="11" t="s">
        <v>507</v>
      </c>
      <c r="S25" s="27">
        <v>0</v>
      </c>
      <c r="U25" s="207">
        <v>3735200</v>
      </c>
      <c r="V25" s="208" t="s">
        <v>139</v>
      </c>
      <c r="W25" s="208" t="s">
        <v>65</v>
      </c>
      <c r="X25" s="209">
        <v>0</v>
      </c>
      <c r="Y25" s="19">
        <v>0</v>
      </c>
    </row>
    <row r="26" spans="1:25" ht="14.5" x14ac:dyDescent="0.35">
      <c r="A26" s="198">
        <v>3732312</v>
      </c>
      <c r="B26" s="198">
        <v>107060</v>
      </c>
      <c r="C26" s="201" t="s">
        <v>248</v>
      </c>
      <c r="D26" s="201"/>
      <c r="E26" s="193" t="s">
        <v>337</v>
      </c>
      <c r="F26" s="200">
        <v>2312</v>
      </c>
      <c r="H26" s="202">
        <v>0</v>
      </c>
      <c r="I26" s="203" t="s">
        <v>65</v>
      </c>
      <c r="J26" s="204" t="s">
        <v>506</v>
      </c>
      <c r="K26" s="205" t="s">
        <v>544</v>
      </c>
      <c r="M26" s="198">
        <v>0</v>
      </c>
      <c r="O26" s="206">
        <v>3732312</v>
      </c>
      <c r="P26" s="206" t="s">
        <v>248</v>
      </c>
      <c r="Q26" s="206" t="s">
        <v>506</v>
      </c>
      <c r="R26" s="11" t="s">
        <v>507</v>
      </c>
      <c r="S26" s="27">
        <v>0</v>
      </c>
      <c r="U26" s="207">
        <v>3732312</v>
      </c>
      <c r="V26" s="208" t="s">
        <v>140</v>
      </c>
      <c r="W26" s="208" t="s">
        <v>65</v>
      </c>
      <c r="X26" s="209">
        <v>0</v>
      </c>
      <c r="Y26" s="19">
        <v>0</v>
      </c>
    </row>
    <row r="27" spans="1:25" ht="14.5" x14ac:dyDescent="0.35">
      <c r="A27" s="207">
        <v>3732026</v>
      </c>
      <c r="B27" s="198">
        <v>107041</v>
      </c>
      <c r="C27" s="201" t="s">
        <v>141</v>
      </c>
      <c r="D27" s="201"/>
      <c r="E27" s="193" t="s">
        <v>338</v>
      </c>
      <c r="F27" s="200">
        <v>2026</v>
      </c>
      <c r="G27" s="200">
        <v>2263</v>
      </c>
      <c r="H27" s="202" t="s">
        <v>214</v>
      </c>
      <c r="I27" s="203" t="s">
        <v>65</v>
      </c>
      <c r="J27" s="204" t="s">
        <v>508</v>
      </c>
      <c r="K27" s="205" t="s">
        <v>551</v>
      </c>
      <c r="M27" s="198">
        <v>2263</v>
      </c>
      <c r="O27" s="210">
        <v>3732026</v>
      </c>
      <c r="P27" s="206" t="s">
        <v>141</v>
      </c>
      <c r="Q27" s="206" t="s">
        <v>508</v>
      </c>
      <c r="R27" s="11" t="s">
        <v>507</v>
      </c>
      <c r="S27" s="27">
        <v>0</v>
      </c>
      <c r="U27" s="207">
        <v>3732026</v>
      </c>
      <c r="V27" s="208" t="s">
        <v>141</v>
      </c>
      <c r="W27" s="208" t="s">
        <v>65</v>
      </c>
      <c r="X27" s="209" t="s">
        <v>214</v>
      </c>
      <c r="Y27" s="19">
        <v>0</v>
      </c>
    </row>
    <row r="28" spans="1:25" ht="14.5" x14ac:dyDescent="0.35">
      <c r="A28" s="198">
        <v>3733422</v>
      </c>
      <c r="B28" s="198">
        <v>107117</v>
      </c>
      <c r="C28" s="201" t="s">
        <v>249</v>
      </c>
      <c r="D28" s="201"/>
      <c r="E28" s="193" t="s">
        <v>339</v>
      </c>
      <c r="F28" s="200">
        <v>3422</v>
      </c>
      <c r="H28" s="202">
        <v>0</v>
      </c>
      <c r="I28" s="203" t="s">
        <v>65</v>
      </c>
      <c r="J28" s="204" t="s">
        <v>506</v>
      </c>
      <c r="K28" s="205" t="s">
        <v>554</v>
      </c>
      <c r="M28" s="198">
        <v>0</v>
      </c>
      <c r="O28" s="206">
        <v>3733422</v>
      </c>
      <c r="P28" s="206" t="s">
        <v>249</v>
      </c>
      <c r="Q28" s="206" t="s">
        <v>506</v>
      </c>
      <c r="R28" s="11" t="s">
        <v>507</v>
      </c>
      <c r="S28" s="27">
        <v>0</v>
      </c>
      <c r="U28" s="207">
        <v>3733422</v>
      </c>
      <c r="V28" s="208" t="s">
        <v>142</v>
      </c>
      <c r="W28" s="208" t="s">
        <v>65</v>
      </c>
      <c r="X28" s="209">
        <v>0</v>
      </c>
      <c r="Y28" s="19">
        <v>0</v>
      </c>
    </row>
    <row r="29" spans="1:25" ht="14.5" x14ac:dyDescent="0.35">
      <c r="A29" s="198">
        <v>3732283</v>
      </c>
      <c r="B29" s="198">
        <v>107048</v>
      </c>
      <c r="C29" s="201" t="s">
        <v>143</v>
      </c>
      <c r="D29" s="201"/>
      <c r="E29" s="193" t="s">
        <v>340</v>
      </c>
      <c r="F29" s="200">
        <v>2283</v>
      </c>
      <c r="H29" s="202">
        <v>0</v>
      </c>
      <c r="I29" s="203" t="s">
        <v>65</v>
      </c>
      <c r="J29" s="204" t="s">
        <v>506</v>
      </c>
      <c r="K29" s="205" t="s">
        <v>555</v>
      </c>
      <c r="M29" s="198">
        <v>0</v>
      </c>
      <c r="O29" s="206">
        <v>3732283</v>
      </c>
      <c r="P29" s="206" t="s">
        <v>143</v>
      </c>
      <c r="Q29" s="206" t="s">
        <v>506</v>
      </c>
      <c r="R29" s="11" t="s">
        <v>507</v>
      </c>
      <c r="S29" s="27">
        <v>0</v>
      </c>
      <c r="U29" s="207">
        <v>3732283</v>
      </c>
      <c r="V29" s="208" t="s">
        <v>143</v>
      </c>
      <c r="W29" s="208" t="s">
        <v>65</v>
      </c>
      <c r="X29" s="209">
        <v>0</v>
      </c>
      <c r="Y29" s="19">
        <v>0</v>
      </c>
    </row>
    <row r="30" spans="1:25" ht="14.5" x14ac:dyDescent="0.35">
      <c r="A30" s="198">
        <v>3732239</v>
      </c>
      <c r="B30" s="198">
        <v>107035</v>
      </c>
      <c r="C30" s="201" t="s">
        <v>144</v>
      </c>
      <c r="D30" s="201"/>
      <c r="E30" s="193" t="s">
        <v>341</v>
      </c>
      <c r="F30" s="200">
        <v>2239</v>
      </c>
      <c r="H30" s="202">
        <v>0</v>
      </c>
      <c r="I30" s="203" t="s">
        <v>65</v>
      </c>
      <c r="J30" s="204" t="s">
        <v>506</v>
      </c>
      <c r="K30" s="205" t="s">
        <v>555</v>
      </c>
      <c r="M30" s="198">
        <v>0</v>
      </c>
      <c r="O30" s="206">
        <v>3732239</v>
      </c>
      <c r="P30" s="206" t="s">
        <v>144</v>
      </c>
      <c r="Q30" s="206" t="s">
        <v>506</v>
      </c>
      <c r="R30" s="11" t="s">
        <v>507</v>
      </c>
      <c r="S30" s="27">
        <v>0</v>
      </c>
      <c r="U30" s="207">
        <v>3732239</v>
      </c>
      <c r="V30" s="208" t="s">
        <v>144</v>
      </c>
      <c r="W30" s="208" t="s">
        <v>65</v>
      </c>
      <c r="X30" s="209">
        <v>0</v>
      </c>
      <c r="Y30" s="19">
        <v>0</v>
      </c>
    </row>
    <row r="31" spans="1:25" ht="14.5" x14ac:dyDescent="0.35">
      <c r="A31" s="198">
        <v>3732364</v>
      </c>
      <c r="B31" s="198">
        <v>132152</v>
      </c>
      <c r="C31" s="201" t="s">
        <v>145</v>
      </c>
      <c r="D31" s="201"/>
      <c r="E31" s="193" t="s">
        <v>342</v>
      </c>
      <c r="F31" s="200">
        <v>2364</v>
      </c>
      <c r="H31" s="202">
        <v>0</v>
      </c>
      <c r="I31" s="203" t="s">
        <v>65</v>
      </c>
      <c r="J31" s="204" t="s">
        <v>506</v>
      </c>
      <c r="K31" s="205" t="s">
        <v>553</v>
      </c>
      <c r="M31" s="198">
        <v>0</v>
      </c>
      <c r="O31" s="206">
        <v>3732364</v>
      </c>
      <c r="P31" s="206" t="s">
        <v>145</v>
      </c>
      <c r="Q31" s="206" t="s">
        <v>506</v>
      </c>
      <c r="R31" s="11" t="s">
        <v>507</v>
      </c>
      <c r="S31" s="27">
        <v>0</v>
      </c>
      <c r="U31" s="207">
        <v>3732364</v>
      </c>
      <c r="V31" s="208" t="s">
        <v>145</v>
      </c>
      <c r="W31" s="208" t="s">
        <v>65</v>
      </c>
      <c r="X31" s="209">
        <v>0</v>
      </c>
      <c r="Y31" s="19">
        <v>0</v>
      </c>
    </row>
    <row r="32" spans="1:25" ht="14.5" x14ac:dyDescent="0.35">
      <c r="A32" s="198">
        <v>3733008</v>
      </c>
      <c r="B32" s="198">
        <v>107105</v>
      </c>
      <c r="C32" s="201" t="s">
        <v>250</v>
      </c>
      <c r="D32" s="201"/>
      <c r="E32" s="193" t="s">
        <v>343</v>
      </c>
      <c r="F32" s="200">
        <v>3008</v>
      </c>
      <c r="H32" s="202">
        <v>0</v>
      </c>
      <c r="I32" s="203" t="s">
        <v>65</v>
      </c>
      <c r="J32" s="204" t="s">
        <v>506</v>
      </c>
      <c r="K32" s="205" t="s">
        <v>556</v>
      </c>
      <c r="M32" s="198">
        <v>0</v>
      </c>
      <c r="O32" s="206">
        <v>3733008</v>
      </c>
      <c r="P32" s="206" t="s">
        <v>250</v>
      </c>
      <c r="Q32" s="206" t="s">
        <v>506</v>
      </c>
      <c r="R32" s="11" t="s">
        <v>507</v>
      </c>
      <c r="S32" s="27">
        <v>0</v>
      </c>
      <c r="U32" s="207">
        <v>3733008</v>
      </c>
      <c r="V32" s="208" t="s">
        <v>146</v>
      </c>
      <c r="W32" s="208" t="s">
        <v>65</v>
      </c>
      <c r="X32" s="209">
        <v>0</v>
      </c>
      <c r="Y32" s="19">
        <v>0</v>
      </c>
    </row>
    <row r="33" spans="1:25" ht="14.5" x14ac:dyDescent="0.35">
      <c r="A33" s="198">
        <v>3732206</v>
      </c>
      <c r="B33" s="198">
        <v>107025</v>
      </c>
      <c r="C33" s="201" t="s">
        <v>147</v>
      </c>
      <c r="D33" s="201"/>
      <c r="E33" s="193" t="s">
        <v>344</v>
      </c>
      <c r="F33" s="200">
        <v>2206</v>
      </c>
      <c r="H33" s="202">
        <v>0</v>
      </c>
      <c r="I33" s="203" t="s">
        <v>65</v>
      </c>
      <c r="J33" s="204" t="s">
        <v>506</v>
      </c>
      <c r="K33" s="205" t="s">
        <v>556</v>
      </c>
      <c r="M33" s="198">
        <v>0</v>
      </c>
      <c r="O33" s="206">
        <v>3732206</v>
      </c>
      <c r="P33" s="206" t="s">
        <v>147</v>
      </c>
      <c r="Q33" s="206" t="s">
        <v>506</v>
      </c>
      <c r="R33" s="11" t="s">
        <v>507</v>
      </c>
      <c r="S33" s="27">
        <v>0</v>
      </c>
      <c r="U33" s="207">
        <v>3732206</v>
      </c>
      <c r="V33" s="208" t="s">
        <v>147</v>
      </c>
      <c r="W33" s="208" t="s">
        <v>65</v>
      </c>
      <c r="X33" s="209">
        <v>0</v>
      </c>
      <c r="Y33" s="19">
        <v>0</v>
      </c>
    </row>
    <row r="34" spans="1:25" ht="14.5" x14ac:dyDescent="0.35">
      <c r="A34" s="198">
        <v>3732080</v>
      </c>
      <c r="B34" s="198">
        <v>107001</v>
      </c>
      <c r="C34" s="201" t="s">
        <v>148</v>
      </c>
      <c r="D34" s="201"/>
      <c r="E34" s="193" t="s">
        <v>345</v>
      </c>
      <c r="F34" s="200">
        <v>2080</v>
      </c>
      <c r="H34" s="202">
        <v>0</v>
      </c>
      <c r="I34" s="203" t="s">
        <v>65</v>
      </c>
      <c r="J34" s="204" t="s">
        <v>506</v>
      </c>
      <c r="K34" s="205" t="s">
        <v>544</v>
      </c>
      <c r="M34" s="198">
        <v>0</v>
      </c>
      <c r="O34" s="206">
        <v>3732080</v>
      </c>
      <c r="P34" s="206" t="s">
        <v>148</v>
      </c>
      <c r="Q34" s="206" t="s">
        <v>506</v>
      </c>
      <c r="R34" s="11" t="s">
        <v>507</v>
      </c>
      <c r="S34" s="27">
        <v>0</v>
      </c>
      <c r="U34" s="207">
        <v>3732080</v>
      </c>
      <c r="V34" s="208" t="s">
        <v>148</v>
      </c>
      <c r="W34" s="208" t="s">
        <v>65</v>
      </c>
      <c r="X34" s="209">
        <v>0</v>
      </c>
      <c r="Y34" s="19">
        <v>0</v>
      </c>
    </row>
    <row r="35" spans="1:25" ht="14.5" x14ac:dyDescent="0.35">
      <c r="A35" s="198">
        <v>3733426</v>
      </c>
      <c r="B35" s="198">
        <v>107120</v>
      </c>
      <c r="C35" s="201" t="s">
        <v>251</v>
      </c>
      <c r="D35" s="201"/>
      <c r="E35" s="193" t="s">
        <v>346</v>
      </c>
      <c r="F35" s="200">
        <v>3426</v>
      </c>
      <c r="H35" s="202">
        <v>0</v>
      </c>
      <c r="I35" s="203" t="s">
        <v>65</v>
      </c>
      <c r="J35" s="204" t="s">
        <v>506</v>
      </c>
      <c r="K35" s="205" t="s">
        <v>548</v>
      </c>
      <c r="M35" s="198">
        <v>0</v>
      </c>
      <c r="O35" s="206">
        <v>3733426</v>
      </c>
      <c r="P35" s="206" t="s">
        <v>251</v>
      </c>
      <c r="Q35" s="206" t="s">
        <v>506</v>
      </c>
      <c r="R35" s="11" t="s">
        <v>507</v>
      </c>
      <c r="S35" s="27">
        <v>0</v>
      </c>
      <c r="U35" s="207">
        <v>3733426</v>
      </c>
      <c r="V35" s="208" t="s">
        <v>149</v>
      </c>
      <c r="W35" s="208" t="s">
        <v>65</v>
      </c>
      <c r="X35" s="209">
        <v>0</v>
      </c>
      <c r="Y35" s="19">
        <v>0</v>
      </c>
    </row>
    <row r="36" spans="1:25" ht="14.5" x14ac:dyDescent="0.35">
      <c r="A36" s="207">
        <v>3732028</v>
      </c>
      <c r="B36" s="198">
        <v>134231</v>
      </c>
      <c r="C36" s="201" t="s">
        <v>252</v>
      </c>
      <c r="D36" s="201"/>
      <c r="E36" s="193" t="s">
        <v>347</v>
      </c>
      <c r="F36" s="200">
        <v>2028</v>
      </c>
      <c r="G36" s="200">
        <v>3430</v>
      </c>
      <c r="H36" s="202" t="s">
        <v>214</v>
      </c>
      <c r="I36" s="203" t="s">
        <v>65</v>
      </c>
      <c r="J36" s="204" t="s">
        <v>508</v>
      </c>
      <c r="K36" s="205" t="s">
        <v>543</v>
      </c>
      <c r="M36" s="198">
        <v>3430</v>
      </c>
      <c r="O36" s="210">
        <v>3732028</v>
      </c>
      <c r="P36" s="206" t="s">
        <v>252</v>
      </c>
      <c r="Q36" s="206" t="s">
        <v>508</v>
      </c>
      <c r="R36" s="11" t="s">
        <v>507</v>
      </c>
      <c r="S36" s="27">
        <v>0</v>
      </c>
      <c r="U36" s="207">
        <v>3732028</v>
      </c>
      <c r="V36" s="208" t="s">
        <v>150</v>
      </c>
      <c r="W36" s="208" t="s">
        <v>65</v>
      </c>
      <c r="X36" s="209" t="s">
        <v>214</v>
      </c>
      <c r="Y36" s="19">
        <v>0</v>
      </c>
    </row>
    <row r="37" spans="1:25" ht="14.5" x14ac:dyDescent="0.35">
      <c r="A37" s="198">
        <v>3732365</v>
      </c>
      <c r="B37" s="198">
        <v>133325</v>
      </c>
      <c r="C37" s="201" t="s">
        <v>26</v>
      </c>
      <c r="D37" s="201"/>
      <c r="E37" s="193" t="s">
        <v>348</v>
      </c>
      <c r="F37" s="200">
        <v>2365</v>
      </c>
      <c r="H37" s="202">
        <v>0</v>
      </c>
      <c r="I37" s="203" t="s">
        <v>65</v>
      </c>
      <c r="J37" s="204" t="s">
        <v>506</v>
      </c>
      <c r="K37" s="205" t="s">
        <v>512</v>
      </c>
      <c r="M37" s="198">
        <v>0</v>
      </c>
      <c r="O37" s="206">
        <v>3732365</v>
      </c>
      <c r="P37" s="206" t="s">
        <v>26</v>
      </c>
      <c r="Q37" s="206" t="s">
        <v>506</v>
      </c>
      <c r="R37" s="11" t="s">
        <v>507</v>
      </c>
      <c r="S37" s="27">
        <v>0</v>
      </c>
      <c r="U37" s="207">
        <v>3732365</v>
      </c>
      <c r="V37" s="208" t="s">
        <v>151</v>
      </c>
      <c r="W37" s="208" t="s">
        <v>65</v>
      </c>
      <c r="X37" s="209">
        <v>0</v>
      </c>
      <c r="Y37" s="19">
        <v>0</v>
      </c>
    </row>
    <row r="38" spans="1:25" ht="14.5" x14ac:dyDescent="0.35">
      <c r="A38" s="198">
        <v>3732010</v>
      </c>
      <c r="B38" s="198">
        <v>139134</v>
      </c>
      <c r="C38" s="201" t="s">
        <v>253</v>
      </c>
      <c r="D38" s="201"/>
      <c r="E38" s="193" t="s">
        <v>349</v>
      </c>
      <c r="F38" s="200">
        <v>2010</v>
      </c>
      <c r="G38" s="199">
        <v>2330</v>
      </c>
      <c r="H38" s="202" t="s">
        <v>214</v>
      </c>
      <c r="I38" s="203" t="s">
        <v>65</v>
      </c>
      <c r="J38" s="204" t="s">
        <v>508</v>
      </c>
      <c r="K38" s="205" t="s">
        <v>557</v>
      </c>
      <c r="M38" s="198">
        <v>2330</v>
      </c>
      <c r="O38" s="206">
        <v>3732010</v>
      </c>
      <c r="P38" s="206" t="s">
        <v>253</v>
      </c>
      <c r="Q38" s="206" t="s">
        <v>508</v>
      </c>
      <c r="R38" s="11" t="s">
        <v>507</v>
      </c>
      <c r="S38" s="27">
        <v>0</v>
      </c>
      <c r="U38" s="207">
        <v>3732010</v>
      </c>
      <c r="V38" s="208" t="s">
        <v>27</v>
      </c>
      <c r="W38" s="208" t="s">
        <v>65</v>
      </c>
      <c r="X38" s="209" t="s">
        <v>214</v>
      </c>
      <c r="Y38" s="19">
        <v>0</v>
      </c>
    </row>
    <row r="39" spans="1:25" ht="14.5" x14ac:dyDescent="0.35">
      <c r="A39" s="198">
        <v>3732036</v>
      </c>
      <c r="B39" s="198">
        <v>106991</v>
      </c>
      <c r="C39" s="201" t="s">
        <v>28</v>
      </c>
      <c r="D39" s="201"/>
      <c r="E39" s="193" t="s">
        <v>350</v>
      </c>
      <c r="F39" s="200">
        <v>2036</v>
      </c>
      <c r="H39" s="202">
        <v>0</v>
      </c>
      <c r="I39" s="203" t="s">
        <v>65</v>
      </c>
      <c r="J39" s="204" t="s">
        <v>506</v>
      </c>
      <c r="K39" s="205" t="s">
        <v>549</v>
      </c>
      <c r="M39" s="198">
        <v>0</v>
      </c>
      <c r="O39" s="206">
        <v>3732036</v>
      </c>
      <c r="P39" s="206" t="s">
        <v>28</v>
      </c>
      <c r="Q39" s="206" t="s">
        <v>506</v>
      </c>
      <c r="R39" s="11" t="s">
        <v>507</v>
      </c>
      <c r="S39" s="27">
        <v>0</v>
      </c>
      <c r="U39" s="207">
        <v>3732036</v>
      </c>
      <c r="V39" s="208" t="s">
        <v>28</v>
      </c>
      <c r="W39" s="208" t="s">
        <v>65</v>
      </c>
      <c r="X39" s="209">
        <v>0</v>
      </c>
      <c r="Y39" s="19">
        <v>0</v>
      </c>
    </row>
    <row r="40" spans="1:25" ht="14.5" x14ac:dyDescent="0.35">
      <c r="A40" s="198">
        <v>3732305</v>
      </c>
      <c r="B40" s="198">
        <v>139297</v>
      </c>
      <c r="C40" s="201" t="s">
        <v>119</v>
      </c>
      <c r="D40" s="201"/>
      <c r="E40" s="193" t="s">
        <v>351</v>
      </c>
      <c r="F40" s="200">
        <v>2305</v>
      </c>
      <c r="H40" s="202" t="s">
        <v>214</v>
      </c>
      <c r="I40" s="198" t="s">
        <v>65</v>
      </c>
      <c r="J40" s="204" t="s">
        <v>508</v>
      </c>
      <c r="K40" s="205" t="s">
        <v>544</v>
      </c>
      <c r="M40" s="198">
        <v>0</v>
      </c>
      <c r="O40" s="206">
        <v>3732305</v>
      </c>
      <c r="P40" s="206" t="s">
        <v>119</v>
      </c>
      <c r="Q40" s="206" t="s">
        <v>508</v>
      </c>
      <c r="R40" s="11" t="s">
        <v>507</v>
      </c>
      <c r="S40" s="27">
        <v>0</v>
      </c>
      <c r="U40" s="207">
        <v>3732305</v>
      </c>
      <c r="V40" s="208" t="s">
        <v>119</v>
      </c>
      <c r="W40" s="208" t="s">
        <v>65</v>
      </c>
      <c r="X40" s="209" t="s">
        <v>214</v>
      </c>
      <c r="Y40" s="19">
        <v>0</v>
      </c>
    </row>
    <row r="41" spans="1:25" ht="14.5" x14ac:dyDescent="0.35">
      <c r="A41" s="198">
        <v>3732341</v>
      </c>
      <c r="B41" s="198">
        <v>107084</v>
      </c>
      <c r="C41" s="201" t="s">
        <v>152</v>
      </c>
      <c r="D41" s="201"/>
      <c r="E41" s="193" t="s">
        <v>352</v>
      </c>
      <c r="F41" s="200">
        <v>2341</v>
      </c>
      <c r="H41" s="202">
        <v>0</v>
      </c>
      <c r="I41" s="203" t="s">
        <v>65</v>
      </c>
      <c r="J41" s="204" t="s">
        <v>506</v>
      </c>
      <c r="K41" s="205" t="s">
        <v>542</v>
      </c>
      <c r="M41" s="198">
        <v>0</v>
      </c>
      <c r="O41" s="206">
        <v>3732341</v>
      </c>
      <c r="P41" s="206" t="s">
        <v>152</v>
      </c>
      <c r="Q41" s="206" t="s">
        <v>506</v>
      </c>
      <c r="R41" s="11" t="s">
        <v>507</v>
      </c>
      <c r="S41" s="27">
        <v>0</v>
      </c>
      <c r="U41" s="207">
        <v>3732341</v>
      </c>
      <c r="V41" s="208" t="s">
        <v>152</v>
      </c>
      <c r="W41" s="208" t="s">
        <v>65</v>
      </c>
      <c r="X41" s="209">
        <v>0</v>
      </c>
      <c r="Y41" s="19">
        <v>0</v>
      </c>
    </row>
    <row r="42" spans="1:25" ht="14.5" x14ac:dyDescent="0.35">
      <c r="A42" s="198">
        <v>3732129</v>
      </c>
      <c r="B42" s="198">
        <v>107019</v>
      </c>
      <c r="C42" s="201" t="s">
        <v>254</v>
      </c>
      <c r="D42" s="201"/>
      <c r="E42" s="193" t="s">
        <v>353</v>
      </c>
      <c r="F42" s="200">
        <v>2129</v>
      </c>
      <c r="H42" s="202" t="s">
        <v>214</v>
      </c>
      <c r="I42" s="203" t="s">
        <v>65</v>
      </c>
      <c r="J42" s="204" t="s">
        <v>508</v>
      </c>
      <c r="K42" s="205" t="s">
        <v>543</v>
      </c>
      <c r="M42" s="198">
        <v>0</v>
      </c>
      <c r="O42" s="206">
        <v>3732129</v>
      </c>
      <c r="P42" s="206" t="s">
        <v>254</v>
      </c>
      <c r="Q42" s="206" t="s">
        <v>508</v>
      </c>
      <c r="R42" s="11" t="s">
        <v>507</v>
      </c>
      <c r="S42" s="27">
        <v>0</v>
      </c>
      <c r="U42" s="207">
        <v>3732129</v>
      </c>
      <c r="V42" s="208" t="s">
        <v>153</v>
      </c>
      <c r="W42" s="208" t="s">
        <v>65</v>
      </c>
      <c r="X42" s="209">
        <v>0</v>
      </c>
      <c r="Y42" s="19">
        <v>0</v>
      </c>
    </row>
    <row r="43" spans="1:25" ht="14.5" x14ac:dyDescent="0.35">
      <c r="A43" s="198">
        <v>3732131</v>
      </c>
      <c r="B43" s="198">
        <v>107020</v>
      </c>
      <c r="C43" s="201" t="s">
        <v>255</v>
      </c>
      <c r="D43" s="201"/>
      <c r="E43" s="193" t="s">
        <v>354</v>
      </c>
      <c r="F43" s="200">
        <v>2131</v>
      </c>
      <c r="H43" s="202" t="s">
        <v>214</v>
      </c>
      <c r="I43" s="211" t="s">
        <v>65</v>
      </c>
      <c r="J43" s="204" t="s">
        <v>508</v>
      </c>
      <c r="K43" s="205" t="s">
        <v>543</v>
      </c>
      <c r="M43" s="198">
        <v>0</v>
      </c>
      <c r="O43" s="206">
        <v>3732131</v>
      </c>
      <c r="P43" s="206" t="s">
        <v>255</v>
      </c>
      <c r="Q43" s="206" t="s">
        <v>508</v>
      </c>
      <c r="R43" s="11" t="s">
        <v>507</v>
      </c>
      <c r="S43" s="27">
        <v>0</v>
      </c>
      <c r="U43" s="207">
        <v>3732131</v>
      </c>
      <c r="V43" s="208" t="s">
        <v>154</v>
      </c>
      <c r="W43" s="208" t="s">
        <v>65</v>
      </c>
      <c r="X43" s="209">
        <v>0</v>
      </c>
      <c r="Y43" s="19">
        <v>0</v>
      </c>
    </row>
    <row r="44" spans="1:25" ht="14.5" x14ac:dyDescent="0.35">
      <c r="A44" s="198">
        <v>3732296</v>
      </c>
      <c r="B44" s="198">
        <v>107051</v>
      </c>
      <c r="C44" s="201" t="s">
        <v>256</v>
      </c>
      <c r="D44" s="201"/>
      <c r="E44" s="193" t="s">
        <v>355</v>
      </c>
      <c r="F44" s="200">
        <v>2296</v>
      </c>
      <c r="H44" s="202">
        <v>0</v>
      </c>
      <c r="I44" s="203" t="s">
        <v>65</v>
      </c>
      <c r="J44" s="204" t="s">
        <v>506</v>
      </c>
      <c r="K44" s="205" t="s">
        <v>557</v>
      </c>
      <c r="M44" s="198">
        <v>0</v>
      </c>
      <c r="O44" s="206">
        <v>3732296</v>
      </c>
      <c r="P44" s="206" t="s">
        <v>256</v>
      </c>
      <c r="Q44" s="206" t="s">
        <v>506</v>
      </c>
      <c r="R44" s="11" t="s">
        <v>507</v>
      </c>
      <c r="S44" s="27">
        <v>0</v>
      </c>
      <c r="U44" s="207">
        <v>3732296</v>
      </c>
      <c r="V44" s="208" t="s">
        <v>155</v>
      </c>
      <c r="W44" s="208" t="s">
        <v>65</v>
      </c>
      <c r="X44" s="209">
        <v>0</v>
      </c>
      <c r="Y44" s="19">
        <v>0</v>
      </c>
    </row>
    <row r="45" spans="1:25" ht="14.5" x14ac:dyDescent="0.35">
      <c r="A45" s="198">
        <v>3732356</v>
      </c>
      <c r="B45" s="198">
        <v>107098</v>
      </c>
      <c r="C45" s="201" t="s">
        <v>220</v>
      </c>
      <c r="D45" s="201"/>
      <c r="E45" s="193" t="s">
        <v>356</v>
      </c>
      <c r="F45" s="200">
        <v>2356</v>
      </c>
      <c r="H45" s="202">
        <v>0</v>
      </c>
      <c r="I45" s="203" t="s">
        <v>65</v>
      </c>
      <c r="J45" s="204" t="s">
        <v>506</v>
      </c>
      <c r="K45" s="205" t="s">
        <v>556</v>
      </c>
      <c r="M45" s="198">
        <v>0</v>
      </c>
      <c r="O45" s="206">
        <v>3732356</v>
      </c>
      <c r="P45" s="206" t="s">
        <v>220</v>
      </c>
      <c r="Q45" s="206" t="s">
        <v>506</v>
      </c>
      <c r="R45" s="11" t="s">
        <v>507</v>
      </c>
      <c r="S45" s="27">
        <v>0</v>
      </c>
      <c r="U45" s="207">
        <v>3732356</v>
      </c>
      <c r="V45" s="208" t="s">
        <v>231</v>
      </c>
      <c r="W45" s="208" t="s">
        <v>65</v>
      </c>
      <c r="X45" s="209">
        <v>0</v>
      </c>
      <c r="Y45" s="19">
        <v>0</v>
      </c>
    </row>
    <row r="46" spans="1:25" ht="14.5" x14ac:dyDescent="0.35">
      <c r="A46" s="198">
        <v>3732279</v>
      </c>
      <c r="B46" s="198">
        <v>107046</v>
      </c>
      <c r="C46" s="201" t="s">
        <v>156</v>
      </c>
      <c r="D46" s="201"/>
      <c r="E46" s="193" t="s">
        <v>357</v>
      </c>
      <c r="F46" s="200">
        <v>2279</v>
      </c>
      <c r="H46" s="202">
        <v>0</v>
      </c>
      <c r="I46" s="203" t="s">
        <v>65</v>
      </c>
      <c r="J46" s="204" t="s">
        <v>506</v>
      </c>
      <c r="K46" s="205" t="s">
        <v>548</v>
      </c>
      <c r="M46" s="198">
        <v>0</v>
      </c>
      <c r="O46" s="206">
        <v>3732279</v>
      </c>
      <c r="P46" s="206" t="s">
        <v>156</v>
      </c>
      <c r="Q46" s="206" t="s">
        <v>506</v>
      </c>
      <c r="R46" s="11" t="s">
        <v>507</v>
      </c>
      <c r="S46" s="27">
        <v>0</v>
      </c>
      <c r="U46" s="207">
        <v>3732279</v>
      </c>
      <c r="V46" s="208" t="s">
        <v>156</v>
      </c>
      <c r="W46" s="208" t="s">
        <v>65</v>
      </c>
      <c r="X46" s="209">
        <v>0</v>
      </c>
      <c r="Y46" s="19">
        <v>0</v>
      </c>
    </row>
    <row r="47" spans="1:25" ht="14.5" x14ac:dyDescent="0.35">
      <c r="A47" s="198">
        <v>3732252</v>
      </c>
      <c r="B47" s="198">
        <v>107038</v>
      </c>
      <c r="C47" s="201" t="s">
        <v>29</v>
      </c>
      <c r="D47" s="201"/>
      <c r="E47" s="193" t="s">
        <v>358</v>
      </c>
      <c r="F47" s="200">
        <v>2252</v>
      </c>
      <c r="H47" s="202">
        <v>0</v>
      </c>
      <c r="I47" s="203" t="s">
        <v>65</v>
      </c>
      <c r="J47" s="204" t="s">
        <v>506</v>
      </c>
      <c r="K47" s="205" t="s">
        <v>548</v>
      </c>
      <c r="M47" s="198">
        <v>0</v>
      </c>
      <c r="O47" s="206">
        <v>3732252</v>
      </c>
      <c r="P47" s="206" t="s">
        <v>29</v>
      </c>
      <c r="Q47" s="206" t="s">
        <v>506</v>
      </c>
      <c r="R47" s="11" t="s">
        <v>507</v>
      </c>
      <c r="S47" s="27">
        <v>0</v>
      </c>
      <c r="U47" s="207">
        <v>3732252</v>
      </c>
      <c r="V47" s="208" t="s">
        <v>29</v>
      </c>
      <c r="W47" s="208" t="s">
        <v>65</v>
      </c>
      <c r="X47" s="209">
        <v>0</v>
      </c>
      <c r="Y47" s="19">
        <v>0</v>
      </c>
    </row>
    <row r="48" spans="1:25" ht="14.5" x14ac:dyDescent="0.35">
      <c r="A48" s="198">
        <v>3732357</v>
      </c>
      <c r="B48" s="198">
        <v>107099</v>
      </c>
      <c r="C48" s="201" t="s">
        <v>157</v>
      </c>
      <c r="D48" s="201"/>
      <c r="E48" s="193" t="s">
        <v>359</v>
      </c>
      <c r="F48" s="200">
        <v>2357</v>
      </c>
      <c r="H48" s="202">
        <v>0</v>
      </c>
      <c r="I48" s="203" t="s">
        <v>65</v>
      </c>
      <c r="J48" s="204" t="s">
        <v>506</v>
      </c>
      <c r="K48" s="205" t="s">
        <v>532</v>
      </c>
      <c r="M48" s="198">
        <v>0</v>
      </c>
      <c r="O48" s="206">
        <v>3732357</v>
      </c>
      <c r="P48" s="206" t="s">
        <v>157</v>
      </c>
      <c r="Q48" s="206" t="s">
        <v>506</v>
      </c>
      <c r="R48" s="11" t="s">
        <v>507</v>
      </c>
      <c r="S48" s="27">
        <v>0</v>
      </c>
      <c r="U48" s="207">
        <v>3732357</v>
      </c>
      <c r="V48" s="208" t="s">
        <v>157</v>
      </c>
      <c r="W48" s="208" t="s">
        <v>65</v>
      </c>
      <c r="X48" s="209">
        <v>0</v>
      </c>
      <c r="Y48" s="19">
        <v>0</v>
      </c>
    </row>
    <row r="49" spans="1:25" ht="14.5" x14ac:dyDescent="0.35">
      <c r="A49" s="198">
        <v>3732004</v>
      </c>
      <c r="B49" s="198">
        <v>138512</v>
      </c>
      <c r="C49" s="201" t="s">
        <v>257</v>
      </c>
      <c r="D49" s="201"/>
      <c r="E49" s="193" t="s">
        <v>360</v>
      </c>
      <c r="F49" s="200">
        <v>2004</v>
      </c>
      <c r="H49" s="202" t="s">
        <v>214</v>
      </c>
      <c r="I49" s="203" t="s">
        <v>65</v>
      </c>
      <c r="J49" s="204" t="s">
        <v>508</v>
      </c>
      <c r="K49" s="205" t="s">
        <v>547</v>
      </c>
      <c r="M49" s="198">
        <v>0</v>
      </c>
      <c r="O49" s="206">
        <v>3732004</v>
      </c>
      <c r="P49" s="206" t="s">
        <v>257</v>
      </c>
      <c r="Q49" s="206" t="s">
        <v>508</v>
      </c>
      <c r="R49" s="11" t="s">
        <v>507</v>
      </c>
      <c r="S49" s="27">
        <v>0</v>
      </c>
      <c r="U49" s="207">
        <v>3732004</v>
      </c>
      <c r="V49" s="208" t="s">
        <v>120</v>
      </c>
      <c r="W49" s="208" t="s">
        <v>65</v>
      </c>
      <c r="X49" s="209" t="s">
        <v>214</v>
      </c>
      <c r="Y49" s="19">
        <v>0</v>
      </c>
    </row>
    <row r="50" spans="1:25" ht="14.5" x14ac:dyDescent="0.35">
      <c r="A50" s="198">
        <v>3732047</v>
      </c>
      <c r="B50" s="198">
        <v>138127</v>
      </c>
      <c r="C50" s="201" t="s">
        <v>258</v>
      </c>
      <c r="D50" s="201"/>
      <c r="E50" s="193" t="s">
        <v>361</v>
      </c>
      <c r="F50" s="200">
        <v>2047</v>
      </c>
      <c r="H50" s="202" t="s">
        <v>214</v>
      </c>
      <c r="I50" s="203" t="s">
        <v>65</v>
      </c>
      <c r="J50" s="204" t="s">
        <v>508</v>
      </c>
      <c r="K50" s="205" t="s">
        <v>547</v>
      </c>
      <c r="M50" s="198">
        <v>0</v>
      </c>
      <c r="O50" s="206">
        <v>3732047</v>
      </c>
      <c r="P50" s="206" t="s">
        <v>258</v>
      </c>
      <c r="Q50" s="206" t="s">
        <v>508</v>
      </c>
      <c r="R50" s="11" t="s">
        <v>507</v>
      </c>
      <c r="S50" s="27">
        <v>0</v>
      </c>
      <c r="U50" s="207">
        <v>3732047</v>
      </c>
      <c r="V50" s="208" t="s">
        <v>509</v>
      </c>
      <c r="W50" s="208" t="s">
        <v>65</v>
      </c>
      <c r="X50" s="209" t="s">
        <v>214</v>
      </c>
      <c r="Y50" s="19">
        <v>0</v>
      </c>
    </row>
    <row r="51" spans="1:25" ht="14.5" x14ac:dyDescent="0.35">
      <c r="A51" s="198">
        <v>3732297</v>
      </c>
      <c r="B51" s="198">
        <v>107052</v>
      </c>
      <c r="C51" s="201" t="s">
        <v>158</v>
      </c>
      <c r="D51" s="201"/>
      <c r="E51" s="193" t="s">
        <v>362</v>
      </c>
      <c r="F51" s="200">
        <v>2297</v>
      </c>
      <c r="H51" s="202">
        <v>0</v>
      </c>
      <c r="I51" s="203" t="s">
        <v>65</v>
      </c>
      <c r="J51" s="204" t="s">
        <v>506</v>
      </c>
      <c r="K51" s="205" t="s">
        <v>544</v>
      </c>
      <c r="M51" s="198">
        <v>0</v>
      </c>
      <c r="O51" s="206">
        <v>3732297</v>
      </c>
      <c r="P51" s="206" t="s">
        <v>158</v>
      </c>
      <c r="Q51" s="206" t="s">
        <v>506</v>
      </c>
      <c r="R51" s="11" t="s">
        <v>507</v>
      </c>
      <c r="S51" s="27">
        <v>0</v>
      </c>
      <c r="U51" s="207">
        <v>3732297</v>
      </c>
      <c r="V51" s="208" t="s">
        <v>158</v>
      </c>
      <c r="W51" s="208" t="s">
        <v>65</v>
      </c>
      <c r="X51" s="209">
        <v>0</v>
      </c>
      <c r="Y51" s="19">
        <v>0</v>
      </c>
    </row>
    <row r="52" spans="1:25" ht="14.5" x14ac:dyDescent="0.35">
      <c r="A52" s="198">
        <v>3732339</v>
      </c>
      <c r="B52" s="198">
        <v>107082</v>
      </c>
      <c r="C52" s="201" t="s">
        <v>30</v>
      </c>
      <c r="D52" s="201"/>
      <c r="E52" s="193" t="s">
        <v>363</v>
      </c>
      <c r="F52" s="200">
        <v>2339</v>
      </c>
      <c r="H52" s="202" t="s">
        <v>214</v>
      </c>
      <c r="I52" s="203" t="s">
        <v>65</v>
      </c>
      <c r="J52" s="204" t="s">
        <v>508</v>
      </c>
      <c r="K52" s="205" t="s">
        <v>558</v>
      </c>
      <c r="M52" s="198">
        <v>0</v>
      </c>
      <c r="O52" s="206">
        <v>3732339</v>
      </c>
      <c r="P52" s="206" t="s">
        <v>30</v>
      </c>
      <c r="Q52" s="206" t="s">
        <v>508</v>
      </c>
      <c r="R52" s="11" t="s">
        <v>507</v>
      </c>
      <c r="S52" s="27">
        <v>0</v>
      </c>
      <c r="U52" s="207">
        <v>3732339</v>
      </c>
      <c r="V52" s="208" t="s">
        <v>30</v>
      </c>
      <c r="W52" s="208" t="s">
        <v>65</v>
      </c>
      <c r="X52" s="209" t="s">
        <v>214</v>
      </c>
      <c r="Y52" s="19">
        <v>0</v>
      </c>
    </row>
    <row r="53" spans="1:25" ht="14.5" x14ac:dyDescent="0.35">
      <c r="A53" s="198">
        <v>3732213</v>
      </c>
      <c r="B53" s="198">
        <v>107026</v>
      </c>
      <c r="C53" s="201" t="s">
        <v>221</v>
      </c>
      <c r="D53" s="201"/>
      <c r="E53" s="193" t="s">
        <v>364</v>
      </c>
      <c r="F53" s="200">
        <v>2213</v>
      </c>
      <c r="H53" s="202">
        <v>0</v>
      </c>
      <c r="I53" s="203" t="s">
        <v>65</v>
      </c>
      <c r="J53" s="204" t="s">
        <v>506</v>
      </c>
      <c r="K53" s="205" t="s">
        <v>553</v>
      </c>
      <c r="M53" s="198">
        <v>0</v>
      </c>
      <c r="O53" s="206">
        <v>3732213</v>
      </c>
      <c r="P53" s="206" t="s">
        <v>221</v>
      </c>
      <c r="Q53" s="206" t="s">
        <v>506</v>
      </c>
      <c r="R53" s="11" t="s">
        <v>507</v>
      </c>
      <c r="S53" s="27">
        <v>0</v>
      </c>
      <c r="U53" s="207">
        <v>3732213</v>
      </c>
      <c r="V53" s="208" t="s">
        <v>232</v>
      </c>
      <c r="W53" s="208" t="s">
        <v>65</v>
      </c>
      <c r="X53" s="209">
        <v>0</v>
      </c>
      <c r="Y53" s="19">
        <v>0</v>
      </c>
    </row>
    <row r="54" spans="1:25" ht="14.5" x14ac:dyDescent="0.35">
      <c r="A54" s="198">
        <v>3732337</v>
      </c>
      <c r="B54" s="198">
        <v>107080</v>
      </c>
      <c r="C54" s="201" t="s">
        <v>159</v>
      </c>
      <c r="D54" s="201"/>
      <c r="E54" s="193" t="s">
        <v>365</v>
      </c>
      <c r="F54" s="200">
        <v>2337</v>
      </c>
      <c r="H54" s="202">
        <v>0</v>
      </c>
      <c r="I54" s="203" t="s">
        <v>65</v>
      </c>
      <c r="J54" s="204" t="s">
        <v>506</v>
      </c>
      <c r="K54" s="205" t="s">
        <v>547</v>
      </c>
      <c r="M54" s="198">
        <v>0</v>
      </c>
      <c r="O54" s="206">
        <v>3732337</v>
      </c>
      <c r="P54" s="206" t="s">
        <v>159</v>
      </c>
      <c r="Q54" s="206" t="s">
        <v>506</v>
      </c>
      <c r="R54" s="11" t="s">
        <v>507</v>
      </c>
      <c r="S54" s="27">
        <v>0</v>
      </c>
      <c r="U54" s="207">
        <v>3732337</v>
      </c>
      <c r="V54" s="208" t="s">
        <v>159</v>
      </c>
      <c r="W54" s="208" t="s">
        <v>65</v>
      </c>
      <c r="X54" s="209">
        <v>0</v>
      </c>
      <c r="Y54" s="19">
        <v>0</v>
      </c>
    </row>
    <row r="55" spans="1:25" ht="14.5" x14ac:dyDescent="0.35">
      <c r="A55" s="198">
        <v>3732060</v>
      </c>
      <c r="B55" s="198">
        <v>106995</v>
      </c>
      <c r="C55" s="201" t="s">
        <v>160</v>
      </c>
      <c r="D55" s="201"/>
      <c r="E55" s="193" t="s">
        <v>366</v>
      </c>
      <c r="F55" s="200">
        <v>2060</v>
      </c>
      <c r="H55" s="202">
        <v>0</v>
      </c>
      <c r="I55" s="203" t="s">
        <v>65</v>
      </c>
      <c r="J55" s="204" t="s">
        <v>506</v>
      </c>
      <c r="K55" s="205" t="s">
        <v>556</v>
      </c>
      <c r="M55" s="198">
        <v>0</v>
      </c>
      <c r="O55" s="206">
        <v>3732060</v>
      </c>
      <c r="P55" s="206" t="s">
        <v>160</v>
      </c>
      <c r="Q55" s="206" t="s">
        <v>506</v>
      </c>
      <c r="R55" s="11" t="s">
        <v>507</v>
      </c>
      <c r="S55" s="27">
        <v>0</v>
      </c>
      <c r="U55" s="207">
        <v>3732060</v>
      </c>
      <c r="V55" s="208" t="s">
        <v>160</v>
      </c>
      <c r="W55" s="208" t="s">
        <v>65</v>
      </c>
      <c r="X55" s="209">
        <v>0</v>
      </c>
      <c r="Y55" s="19">
        <v>0</v>
      </c>
    </row>
    <row r="56" spans="1:25" ht="14.5" x14ac:dyDescent="0.35">
      <c r="A56" s="198">
        <v>3732058</v>
      </c>
      <c r="B56" s="198">
        <v>106994</v>
      </c>
      <c r="C56" s="201" t="s">
        <v>259</v>
      </c>
      <c r="D56" s="201"/>
      <c r="E56" s="193" t="s">
        <v>367</v>
      </c>
      <c r="F56" s="200">
        <v>2058</v>
      </c>
      <c r="H56" s="202">
        <v>0</v>
      </c>
      <c r="I56" s="203" t="s">
        <v>65</v>
      </c>
      <c r="J56" s="204" t="s">
        <v>506</v>
      </c>
      <c r="K56" s="205" t="s">
        <v>556</v>
      </c>
      <c r="M56" s="198">
        <v>0</v>
      </c>
      <c r="O56" s="206">
        <v>3732058</v>
      </c>
      <c r="P56" s="206" t="s">
        <v>259</v>
      </c>
      <c r="Q56" s="206" t="s">
        <v>506</v>
      </c>
      <c r="R56" s="11" t="s">
        <v>507</v>
      </c>
      <c r="S56" s="27">
        <v>0</v>
      </c>
      <c r="U56" s="207">
        <v>3732058</v>
      </c>
      <c r="V56" s="208" t="s">
        <v>161</v>
      </c>
      <c r="W56" s="208" t="s">
        <v>65</v>
      </c>
      <c r="X56" s="209">
        <v>0</v>
      </c>
      <c r="Y56" s="19">
        <v>0</v>
      </c>
    </row>
    <row r="57" spans="1:25" ht="14.5" x14ac:dyDescent="0.35">
      <c r="A57" s="198">
        <v>3732063</v>
      </c>
      <c r="B57" s="198">
        <v>106996</v>
      </c>
      <c r="C57" s="201" t="s">
        <v>162</v>
      </c>
      <c r="D57" s="201"/>
      <c r="E57" s="193" t="s">
        <v>368</v>
      </c>
      <c r="F57" s="200">
        <v>2063</v>
      </c>
      <c r="H57" s="202">
        <v>0</v>
      </c>
      <c r="I57" s="203" t="s">
        <v>65</v>
      </c>
      <c r="J57" s="204" t="s">
        <v>506</v>
      </c>
      <c r="K57" s="205" t="s">
        <v>559</v>
      </c>
      <c r="M57" s="198">
        <v>0</v>
      </c>
      <c r="O57" s="206">
        <v>3732063</v>
      </c>
      <c r="P57" s="206" t="s">
        <v>162</v>
      </c>
      <c r="Q57" s="206" t="s">
        <v>506</v>
      </c>
      <c r="R57" s="11" t="s">
        <v>507</v>
      </c>
      <c r="S57" s="27">
        <v>0</v>
      </c>
      <c r="U57" s="207">
        <v>3732063</v>
      </c>
      <c r="V57" s="208" t="s">
        <v>162</v>
      </c>
      <c r="W57" s="208" t="s">
        <v>65</v>
      </c>
      <c r="X57" s="209">
        <v>0</v>
      </c>
      <c r="Y57" s="19">
        <v>0</v>
      </c>
    </row>
    <row r="58" spans="1:25" ht="14.5" x14ac:dyDescent="0.35">
      <c r="A58" s="198">
        <v>3732261</v>
      </c>
      <c r="B58" s="198">
        <v>107040</v>
      </c>
      <c r="C58" s="201" t="s">
        <v>163</v>
      </c>
      <c r="D58" s="201"/>
      <c r="E58" s="193" t="s">
        <v>369</v>
      </c>
      <c r="F58" s="200">
        <v>2261</v>
      </c>
      <c r="H58" s="202">
        <v>0</v>
      </c>
      <c r="I58" s="203" t="s">
        <v>65</v>
      </c>
      <c r="J58" s="204" t="s">
        <v>506</v>
      </c>
      <c r="K58" s="205" t="s">
        <v>551</v>
      </c>
      <c r="M58" s="198">
        <v>0</v>
      </c>
      <c r="O58" s="206">
        <v>3732261</v>
      </c>
      <c r="P58" s="206" t="s">
        <v>163</v>
      </c>
      <c r="Q58" s="206" t="s">
        <v>506</v>
      </c>
      <c r="R58" s="11" t="s">
        <v>507</v>
      </c>
      <c r="S58" s="27">
        <v>0</v>
      </c>
      <c r="U58" s="207">
        <v>3732261</v>
      </c>
      <c r="V58" s="208" t="s">
        <v>163</v>
      </c>
      <c r="W58" s="208" t="s">
        <v>65</v>
      </c>
      <c r="X58" s="209">
        <v>0</v>
      </c>
      <c r="Y58" s="19">
        <v>0</v>
      </c>
    </row>
    <row r="59" spans="1:25" ht="14.5" x14ac:dyDescent="0.35">
      <c r="A59" s="198">
        <v>3732315</v>
      </c>
      <c r="B59" s="198">
        <v>139862</v>
      </c>
      <c r="C59" s="201" t="s">
        <v>164</v>
      </c>
      <c r="D59" s="201"/>
      <c r="E59" s="193" t="s">
        <v>370</v>
      </c>
      <c r="F59" s="200">
        <v>2315</v>
      </c>
      <c r="H59" s="202" t="s">
        <v>214</v>
      </c>
      <c r="I59" s="198" t="s">
        <v>65</v>
      </c>
      <c r="J59" s="204" t="s">
        <v>508</v>
      </c>
      <c r="K59" s="205" t="s">
        <v>544</v>
      </c>
      <c r="M59" s="198">
        <v>0</v>
      </c>
      <c r="O59" s="206">
        <v>3732315</v>
      </c>
      <c r="P59" s="206" t="s">
        <v>164</v>
      </c>
      <c r="Q59" s="206" t="s">
        <v>508</v>
      </c>
      <c r="R59" s="11" t="s">
        <v>507</v>
      </c>
      <c r="S59" s="27">
        <v>0</v>
      </c>
      <c r="U59" s="207">
        <v>3732315</v>
      </c>
      <c r="V59" s="208" t="s">
        <v>164</v>
      </c>
      <c r="W59" s="208" t="s">
        <v>65</v>
      </c>
      <c r="X59" s="209" t="s">
        <v>214</v>
      </c>
      <c r="Y59" s="19">
        <v>0</v>
      </c>
    </row>
    <row r="60" spans="1:25" ht="14.5" x14ac:dyDescent="0.35">
      <c r="A60" s="198">
        <v>3732298</v>
      </c>
      <c r="B60" s="198">
        <v>139863</v>
      </c>
      <c r="C60" s="201" t="s">
        <v>165</v>
      </c>
      <c r="D60" s="201"/>
      <c r="E60" s="193" t="s">
        <v>371</v>
      </c>
      <c r="F60" s="200">
        <v>2298</v>
      </c>
      <c r="H60" s="202" t="s">
        <v>214</v>
      </c>
      <c r="I60" s="198" t="s">
        <v>65</v>
      </c>
      <c r="J60" s="204" t="s">
        <v>508</v>
      </c>
      <c r="K60" s="205" t="s">
        <v>544</v>
      </c>
      <c r="M60" s="198">
        <v>0</v>
      </c>
      <c r="O60" s="206">
        <v>3732298</v>
      </c>
      <c r="P60" s="206" t="s">
        <v>165</v>
      </c>
      <c r="Q60" s="206" t="s">
        <v>508</v>
      </c>
      <c r="R60" s="11" t="s">
        <v>507</v>
      </c>
      <c r="S60" s="27">
        <v>0</v>
      </c>
      <c r="U60" s="207">
        <v>3732298</v>
      </c>
      <c r="V60" s="208" t="s">
        <v>165</v>
      </c>
      <c r="W60" s="208" t="s">
        <v>65</v>
      </c>
      <c r="X60" s="209" t="s">
        <v>214</v>
      </c>
      <c r="Y60" s="19">
        <v>0</v>
      </c>
    </row>
    <row r="61" spans="1:25" ht="14.5" x14ac:dyDescent="0.35">
      <c r="A61" s="207">
        <v>3732029</v>
      </c>
      <c r="B61" s="198">
        <v>107076</v>
      </c>
      <c r="C61" s="201" t="s">
        <v>31</v>
      </c>
      <c r="D61" s="201"/>
      <c r="E61" s="193" t="s">
        <v>372</v>
      </c>
      <c r="F61" s="200">
        <v>2029</v>
      </c>
      <c r="G61" s="199">
        <v>2333</v>
      </c>
      <c r="H61" s="202" t="s">
        <v>214</v>
      </c>
      <c r="I61" s="203" t="s">
        <v>65</v>
      </c>
      <c r="J61" s="204" t="s">
        <v>508</v>
      </c>
      <c r="K61" s="205" t="s">
        <v>542</v>
      </c>
      <c r="M61" s="198">
        <v>2333</v>
      </c>
      <c r="O61" s="210">
        <v>3732029</v>
      </c>
      <c r="P61" s="206" t="s">
        <v>31</v>
      </c>
      <c r="Q61" s="206" t="s">
        <v>508</v>
      </c>
      <c r="R61" s="11" t="s">
        <v>507</v>
      </c>
      <c r="S61" s="27">
        <v>0</v>
      </c>
      <c r="U61" s="207">
        <v>3732029</v>
      </c>
      <c r="V61" s="208" t="s">
        <v>510</v>
      </c>
      <c r="W61" s="208" t="s">
        <v>65</v>
      </c>
      <c r="X61" s="209" t="s">
        <v>214</v>
      </c>
      <c r="Y61" s="19">
        <v>0</v>
      </c>
    </row>
    <row r="62" spans="1:25" ht="14.5" x14ac:dyDescent="0.35">
      <c r="A62" s="198">
        <v>3732368</v>
      </c>
      <c r="B62" s="198">
        <v>133484</v>
      </c>
      <c r="C62" s="201" t="s">
        <v>260</v>
      </c>
      <c r="D62" s="201"/>
      <c r="E62" s="193" t="s">
        <v>373</v>
      </c>
      <c r="F62" s="200">
        <v>2368</v>
      </c>
      <c r="H62" s="202">
        <v>0</v>
      </c>
      <c r="I62" s="203" t="s">
        <v>65</v>
      </c>
      <c r="J62" s="204" t="s">
        <v>506</v>
      </c>
      <c r="K62" s="205" t="s">
        <v>542</v>
      </c>
      <c r="M62" s="198">
        <v>0</v>
      </c>
      <c r="O62" s="206">
        <v>3732368</v>
      </c>
      <c r="P62" s="206" t="s">
        <v>260</v>
      </c>
      <c r="Q62" s="206" t="s">
        <v>506</v>
      </c>
      <c r="R62" s="11" t="s">
        <v>507</v>
      </c>
      <c r="S62" s="27">
        <v>0</v>
      </c>
      <c r="U62" s="207">
        <v>3732368</v>
      </c>
      <c r="V62" s="208" t="s">
        <v>166</v>
      </c>
      <c r="W62" s="208" t="s">
        <v>65</v>
      </c>
      <c r="X62" s="209">
        <v>0</v>
      </c>
      <c r="Y62" s="19">
        <v>0</v>
      </c>
    </row>
    <row r="63" spans="1:25" ht="14.5" x14ac:dyDescent="0.35">
      <c r="A63" s="198">
        <v>3732070</v>
      </c>
      <c r="B63" s="198">
        <v>106997</v>
      </c>
      <c r="C63" s="201" t="s">
        <v>261</v>
      </c>
      <c r="D63" s="201"/>
      <c r="E63" s="193" t="s">
        <v>374</v>
      </c>
      <c r="F63" s="200">
        <v>2070</v>
      </c>
      <c r="H63" s="202">
        <v>0</v>
      </c>
      <c r="I63" s="203" t="s">
        <v>65</v>
      </c>
      <c r="J63" s="204" t="s">
        <v>506</v>
      </c>
      <c r="K63" s="205" t="s">
        <v>553</v>
      </c>
      <c r="M63" s="198">
        <v>0</v>
      </c>
      <c r="O63" s="206">
        <v>3732070</v>
      </c>
      <c r="P63" s="206" t="s">
        <v>261</v>
      </c>
      <c r="Q63" s="206" t="s">
        <v>506</v>
      </c>
      <c r="R63" s="11" t="s">
        <v>507</v>
      </c>
      <c r="S63" s="27">
        <v>0</v>
      </c>
      <c r="U63" s="207">
        <v>3732070</v>
      </c>
      <c r="V63" s="208" t="s">
        <v>167</v>
      </c>
      <c r="W63" s="208" t="s">
        <v>65</v>
      </c>
      <c r="X63" s="209">
        <v>0</v>
      </c>
      <c r="Y63" s="19">
        <v>0</v>
      </c>
    </row>
    <row r="64" spans="1:25" ht="14.5" x14ac:dyDescent="0.35">
      <c r="A64" s="198">
        <v>3732292</v>
      </c>
      <c r="B64" s="198">
        <v>107049</v>
      </c>
      <c r="C64" s="201" t="s">
        <v>168</v>
      </c>
      <c r="D64" s="201"/>
      <c r="E64" s="193" t="s">
        <v>375</v>
      </c>
      <c r="F64" s="200">
        <v>2292</v>
      </c>
      <c r="H64" s="202">
        <v>0</v>
      </c>
      <c r="I64" s="203" t="s">
        <v>65</v>
      </c>
      <c r="J64" s="204" t="s">
        <v>506</v>
      </c>
      <c r="K64" s="205" t="s">
        <v>550</v>
      </c>
      <c r="M64" s="198">
        <v>0</v>
      </c>
      <c r="O64" s="206">
        <v>3732292</v>
      </c>
      <c r="P64" s="206" t="s">
        <v>168</v>
      </c>
      <c r="Q64" s="206" t="s">
        <v>506</v>
      </c>
      <c r="R64" s="11" t="s">
        <v>507</v>
      </c>
      <c r="S64" s="27">
        <v>0</v>
      </c>
      <c r="U64" s="207">
        <v>3732292</v>
      </c>
      <c r="V64" s="208" t="s">
        <v>168</v>
      </c>
      <c r="W64" s="208" t="s">
        <v>65</v>
      </c>
      <c r="X64" s="209">
        <v>0</v>
      </c>
      <c r="Y64" s="19">
        <v>0</v>
      </c>
    </row>
    <row r="65" spans="1:25" ht="14.5" x14ac:dyDescent="0.35">
      <c r="A65" s="198">
        <v>3732072</v>
      </c>
      <c r="B65" s="198">
        <v>106999</v>
      </c>
      <c r="C65" s="201" t="s">
        <v>169</v>
      </c>
      <c r="D65" s="201"/>
      <c r="E65" s="193" t="s">
        <v>376</v>
      </c>
      <c r="F65" s="200">
        <v>2072</v>
      </c>
      <c r="H65" s="202">
        <v>0</v>
      </c>
      <c r="I65" s="203" t="s">
        <v>65</v>
      </c>
      <c r="J65" s="204" t="s">
        <v>506</v>
      </c>
      <c r="K65" s="205" t="s">
        <v>532</v>
      </c>
      <c r="M65" s="198">
        <v>0</v>
      </c>
      <c r="O65" s="206">
        <v>3732072</v>
      </c>
      <c r="P65" s="206" t="s">
        <v>169</v>
      </c>
      <c r="Q65" s="206" t="s">
        <v>506</v>
      </c>
      <c r="R65" s="11" t="s">
        <v>507</v>
      </c>
      <c r="S65" s="27">
        <v>0</v>
      </c>
      <c r="U65" s="207">
        <v>3732072</v>
      </c>
      <c r="V65" s="208" t="s">
        <v>169</v>
      </c>
      <c r="W65" s="208" t="s">
        <v>65</v>
      </c>
      <c r="X65" s="209">
        <v>0</v>
      </c>
      <c r="Y65" s="19">
        <v>0</v>
      </c>
    </row>
    <row r="66" spans="1:25" ht="14.5" x14ac:dyDescent="0.35">
      <c r="A66" s="198">
        <v>3732071</v>
      </c>
      <c r="B66" s="198">
        <v>106998</v>
      </c>
      <c r="C66" s="201" t="s">
        <v>170</v>
      </c>
      <c r="D66" s="201"/>
      <c r="E66" s="193" t="s">
        <v>377</v>
      </c>
      <c r="F66" s="200">
        <v>2071</v>
      </c>
      <c r="H66" s="202">
        <v>0</v>
      </c>
      <c r="I66" s="203" t="s">
        <v>65</v>
      </c>
      <c r="J66" s="204" t="s">
        <v>506</v>
      </c>
      <c r="K66" s="205" t="s">
        <v>532</v>
      </c>
      <c r="M66" s="198">
        <v>0</v>
      </c>
      <c r="O66" s="206">
        <v>3732071</v>
      </c>
      <c r="P66" s="206" t="s">
        <v>170</v>
      </c>
      <c r="Q66" s="206" t="s">
        <v>506</v>
      </c>
      <c r="R66" s="11" t="s">
        <v>507</v>
      </c>
      <c r="S66" s="27">
        <v>0</v>
      </c>
      <c r="U66" s="207">
        <v>3732071</v>
      </c>
      <c r="V66" s="208" t="s">
        <v>170</v>
      </c>
      <c r="W66" s="208" t="s">
        <v>65</v>
      </c>
      <c r="X66" s="209">
        <v>0</v>
      </c>
      <c r="Y66" s="19">
        <v>0</v>
      </c>
    </row>
    <row r="67" spans="1:25" ht="14.5" x14ac:dyDescent="0.35">
      <c r="A67" s="198">
        <v>3732358</v>
      </c>
      <c r="B67" s="198">
        <v>107100</v>
      </c>
      <c r="C67" s="201" t="s">
        <v>262</v>
      </c>
      <c r="D67" s="201"/>
      <c r="E67" s="193" t="s">
        <v>378</v>
      </c>
      <c r="F67" s="200">
        <v>2358</v>
      </c>
      <c r="H67" s="202">
        <v>0</v>
      </c>
      <c r="I67" s="203" t="s">
        <v>65</v>
      </c>
      <c r="J67" s="204" t="s">
        <v>506</v>
      </c>
      <c r="K67" s="205" t="s">
        <v>558</v>
      </c>
      <c r="M67" s="198">
        <v>0</v>
      </c>
      <c r="O67" s="206">
        <v>3732358</v>
      </c>
      <c r="P67" s="206" t="s">
        <v>262</v>
      </c>
      <c r="Q67" s="206" t="s">
        <v>506</v>
      </c>
      <c r="R67" s="11" t="s">
        <v>507</v>
      </c>
      <c r="S67" s="27">
        <v>0</v>
      </c>
      <c r="U67" s="207">
        <v>3732358</v>
      </c>
      <c r="V67" s="208" t="s">
        <v>171</v>
      </c>
      <c r="W67" s="208" t="s">
        <v>65</v>
      </c>
      <c r="X67" s="209">
        <v>0</v>
      </c>
      <c r="Y67" s="19">
        <v>0</v>
      </c>
    </row>
    <row r="68" spans="1:25" ht="14.5" x14ac:dyDescent="0.35">
      <c r="A68" s="198">
        <v>3732359</v>
      </c>
      <c r="B68" s="198">
        <v>107101</v>
      </c>
      <c r="C68" s="201" t="s">
        <v>263</v>
      </c>
      <c r="D68" s="201"/>
      <c r="E68" s="193" t="s">
        <v>379</v>
      </c>
      <c r="F68" s="200">
        <v>2359</v>
      </c>
      <c r="H68" s="202">
        <v>0</v>
      </c>
      <c r="I68" s="203" t="s">
        <v>65</v>
      </c>
      <c r="J68" s="204" t="s">
        <v>506</v>
      </c>
      <c r="K68" s="205" t="s">
        <v>545</v>
      </c>
      <c r="M68" s="198">
        <v>0</v>
      </c>
      <c r="O68" s="206">
        <v>3732359</v>
      </c>
      <c r="P68" s="206" t="s">
        <v>263</v>
      </c>
      <c r="Q68" s="206" t="s">
        <v>506</v>
      </c>
      <c r="R68" s="11" t="s">
        <v>507</v>
      </c>
      <c r="S68" s="27">
        <v>0</v>
      </c>
      <c r="U68" s="207">
        <v>3732359</v>
      </c>
      <c r="V68" s="208" t="s">
        <v>172</v>
      </c>
      <c r="W68" s="208" t="s">
        <v>65</v>
      </c>
      <c r="X68" s="209">
        <v>0</v>
      </c>
      <c r="Y68" s="19">
        <v>0</v>
      </c>
    </row>
    <row r="69" spans="1:25" ht="14.5" x14ac:dyDescent="0.35">
      <c r="A69" s="198">
        <v>3732012</v>
      </c>
      <c r="B69" s="198">
        <v>139137</v>
      </c>
      <c r="C69" s="201" t="s">
        <v>264</v>
      </c>
      <c r="D69" s="201"/>
      <c r="E69" s="193" t="s">
        <v>380</v>
      </c>
      <c r="F69" s="200">
        <v>2012</v>
      </c>
      <c r="G69" s="199">
        <v>2345</v>
      </c>
      <c r="H69" s="202" t="s">
        <v>214</v>
      </c>
      <c r="I69" s="203" t="s">
        <v>65</v>
      </c>
      <c r="J69" s="204" t="s">
        <v>508</v>
      </c>
      <c r="K69" s="205" t="s">
        <v>557</v>
      </c>
      <c r="M69" s="198">
        <v>2345</v>
      </c>
      <c r="O69" s="206">
        <v>3732012</v>
      </c>
      <c r="P69" s="206" t="s">
        <v>264</v>
      </c>
      <c r="Q69" s="206" t="s">
        <v>508</v>
      </c>
      <c r="R69" s="11" t="s">
        <v>507</v>
      </c>
      <c r="S69" s="27">
        <v>0</v>
      </c>
      <c r="U69" s="207">
        <v>3732012</v>
      </c>
      <c r="V69" s="208" t="s">
        <v>32</v>
      </c>
      <c r="W69" s="208" t="s">
        <v>65</v>
      </c>
      <c r="X69" s="209" t="s">
        <v>214</v>
      </c>
      <c r="Y69" s="19">
        <v>0</v>
      </c>
    </row>
    <row r="70" spans="1:25" ht="14.5" x14ac:dyDescent="0.35">
      <c r="A70" s="198">
        <v>3732079</v>
      </c>
      <c r="B70" s="198">
        <v>107000</v>
      </c>
      <c r="C70" s="201" t="s">
        <v>265</v>
      </c>
      <c r="D70" s="201"/>
      <c r="E70" s="193" t="s">
        <v>381</v>
      </c>
      <c r="F70" s="200">
        <v>2079</v>
      </c>
      <c r="H70" s="202">
        <v>0</v>
      </c>
      <c r="I70" s="203" t="s">
        <v>65</v>
      </c>
      <c r="J70" s="204" t="s">
        <v>506</v>
      </c>
      <c r="K70" s="205" t="s">
        <v>558</v>
      </c>
      <c r="M70" s="198">
        <v>0</v>
      </c>
      <c r="O70" s="206">
        <v>3732079</v>
      </c>
      <c r="P70" s="206" t="s">
        <v>265</v>
      </c>
      <c r="Q70" s="206" t="s">
        <v>506</v>
      </c>
      <c r="R70" s="11" t="s">
        <v>507</v>
      </c>
      <c r="S70" s="27">
        <v>0</v>
      </c>
      <c r="U70" s="207">
        <v>3732079</v>
      </c>
      <c r="V70" s="208" t="s">
        <v>173</v>
      </c>
      <c r="W70" s="208" t="s">
        <v>65</v>
      </c>
      <c r="X70" s="209">
        <v>0</v>
      </c>
      <c r="Y70" s="19">
        <v>0</v>
      </c>
    </row>
    <row r="71" spans="1:25" ht="14.5" x14ac:dyDescent="0.35">
      <c r="A71" s="198">
        <v>3732081</v>
      </c>
      <c r="B71" s="198">
        <v>107002</v>
      </c>
      <c r="C71" s="201" t="s">
        <v>33</v>
      </c>
      <c r="D71" s="201"/>
      <c r="E71" s="193" t="s">
        <v>382</v>
      </c>
      <c r="F71" s="200">
        <v>2081</v>
      </c>
      <c r="H71" s="202">
        <v>0</v>
      </c>
      <c r="I71" s="203" t="s">
        <v>65</v>
      </c>
      <c r="J71" s="204" t="s">
        <v>506</v>
      </c>
      <c r="K71" s="205" t="s">
        <v>15</v>
      </c>
      <c r="M71" s="198">
        <v>0</v>
      </c>
      <c r="O71" s="206">
        <v>3732081</v>
      </c>
      <c r="P71" s="206" t="s">
        <v>33</v>
      </c>
      <c r="Q71" s="206" t="s">
        <v>506</v>
      </c>
      <c r="R71" s="11" t="s">
        <v>507</v>
      </c>
      <c r="S71" s="27">
        <v>0</v>
      </c>
      <c r="U71" s="207">
        <v>3732081</v>
      </c>
      <c r="V71" s="208" t="s">
        <v>33</v>
      </c>
      <c r="W71" s="208" t="s">
        <v>65</v>
      </c>
      <c r="X71" s="209">
        <v>0</v>
      </c>
      <c r="Y71" s="19">
        <v>0</v>
      </c>
    </row>
    <row r="72" spans="1:25" ht="14.5" x14ac:dyDescent="0.35">
      <c r="A72" s="198">
        <v>3732013</v>
      </c>
      <c r="B72" s="198">
        <v>139336</v>
      </c>
      <c r="C72" s="201" t="s">
        <v>266</v>
      </c>
      <c r="D72" s="201"/>
      <c r="E72" s="193" t="s">
        <v>383</v>
      </c>
      <c r="F72" s="200">
        <v>2013</v>
      </c>
      <c r="G72" s="199">
        <v>2083</v>
      </c>
      <c r="H72" s="202" t="s">
        <v>214</v>
      </c>
      <c r="I72" s="203" t="s">
        <v>65</v>
      </c>
      <c r="J72" s="204" t="s">
        <v>508</v>
      </c>
      <c r="K72" s="205" t="s">
        <v>560</v>
      </c>
      <c r="M72" s="198">
        <v>2083</v>
      </c>
      <c r="O72" s="206">
        <v>3732013</v>
      </c>
      <c r="P72" s="206" t="s">
        <v>266</v>
      </c>
      <c r="Q72" s="206" t="s">
        <v>508</v>
      </c>
      <c r="R72" s="11" t="s">
        <v>507</v>
      </c>
      <c r="S72" s="27">
        <v>0</v>
      </c>
      <c r="U72" s="207">
        <v>3732013</v>
      </c>
      <c r="V72" s="208" t="s">
        <v>511</v>
      </c>
      <c r="W72" s="208" t="s">
        <v>65</v>
      </c>
      <c r="X72" s="209" t="s">
        <v>214</v>
      </c>
      <c r="Y72" s="19">
        <v>0</v>
      </c>
    </row>
    <row r="73" spans="1:25" ht="14.5" x14ac:dyDescent="0.35">
      <c r="A73" s="198">
        <v>3732346</v>
      </c>
      <c r="B73" s="198">
        <v>139544</v>
      </c>
      <c r="C73" s="201" t="s">
        <v>34</v>
      </c>
      <c r="D73" s="201"/>
      <c r="E73" s="193" t="s">
        <v>384</v>
      </c>
      <c r="F73" s="200">
        <v>2346</v>
      </c>
      <c r="H73" s="202" t="s">
        <v>214</v>
      </c>
      <c r="I73" s="198" t="s">
        <v>65</v>
      </c>
      <c r="J73" s="204" t="s">
        <v>508</v>
      </c>
      <c r="K73" s="205" t="s">
        <v>557</v>
      </c>
      <c r="M73" s="198">
        <v>0</v>
      </c>
      <c r="O73" s="206">
        <v>3732346</v>
      </c>
      <c r="P73" s="206" t="s">
        <v>34</v>
      </c>
      <c r="Q73" s="206" t="s">
        <v>508</v>
      </c>
      <c r="R73" s="11" t="s">
        <v>507</v>
      </c>
      <c r="S73" s="27">
        <v>0</v>
      </c>
      <c r="U73" s="207">
        <v>3732346</v>
      </c>
      <c r="V73" s="208" t="s">
        <v>34</v>
      </c>
      <c r="W73" s="208" t="s">
        <v>65</v>
      </c>
      <c r="X73" s="209" t="s">
        <v>214</v>
      </c>
      <c r="Y73" s="19">
        <v>0</v>
      </c>
    </row>
    <row r="74" spans="1:25" ht="14.5" x14ac:dyDescent="0.35">
      <c r="A74" s="198">
        <v>3732257</v>
      </c>
      <c r="B74" s="198">
        <v>107039</v>
      </c>
      <c r="C74" s="201" t="s">
        <v>174</v>
      </c>
      <c r="D74" s="201"/>
      <c r="E74" s="193" t="s">
        <v>385</v>
      </c>
      <c r="F74" s="200">
        <v>2257</v>
      </c>
      <c r="H74" s="202">
        <v>0</v>
      </c>
      <c r="I74" s="203" t="s">
        <v>65</v>
      </c>
      <c r="J74" s="204" t="s">
        <v>506</v>
      </c>
      <c r="K74" s="205" t="s">
        <v>548</v>
      </c>
      <c r="M74" s="198">
        <v>0</v>
      </c>
      <c r="O74" s="206">
        <v>3732257</v>
      </c>
      <c r="P74" s="206" t="s">
        <v>174</v>
      </c>
      <c r="Q74" s="206" t="s">
        <v>506</v>
      </c>
      <c r="R74" s="11" t="s">
        <v>507</v>
      </c>
      <c r="S74" s="27">
        <v>0</v>
      </c>
      <c r="U74" s="207">
        <v>3732257</v>
      </c>
      <c r="V74" s="208" t="s">
        <v>174</v>
      </c>
      <c r="W74" s="208" t="s">
        <v>65</v>
      </c>
      <c r="X74" s="209">
        <v>0</v>
      </c>
      <c r="Y74" s="19">
        <v>0</v>
      </c>
    </row>
    <row r="75" spans="1:25" ht="14.5" x14ac:dyDescent="0.35">
      <c r="A75" s="198">
        <v>3732092</v>
      </c>
      <c r="B75" s="198">
        <v>107006</v>
      </c>
      <c r="C75" s="201" t="s">
        <v>175</v>
      </c>
      <c r="D75" s="201"/>
      <c r="E75" s="193" t="s">
        <v>386</v>
      </c>
      <c r="F75" s="200">
        <v>2092</v>
      </c>
      <c r="H75" s="202">
        <v>0</v>
      </c>
      <c r="I75" s="203" t="s">
        <v>65</v>
      </c>
      <c r="J75" s="204" t="s">
        <v>506</v>
      </c>
      <c r="K75" s="205" t="s">
        <v>15</v>
      </c>
      <c r="M75" s="198">
        <v>0</v>
      </c>
      <c r="O75" s="206">
        <v>3732092</v>
      </c>
      <c r="P75" s="206" t="s">
        <v>175</v>
      </c>
      <c r="Q75" s="206" t="s">
        <v>506</v>
      </c>
      <c r="R75" s="11" t="s">
        <v>507</v>
      </c>
      <c r="S75" s="27">
        <v>0</v>
      </c>
      <c r="U75" s="207">
        <v>3732092</v>
      </c>
      <c r="V75" s="208" t="s">
        <v>175</v>
      </c>
      <c r="W75" s="208" t="s">
        <v>65</v>
      </c>
      <c r="X75" s="209">
        <v>0</v>
      </c>
      <c r="Y75" s="19">
        <v>0</v>
      </c>
    </row>
    <row r="76" spans="1:25" ht="14.5" x14ac:dyDescent="0.35">
      <c r="A76" s="198">
        <v>3732221</v>
      </c>
      <c r="B76" s="198">
        <v>107029</v>
      </c>
      <c r="C76" s="201" t="s">
        <v>176</v>
      </c>
      <c r="D76" s="201"/>
      <c r="E76" s="193" t="s">
        <v>387</v>
      </c>
      <c r="F76" s="200">
        <v>2221</v>
      </c>
      <c r="H76" s="202">
        <v>0</v>
      </c>
      <c r="I76" s="203" t="s">
        <v>65</v>
      </c>
      <c r="J76" s="204" t="s">
        <v>506</v>
      </c>
      <c r="K76" s="205" t="s">
        <v>556</v>
      </c>
      <c r="M76" s="198">
        <v>0</v>
      </c>
      <c r="O76" s="206">
        <v>3732221</v>
      </c>
      <c r="P76" s="206" t="s">
        <v>176</v>
      </c>
      <c r="Q76" s="206" t="s">
        <v>506</v>
      </c>
      <c r="R76" s="11" t="s">
        <v>507</v>
      </c>
      <c r="S76" s="27">
        <v>0</v>
      </c>
      <c r="U76" s="207">
        <v>3732221</v>
      </c>
      <c r="V76" s="208" t="s">
        <v>176</v>
      </c>
      <c r="W76" s="208" t="s">
        <v>65</v>
      </c>
      <c r="X76" s="209">
        <v>0</v>
      </c>
      <c r="Y76" s="19">
        <v>0</v>
      </c>
    </row>
    <row r="77" spans="1:25" ht="14.5" x14ac:dyDescent="0.35">
      <c r="A77" s="198">
        <v>3732087</v>
      </c>
      <c r="B77" s="198">
        <v>107004</v>
      </c>
      <c r="C77" s="201" t="s">
        <v>177</v>
      </c>
      <c r="D77" s="201"/>
      <c r="E77" s="193" t="s">
        <v>388</v>
      </c>
      <c r="F77" s="200">
        <v>2087</v>
      </c>
      <c r="H77" s="202">
        <v>0</v>
      </c>
      <c r="I77" s="203" t="s">
        <v>65</v>
      </c>
      <c r="J77" s="204" t="s">
        <v>506</v>
      </c>
      <c r="K77" s="205" t="s">
        <v>556</v>
      </c>
      <c r="M77" s="198">
        <v>0</v>
      </c>
      <c r="O77" s="206">
        <v>3732087</v>
      </c>
      <c r="P77" s="206" t="s">
        <v>177</v>
      </c>
      <c r="Q77" s="206" t="s">
        <v>506</v>
      </c>
      <c r="R77" s="11" t="s">
        <v>507</v>
      </c>
      <c r="S77" s="27">
        <v>0</v>
      </c>
      <c r="U77" s="207">
        <v>3732087</v>
      </c>
      <c r="V77" s="208" t="s">
        <v>177</v>
      </c>
      <c r="W77" s="208" t="s">
        <v>65</v>
      </c>
      <c r="X77" s="209">
        <v>0</v>
      </c>
      <c r="Y77" s="19">
        <v>0</v>
      </c>
    </row>
    <row r="78" spans="1:25" ht="14.5" x14ac:dyDescent="0.35">
      <c r="A78" s="198">
        <v>3732272</v>
      </c>
      <c r="B78" s="198">
        <v>107043</v>
      </c>
      <c r="C78" s="201" t="s">
        <v>35</v>
      </c>
      <c r="D78" s="201"/>
      <c r="E78" s="193" t="s">
        <v>389</v>
      </c>
      <c r="F78" s="200">
        <v>2272</v>
      </c>
      <c r="H78" s="202">
        <v>0</v>
      </c>
      <c r="I78" s="203" t="s">
        <v>65</v>
      </c>
      <c r="J78" s="204" t="s">
        <v>506</v>
      </c>
      <c r="K78" s="205" t="s">
        <v>532</v>
      </c>
      <c r="M78" s="198">
        <v>0</v>
      </c>
      <c r="O78" s="206">
        <v>3732272</v>
      </c>
      <c r="P78" s="206" t="s">
        <v>35</v>
      </c>
      <c r="Q78" s="206" t="s">
        <v>506</v>
      </c>
      <c r="R78" s="11" t="s">
        <v>507</v>
      </c>
      <c r="S78" s="27">
        <v>0</v>
      </c>
      <c r="U78" s="207">
        <v>3732272</v>
      </c>
      <c r="V78" s="208" t="s">
        <v>35</v>
      </c>
      <c r="W78" s="208" t="s">
        <v>65</v>
      </c>
      <c r="X78" s="209">
        <v>0</v>
      </c>
      <c r="Y78" s="19">
        <v>0</v>
      </c>
    </row>
    <row r="79" spans="1:25" ht="14.5" x14ac:dyDescent="0.35">
      <c r="A79" s="198">
        <v>3732309</v>
      </c>
      <c r="B79" s="198">
        <v>107058</v>
      </c>
      <c r="C79" s="201" t="s">
        <v>178</v>
      </c>
      <c r="D79" s="201"/>
      <c r="E79" s="193" t="s">
        <v>390</v>
      </c>
      <c r="F79" s="200">
        <v>2309</v>
      </c>
      <c r="H79" s="202">
        <v>0</v>
      </c>
      <c r="I79" s="203" t="s">
        <v>65</v>
      </c>
      <c r="J79" s="204" t="s">
        <v>506</v>
      </c>
      <c r="K79" s="205" t="s">
        <v>550</v>
      </c>
      <c r="M79" s="198">
        <v>0</v>
      </c>
      <c r="O79" s="206">
        <v>3732309</v>
      </c>
      <c r="P79" s="206" t="s">
        <v>178</v>
      </c>
      <c r="Q79" s="206" t="s">
        <v>506</v>
      </c>
      <c r="R79" s="11" t="s">
        <v>507</v>
      </c>
      <c r="S79" s="27">
        <v>0</v>
      </c>
      <c r="U79" s="207">
        <v>3732309</v>
      </c>
      <c r="V79" s="208" t="s">
        <v>178</v>
      </c>
      <c r="W79" s="208" t="s">
        <v>65</v>
      </c>
      <c r="X79" s="209">
        <v>0</v>
      </c>
      <c r="Y79" s="19">
        <v>0</v>
      </c>
    </row>
    <row r="80" spans="1:25" ht="14.5" x14ac:dyDescent="0.35">
      <c r="A80" s="198">
        <v>3732000</v>
      </c>
      <c r="B80" s="198">
        <v>130335</v>
      </c>
      <c r="C80" s="201" t="s">
        <v>36</v>
      </c>
      <c r="D80" s="201"/>
      <c r="E80" s="193" t="s">
        <v>391</v>
      </c>
      <c r="F80" s="200">
        <v>2000</v>
      </c>
      <c r="H80" s="202">
        <v>0</v>
      </c>
      <c r="I80" s="203" t="s">
        <v>65</v>
      </c>
      <c r="J80" s="204" t="s">
        <v>506</v>
      </c>
      <c r="K80" s="205" t="s">
        <v>545</v>
      </c>
      <c r="M80" s="198">
        <v>0</v>
      </c>
      <c r="O80" s="206">
        <v>3732000</v>
      </c>
      <c r="P80" s="206" t="s">
        <v>36</v>
      </c>
      <c r="Q80" s="206" t="s">
        <v>506</v>
      </c>
      <c r="R80" s="11" t="s">
        <v>507</v>
      </c>
      <c r="S80" s="27">
        <v>0</v>
      </c>
      <c r="U80" s="207">
        <v>3732000</v>
      </c>
      <c r="V80" s="208" t="s">
        <v>179</v>
      </c>
      <c r="W80" s="212" t="s">
        <v>65</v>
      </c>
      <c r="X80" s="209">
        <v>0</v>
      </c>
      <c r="Y80" s="19">
        <v>0</v>
      </c>
    </row>
    <row r="81" spans="1:25" ht="14.5" x14ac:dyDescent="0.35">
      <c r="A81" s="198">
        <v>3733010</v>
      </c>
      <c r="B81" s="198">
        <v>107106</v>
      </c>
      <c r="C81" s="201" t="s">
        <v>267</v>
      </c>
      <c r="D81" s="201"/>
      <c r="E81" s="193" t="s">
        <v>392</v>
      </c>
      <c r="F81" s="200">
        <v>3010</v>
      </c>
      <c r="H81" s="202">
        <v>0</v>
      </c>
      <c r="I81" s="203" t="s">
        <v>65</v>
      </c>
      <c r="J81" s="204" t="s">
        <v>506</v>
      </c>
      <c r="K81" s="205" t="s">
        <v>15</v>
      </c>
      <c r="M81" s="198">
        <v>0</v>
      </c>
      <c r="O81" s="206">
        <v>3733010</v>
      </c>
      <c r="P81" s="206" t="s">
        <v>267</v>
      </c>
      <c r="Q81" s="206" t="s">
        <v>506</v>
      </c>
      <c r="R81" s="11" t="s">
        <v>507</v>
      </c>
      <c r="S81" s="27">
        <v>0</v>
      </c>
      <c r="U81" s="207">
        <v>3733010</v>
      </c>
      <c r="V81" s="208" t="s">
        <v>180</v>
      </c>
      <c r="W81" s="208" t="s">
        <v>65</v>
      </c>
      <c r="X81" s="209">
        <v>0</v>
      </c>
      <c r="Y81" s="19">
        <v>0</v>
      </c>
    </row>
    <row r="82" spans="1:25" s="221" customFormat="1" ht="14.5" x14ac:dyDescent="0.35">
      <c r="A82" s="213">
        <v>3734005</v>
      </c>
      <c r="B82" s="213"/>
      <c r="C82" s="215" t="s">
        <v>268</v>
      </c>
      <c r="D82" s="215"/>
      <c r="E82" s="219" t="s">
        <v>393</v>
      </c>
      <c r="F82" s="215">
        <v>4005</v>
      </c>
      <c r="G82" s="214"/>
      <c r="H82" s="216" t="s">
        <v>214</v>
      </c>
      <c r="I82" s="217" t="s">
        <v>65</v>
      </c>
      <c r="J82" s="218" t="s">
        <v>508</v>
      </c>
      <c r="K82" s="220">
        <v>0</v>
      </c>
      <c r="M82" s="213">
        <v>0</v>
      </c>
      <c r="O82" s="222"/>
      <c r="P82" s="222"/>
      <c r="Q82" s="222"/>
      <c r="S82" s="223"/>
      <c r="U82" s="224">
        <v>3734005</v>
      </c>
      <c r="V82" s="225" t="s">
        <v>268</v>
      </c>
      <c r="W82" s="225" t="s">
        <v>65</v>
      </c>
      <c r="X82" s="225" t="s">
        <v>214</v>
      </c>
      <c r="Y82" s="19">
        <v>-3734005</v>
      </c>
    </row>
    <row r="83" spans="1:25" s="221" customFormat="1" ht="14.5" x14ac:dyDescent="0.35">
      <c r="A83" s="213">
        <v>3732018</v>
      </c>
      <c r="B83" s="213"/>
      <c r="C83" s="215" t="s">
        <v>269</v>
      </c>
      <c r="D83" s="215"/>
      <c r="E83" s="219" t="s">
        <v>394</v>
      </c>
      <c r="F83" s="215">
        <v>2018</v>
      </c>
      <c r="G83" s="214"/>
      <c r="H83" s="216" t="s">
        <v>214</v>
      </c>
      <c r="I83" s="217" t="s">
        <v>65</v>
      </c>
      <c r="J83" s="218" t="s">
        <v>508</v>
      </c>
      <c r="K83" s="220" t="s">
        <v>512</v>
      </c>
      <c r="M83" s="213">
        <v>0</v>
      </c>
      <c r="O83" s="222"/>
      <c r="P83" s="222"/>
      <c r="Q83" s="222"/>
      <c r="S83" s="223"/>
      <c r="U83" s="224">
        <v>3732018</v>
      </c>
      <c r="V83" s="225" t="s">
        <v>513</v>
      </c>
      <c r="W83" s="225" t="s">
        <v>65</v>
      </c>
      <c r="X83" s="226" t="s">
        <v>214</v>
      </c>
      <c r="Y83" s="19">
        <v>-3732018</v>
      </c>
    </row>
    <row r="84" spans="1:25" s="221" customFormat="1" ht="14.5" x14ac:dyDescent="0.35">
      <c r="A84" s="213">
        <v>3732019</v>
      </c>
      <c r="B84" s="213"/>
      <c r="C84" s="215" t="s">
        <v>270</v>
      </c>
      <c r="D84" s="215"/>
      <c r="E84" s="219" t="s">
        <v>395</v>
      </c>
      <c r="F84" s="215">
        <v>2019</v>
      </c>
      <c r="G84" s="214"/>
      <c r="H84" s="216" t="s">
        <v>214</v>
      </c>
      <c r="I84" s="217" t="s">
        <v>65</v>
      </c>
      <c r="J84" s="218" t="s">
        <v>508</v>
      </c>
      <c r="K84" s="220"/>
      <c r="M84" s="213">
        <v>0</v>
      </c>
      <c r="O84" s="222"/>
      <c r="P84" s="222"/>
      <c r="Q84" s="222"/>
      <c r="S84" s="223"/>
      <c r="U84" s="224">
        <v>3732019</v>
      </c>
      <c r="V84" s="225" t="s">
        <v>514</v>
      </c>
      <c r="W84" s="225" t="s">
        <v>65</v>
      </c>
      <c r="X84" s="226" t="s">
        <v>214</v>
      </c>
      <c r="Y84" s="19">
        <v>-3732019</v>
      </c>
    </row>
    <row r="85" spans="1:25" ht="14.5" x14ac:dyDescent="0.35">
      <c r="A85" s="198">
        <v>3732313</v>
      </c>
      <c r="B85" s="198">
        <v>107061</v>
      </c>
      <c r="C85" s="201" t="s">
        <v>222</v>
      </c>
      <c r="D85" s="201"/>
      <c r="E85" s="193" t="s">
        <v>396</v>
      </c>
      <c r="F85" s="200">
        <v>2313</v>
      </c>
      <c r="H85" s="202">
        <v>0</v>
      </c>
      <c r="I85" s="203" t="s">
        <v>65</v>
      </c>
      <c r="J85" s="204" t="s">
        <v>506</v>
      </c>
      <c r="K85" s="205" t="s">
        <v>550</v>
      </c>
      <c r="M85" s="198">
        <v>0</v>
      </c>
      <c r="O85" s="206">
        <v>3732313</v>
      </c>
      <c r="P85" s="206" t="s">
        <v>222</v>
      </c>
      <c r="Q85" s="206" t="s">
        <v>506</v>
      </c>
      <c r="R85" s="11" t="s">
        <v>507</v>
      </c>
      <c r="S85" s="27">
        <v>0</v>
      </c>
      <c r="U85" s="207">
        <v>3732313</v>
      </c>
      <c r="V85" s="208" t="s">
        <v>233</v>
      </c>
      <c r="W85" s="208" t="s">
        <v>65</v>
      </c>
      <c r="X85" s="209">
        <v>0</v>
      </c>
      <c r="Y85" s="19">
        <v>0</v>
      </c>
    </row>
    <row r="86" spans="1:25" ht="14.5" x14ac:dyDescent="0.35">
      <c r="A86" s="198">
        <v>3732093</v>
      </c>
      <c r="B86" s="198">
        <v>107007</v>
      </c>
      <c r="C86" s="201" t="s">
        <v>271</v>
      </c>
      <c r="D86" s="201"/>
      <c r="E86" s="193" t="s">
        <v>397</v>
      </c>
      <c r="F86" s="200">
        <v>2093</v>
      </c>
      <c r="H86" s="202">
        <v>0</v>
      </c>
      <c r="I86" s="203" t="s">
        <v>65</v>
      </c>
      <c r="J86" s="204" t="s">
        <v>506</v>
      </c>
      <c r="K86" s="205" t="s">
        <v>512</v>
      </c>
      <c r="M86" s="198">
        <v>0</v>
      </c>
      <c r="O86" s="206">
        <v>3732093</v>
      </c>
      <c r="P86" s="206" t="s">
        <v>271</v>
      </c>
      <c r="Q86" s="206" t="s">
        <v>506</v>
      </c>
      <c r="R86" s="11" t="s">
        <v>507</v>
      </c>
      <c r="S86" s="27">
        <v>0</v>
      </c>
      <c r="U86" s="207">
        <v>3732093</v>
      </c>
      <c r="V86" s="208" t="s">
        <v>181</v>
      </c>
      <c r="W86" s="208" t="s">
        <v>65</v>
      </c>
      <c r="X86" s="209">
        <v>0</v>
      </c>
      <c r="Y86" s="19">
        <v>0</v>
      </c>
    </row>
    <row r="87" spans="1:25" ht="14.5" x14ac:dyDescent="0.35">
      <c r="A87" s="198">
        <v>3733428</v>
      </c>
      <c r="B87" s="198">
        <v>107107</v>
      </c>
      <c r="C87" s="201" t="s">
        <v>272</v>
      </c>
      <c r="D87" s="201"/>
      <c r="E87" s="193" t="s">
        <v>398</v>
      </c>
      <c r="F87" s="200">
        <v>3428</v>
      </c>
      <c r="H87" s="202">
        <v>0</v>
      </c>
      <c r="I87" s="203" t="s">
        <v>65</v>
      </c>
      <c r="J87" s="204" t="s">
        <v>506</v>
      </c>
      <c r="K87" s="205" t="s">
        <v>560</v>
      </c>
      <c r="M87" s="198">
        <v>0</v>
      </c>
      <c r="O87" s="206">
        <v>3733428</v>
      </c>
      <c r="P87" s="206" t="s">
        <v>272</v>
      </c>
      <c r="Q87" s="206" t="s">
        <v>506</v>
      </c>
      <c r="R87" s="11" t="s">
        <v>507</v>
      </c>
      <c r="S87" s="27">
        <v>0</v>
      </c>
      <c r="U87" s="207">
        <v>3733428</v>
      </c>
      <c r="V87" s="208" t="s">
        <v>182</v>
      </c>
      <c r="W87" s="208" t="s">
        <v>65</v>
      </c>
      <c r="X87" s="209">
        <v>0</v>
      </c>
      <c r="Y87" s="19">
        <v>0</v>
      </c>
    </row>
    <row r="88" spans="1:25" ht="14.5" x14ac:dyDescent="0.35">
      <c r="A88" s="198">
        <v>3732016</v>
      </c>
      <c r="B88" s="198">
        <v>139932</v>
      </c>
      <c r="C88" s="201" t="s">
        <v>273</v>
      </c>
      <c r="D88" s="201"/>
      <c r="E88" s="193" t="s">
        <v>399</v>
      </c>
      <c r="F88" s="200">
        <v>2016</v>
      </c>
      <c r="G88" s="199">
        <v>2326</v>
      </c>
      <c r="H88" s="202" t="s">
        <v>214</v>
      </c>
      <c r="I88" s="203" t="s">
        <v>65</v>
      </c>
      <c r="J88" s="204" t="s">
        <v>508</v>
      </c>
      <c r="K88" s="205" t="s">
        <v>561</v>
      </c>
      <c r="M88" s="198">
        <v>2326</v>
      </c>
      <c r="O88" s="206">
        <v>3732016</v>
      </c>
      <c r="P88" s="206" t="s">
        <v>273</v>
      </c>
      <c r="Q88" s="206" t="s">
        <v>508</v>
      </c>
      <c r="R88" s="11" t="s">
        <v>507</v>
      </c>
      <c r="S88" s="27">
        <v>0</v>
      </c>
      <c r="U88" s="207">
        <v>3732016</v>
      </c>
      <c r="V88" s="208" t="s">
        <v>515</v>
      </c>
      <c r="W88" s="208" t="s">
        <v>65</v>
      </c>
      <c r="X88" s="209" t="s">
        <v>214</v>
      </c>
      <c r="Y88" s="19">
        <v>0</v>
      </c>
    </row>
    <row r="89" spans="1:25" ht="14.5" x14ac:dyDescent="0.35">
      <c r="A89" s="198">
        <v>3732332</v>
      </c>
      <c r="B89" s="198">
        <v>107075</v>
      </c>
      <c r="C89" s="201" t="s">
        <v>37</v>
      </c>
      <c r="D89" s="201"/>
      <c r="E89" s="193" t="s">
        <v>400</v>
      </c>
      <c r="F89" s="200">
        <v>2332</v>
      </c>
      <c r="H89" s="202">
        <v>0</v>
      </c>
      <c r="I89" s="203" t="s">
        <v>65</v>
      </c>
      <c r="J89" s="204" t="s">
        <v>506</v>
      </c>
      <c r="K89" s="205" t="s">
        <v>543</v>
      </c>
      <c r="M89" s="198">
        <v>0</v>
      </c>
      <c r="O89" s="206">
        <v>3732332</v>
      </c>
      <c r="P89" s="206" t="s">
        <v>37</v>
      </c>
      <c r="Q89" s="206" t="s">
        <v>506</v>
      </c>
      <c r="R89" s="11" t="s">
        <v>507</v>
      </c>
      <c r="S89" s="27">
        <v>0</v>
      </c>
      <c r="U89" s="207">
        <v>3732332</v>
      </c>
      <c r="V89" s="208" t="s">
        <v>183</v>
      </c>
      <c r="W89" s="208" t="s">
        <v>65</v>
      </c>
      <c r="X89" s="209">
        <v>0</v>
      </c>
      <c r="Y89" s="19">
        <v>0</v>
      </c>
    </row>
    <row r="90" spans="1:25" ht="14.5" x14ac:dyDescent="0.35">
      <c r="A90" s="198">
        <v>3733433</v>
      </c>
      <c r="B90" s="198">
        <v>134751</v>
      </c>
      <c r="C90" s="201" t="s">
        <v>38</v>
      </c>
      <c r="D90" s="201"/>
      <c r="E90" s="193" t="s">
        <v>401</v>
      </c>
      <c r="F90" s="200">
        <v>3433</v>
      </c>
      <c r="H90" s="202">
        <v>0</v>
      </c>
      <c r="I90" s="203" t="s">
        <v>65</v>
      </c>
      <c r="J90" s="204" t="s">
        <v>506</v>
      </c>
      <c r="K90" s="205" t="s">
        <v>543</v>
      </c>
      <c r="M90" s="198">
        <v>0</v>
      </c>
      <c r="O90" s="206">
        <v>3733433</v>
      </c>
      <c r="P90" s="206" t="s">
        <v>38</v>
      </c>
      <c r="Q90" s="206" t="s">
        <v>506</v>
      </c>
      <c r="R90" s="11" t="s">
        <v>507</v>
      </c>
      <c r="S90" s="27">
        <v>0</v>
      </c>
      <c r="U90" s="207">
        <v>3733433</v>
      </c>
      <c r="V90" s="208" t="s">
        <v>184</v>
      </c>
      <c r="W90" s="208" t="s">
        <v>65</v>
      </c>
      <c r="X90" s="209">
        <v>0</v>
      </c>
      <c r="Y90" s="19">
        <v>0</v>
      </c>
    </row>
    <row r="91" spans="1:25" ht="14.5" x14ac:dyDescent="0.35">
      <c r="A91" s="198">
        <v>3733427</v>
      </c>
      <c r="B91" s="198">
        <v>139986</v>
      </c>
      <c r="C91" s="201" t="s">
        <v>274</v>
      </c>
      <c r="D91" s="201"/>
      <c r="E91" s="193" t="s">
        <v>402</v>
      </c>
      <c r="F91" s="200">
        <v>3427</v>
      </c>
      <c r="H91" s="202" t="s">
        <v>214</v>
      </c>
      <c r="I91" s="198" t="s">
        <v>65</v>
      </c>
      <c r="J91" s="204" t="s">
        <v>508</v>
      </c>
      <c r="K91" s="205" t="s">
        <v>556</v>
      </c>
      <c r="M91" s="198">
        <v>0</v>
      </c>
      <c r="O91" s="206">
        <v>3733427</v>
      </c>
      <c r="P91" s="206" t="s">
        <v>274</v>
      </c>
      <c r="Q91" s="206" t="s">
        <v>508</v>
      </c>
      <c r="R91" s="11" t="s">
        <v>507</v>
      </c>
      <c r="S91" s="27">
        <v>0</v>
      </c>
      <c r="U91" s="207">
        <v>3733427</v>
      </c>
      <c r="V91" s="208" t="s">
        <v>516</v>
      </c>
      <c r="W91" s="208" t="s">
        <v>65</v>
      </c>
      <c r="X91" s="209" t="s">
        <v>214</v>
      </c>
      <c r="Y91" s="19">
        <v>0</v>
      </c>
    </row>
    <row r="92" spans="1:25" ht="14.5" x14ac:dyDescent="0.35">
      <c r="A92" s="198">
        <v>3732347</v>
      </c>
      <c r="B92" s="198">
        <v>107090</v>
      </c>
      <c r="C92" s="201" t="s">
        <v>39</v>
      </c>
      <c r="D92" s="201"/>
      <c r="E92" s="193" t="s">
        <v>403</v>
      </c>
      <c r="F92" s="200">
        <v>2347</v>
      </c>
      <c r="H92" s="202">
        <v>0</v>
      </c>
      <c r="I92" s="203" t="s">
        <v>65</v>
      </c>
      <c r="J92" s="204" t="s">
        <v>506</v>
      </c>
      <c r="K92" s="205" t="s">
        <v>545</v>
      </c>
      <c r="M92" s="198">
        <v>0</v>
      </c>
      <c r="O92" s="206">
        <v>3732347</v>
      </c>
      <c r="P92" s="206" t="s">
        <v>39</v>
      </c>
      <c r="Q92" s="206" t="s">
        <v>506</v>
      </c>
      <c r="R92" s="11" t="s">
        <v>507</v>
      </c>
      <c r="S92" s="27">
        <v>0</v>
      </c>
      <c r="U92" s="207">
        <v>3732347</v>
      </c>
      <c r="V92" s="208" t="s">
        <v>39</v>
      </c>
      <c r="W92" s="208" t="s">
        <v>65</v>
      </c>
      <c r="X92" s="209">
        <v>0</v>
      </c>
      <c r="Y92" s="19">
        <v>0</v>
      </c>
    </row>
    <row r="93" spans="1:25" ht="14.5" x14ac:dyDescent="0.35">
      <c r="A93" s="198">
        <v>3732366</v>
      </c>
      <c r="B93" s="198">
        <v>133324</v>
      </c>
      <c r="C93" s="201" t="s">
        <v>185</v>
      </c>
      <c r="D93" s="201"/>
      <c r="E93" s="193" t="s">
        <v>404</v>
      </c>
      <c r="F93" s="200">
        <v>2366</v>
      </c>
      <c r="H93" s="202">
        <v>0</v>
      </c>
      <c r="I93" s="203" t="s">
        <v>65</v>
      </c>
      <c r="J93" s="204" t="s">
        <v>506</v>
      </c>
      <c r="K93" s="205" t="s">
        <v>561</v>
      </c>
      <c r="M93" s="198">
        <v>0</v>
      </c>
      <c r="O93" s="206">
        <v>3732366</v>
      </c>
      <c r="P93" s="206" t="s">
        <v>185</v>
      </c>
      <c r="Q93" s="206" t="s">
        <v>506</v>
      </c>
      <c r="R93" s="11" t="s">
        <v>507</v>
      </c>
      <c r="S93" s="27">
        <v>0</v>
      </c>
      <c r="U93" s="207">
        <v>3732366</v>
      </c>
      <c r="V93" s="208" t="s">
        <v>185</v>
      </c>
      <c r="W93" s="208" t="s">
        <v>65</v>
      </c>
      <c r="X93" s="209">
        <v>0</v>
      </c>
      <c r="Y93" s="19">
        <v>0</v>
      </c>
    </row>
    <row r="94" spans="1:25" ht="14.5" x14ac:dyDescent="0.35">
      <c r="A94" s="198">
        <v>3732363</v>
      </c>
      <c r="B94" s="198">
        <v>107005</v>
      </c>
      <c r="C94" s="201" t="s">
        <v>40</v>
      </c>
      <c r="D94" s="201"/>
      <c r="E94" s="193" t="s">
        <v>405</v>
      </c>
      <c r="F94" s="200">
        <v>2363</v>
      </c>
      <c r="H94" s="202">
        <v>0</v>
      </c>
      <c r="I94" s="203" t="s">
        <v>65</v>
      </c>
      <c r="J94" s="204" t="s">
        <v>506</v>
      </c>
      <c r="K94" s="205" t="s">
        <v>549</v>
      </c>
      <c r="M94" s="198">
        <v>0</v>
      </c>
      <c r="O94" s="206">
        <v>3732363</v>
      </c>
      <c r="P94" s="206" t="s">
        <v>40</v>
      </c>
      <c r="Q94" s="206" t="s">
        <v>506</v>
      </c>
      <c r="R94" s="11" t="s">
        <v>507</v>
      </c>
      <c r="S94" s="27">
        <v>0</v>
      </c>
      <c r="U94" s="207">
        <v>3732363</v>
      </c>
      <c r="V94" s="208" t="s">
        <v>186</v>
      </c>
      <c r="W94" s="208" t="s">
        <v>65</v>
      </c>
      <c r="X94" s="209">
        <v>0</v>
      </c>
      <c r="Y94" s="19">
        <v>0</v>
      </c>
    </row>
    <row r="95" spans="1:25" ht="14.5" x14ac:dyDescent="0.35">
      <c r="A95" s="198">
        <v>3732334</v>
      </c>
      <c r="B95" s="198">
        <v>107077</v>
      </c>
      <c r="C95" s="201" t="s">
        <v>41</v>
      </c>
      <c r="D95" s="201"/>
      <c r="E95" s="193" t="s">
        <v>406</v>
      </c>
      <c r="F95" s="200">
        <v>2334</v>
      </c>
      <c r="H95" s="202">
        <v>0</v>
      </c>
      <c r="I95" s="203" t="s">
        <v>65</v>
      </c>
      <c r="J95" s="204" t="s">
        <v>506</v>
      </c>
      <c r="K95" s="205" t="s">
        <v>548</v>
      </c>
      <c r="M95" s="198">
        <v>0</v>
      </c>
      <c r="O95" s="206">
        <v>3732334</v>
      </c>
      <c r="P95" s="206" t="s">
        <v>41</v>
      </c>
      <c r="Q95" s="206" t="s">
        <v>506</v>
      </c>
      <c r="R95" s="11" t="s">
        <v>507</v>
      </c>
      <c r="S95" s="27">
        <v>0</v>
      </c>
      <c r="U95" s="207">
        <v>3732334</v>
      </c>
      <c r="V95" s="208" t="s">
        <v>41</v>
      </c>
      <c r="W95" s="208" t="s">
        <v>65</v>
      </c>
      <c r="X95" s="209">
        <v>0</v>
      </c>
      <c r="Y95" s="19">
        <v>0</v>
      </c>
    </row>
    <row r="96" spans="1:25" ht="14.5" x14ac:dyDescent="0.35">
      <c r="A96" s="198">
        <v>3732338</v>
      </c>
      <c r="B96" s="198">
        <v>107081</v>
      </c>
      <c r="C96" s="201" t="s">
        <v>42</v>
      </c>
      <c r="D96" s="201"/>
      <c r="E96" s="193" t="s">
        <v>407</v>
      </c>
      <c r="F96" s="200">
        <v>2338</v>
      </c>
      <c r="H96" s="202">
        <v>0</v>
      </c>
      <c r="I96" s="203" t="s">
        <v>65</v>
      </c>
      <c r="J96" s="204" t="s">
        <v>506</v>
      </c>
      <c r="K96" s="205" t="s">
        <v>558</v>
      </c>
      <c r="M96" s="198">
        <v>0</v>
      </c>
      <c r="O96" s="206">
        <v>3732338</v>
      </c>
      <c r="P96" s="206" t="s">
        <v>42</v>
      </c>
      <c r="Q96" s="206" t="s">
        <v>506</v>
      </c>
      <c r="R96" s="11" t="s">
        <v>507</v>
      </c>
      <c r="S96" s="27">
        <v>0</v>
      </c>
      <c r="U96" s="207">
        <v>3732338</v>
      </c>
      <c r="V96" s="208" t="s">
        <v>187</v>
      </c>
      <c r="W96" s="208" t="s">
        <v>65</v>
      </c>
      <c r="X96" s="209">
        <v>0</v>
      </c>
      <c r="Y96" s="19">
        <v>0</v>
      </c>
    </row>
    <row r="97" spans="1:25" ht="14.5" x14ac:dyDescent="0.35">
      <c r="A97" s="198">
        <v>3732306</v>
      </c>
      <c r="B97" s="198">
        <v>107057</v>
      </c>
      <c r="C97" s="201" t="s">
        <v>275</v>
      </c>
      <c r="D97" s="201"/>
      <c r="E97" s="193" t="s">
        <v>408</v>
      </c>
      <c r="F97" s="200">
        <v>2306</v>
      </c>
      <c r="H97" s="202">
        <v>0</v>
      </c>
      <c r="I97" s="203" t="s">
        <v>65</v>
      </c>
      <c r="J97" s="204" t="s">
        <v>506</v>
      </c>
      <c r="K97" s="205" t="s">
        <v>554</v>
      </c>
      <c r="M97" s="198">
        <v>0</v>
      </c>
      <c r="O97" s="206">
        <v>3732306</v>
      </c>
      <c r="P97" s="206" t="s">
        <v>275</v>
      </c>
      <c r="Q97" s="206" t="s">
        <v>506</v>
      </c>
      <c r="R97" s="11" t="s">
        <v>507</v>
      </c>
      <c r="S97" s="27">
        <v>0</v>
      </c>
      <c r="U97" s="207">
        <v>3732306</v>
      </c>
      <c r="V97" s="208" t="s">
        <v>43</v>
      </c>
      <c r="W97" s="208" t="s">
        <v>65</v>
      </c>
      <c r="X97" s="209">
        <v>0</v>
      </c>
      <c r="Y97" s="19">
        <v>0</v>
      </c>
    </row>
    <row r="98" spans="1:25" ht="14.5" x14ac:dyDescent="0.35">
      <c r="A98" s="198">
        <v>3733401</v>
      </c>
      <c r="B98" s="198">
        <v>107111</v>
      </c>
      <c r="C98" s="201" t="s">
        <v>276</v>
      </c>
      <c r="D98" s="201"/>
      <c r="E98" s="193" t="s">
        <v>409</v>
      </c>
      <c r="F98" s="200">
        <v>3401</v>
      </c>
      <c r="H98" s="202" t="s">
        <v>214</v>
      </c>
      <c r="I98" s="203" t="s">
        <v>65</v>
      </c>
      <c r="J98" s="204" t="s">
        <v>508</v>
      </c>
      <c r="K98" s="205" t="s">
        <v>558</v>
      </c>
      <c r="M98" s="198">
        <v>0</v>
      </c>
      <c r="O98" s="206">
        <v>3733401</v>
      </c>
      <c r="P98" s="206" t="s">
        <v>276</v>
      </c>
      <c r="Q98" s="206" t="s">
        <v>508</v>
      </c>
      <c r="R98" s="11" t="s">
        <v>507</v>
      </c>
      <c r="S98" s="27">
        <v>0</v>
      </c>
      <c r="U98" s="207">
        <v>3733401</v>
      </c>
      <c r="V98" s="208" t="s">
        <v>517</v>
      </c>
      <c r="W98" s="208" t="s">
        <v>65</v>
      </c>
      <c r="X98" s="209" t="s">
        <v>214</v>
      </c>
      <c r="Y98" s="19">
        <v>0</v>
      </c>
    </row>
    <row r="99" spans="1:25" ht="14.5" x14ac:dyDescent="0.35">
      <c r="A99" s="198">
        <v>3732369</v>
      </c>
      <c r="B99" s="198">
        <v>134302</v>
      </c>
      <c r="C99" s="201" t="s">
        <v>277</v>
      </c>
      <c r="D99" s="201"/>
      <c r="E99" s="193" t="s">
        <v>410</v>
      </c>
      <c r="F99" s="200">
        <v>2369</v>
      </c>
      <c r="H99" s="202">
        <v>0</v>
      </c>
      <c r="I99" s="203" t="s">
        <v>65</v>
      </c>
      <c r="J99" s="204" t="s">
        <v>506</v>
      </c>
      <c r="K99" s="205" t="s">
        <v>552</v>
      </c>
      <c r="M99" s="198">
        <v>0</v>
      </c>
      <c r="O99" s="206">
        <v>3732369</v>
      </c>
      <c r="P99" s="206" t="s">
        <v>277</v>
      </c>
      <c r="Q99" s="206" t="s">
        <v>506</v>
      </c>
      <c r="R99" s="11" t="s">
        <v>507</v>
      </c>
      <c r="S99" s="27">
        <v>0</v>
      </c>
      <c r="U99" s="207">
        <v>3732369</v>
      </c>
      <c r="V99" s="208" t="s">
        <v>188</v>
      </c>
      <c r="W99" s="208" t="s">
        <v>65</v>
      </c>
      <c r="X99" s="209">
        <v>0</v>
      </c>
      <c r="Y99" s="19">
        <v>0</v>
      </c>
    </row>
    <row r="100" spans="1:25" ht="14.5" x14ac:dyDescent="0.35">
      <c r="A100" s="198">
        <v>3732349</v>
      </c>
      <c r="B100" s="198">
        <v>107092</v>
      </c>
      <c r="C100" s="201" t="s">
        <v>44</v>
      </c>
      <c r="D100" s="201"/>
      <c r="E100" s="193" t="s">
        <v>411</v>
      </c>
      <c r="F100" s="200">
        <v>2349</v>
      </c>
      <c r="H100" s="202">
        <v>0</v>
      </c>
      <c r="I100" s="203" t="s">
        <v>65</v>
      </c>
      <c r="J100" s="204" t="s">
        <v>506</v>
      </c>
      <c r="K100" s="205" t="s">
        <v>558</v>
      </c>
      <c r="M100" s="198">
        <v>0</v>
      </c>
      <c r="O100" s="206">
        <v>3732349</v>
      </c>
      <c r="P100" s="206" t="s">
        <v>44</v>
      </c>
      <c r="Q100" s="206" t="s">
        <v>506</v>
      </c>
      <c r="R100" s="11" t="s">
        <v>507</v>
      </c>
      <c r="S100" s="27">
        <v>0</v>
      </c>
      <c r="U100" s="207">
        <v>3732349</v>
      </c>
      <c r="V100" s="208" t="s">
        <v>189</v>
      </c>
      <c r="W100" s="208" t="s">
        <v>65</v>
      </c>
      <c r="X100" s="209">
        <v>0</v>
      </c>
      <c r="Y100" s="19">
        <v>0</v>
      </c>
    </row>
    <row r="101" spans="1:25" ht="14.5" x14ac:dyDescent="0.35">
      <c r="A101" s="198">
        <v>3732360</v>
      </c>
      <c r="B101" s="198">
        <v>107102</v>
      </c>
      <c r="C101" s="201" t="s">
        <v>278</v>
      </c>
      <c r="D101" s="201"/>
      <c r="E101" s="193" t="s">
        <v>412</v>
      </c>
      <c r="F101" s="200">
        <v>2360</v>
      </c>
      <c r="H101" s="202">
        <v>0</v>
      </c>
      <c r="I101" s="203" t="s">
        <v>65</v>
      </c>
      <c r="J101" s="204" t="s">
        <v>506</v>
      </c>
      <c r="K101" s="205" t="s">
        <v>548</v>
      </c>
      <c r="M101" s="198">
        <v>0</v>
      </c>
      <c r="O101" s="206">
        <v>3732360</v>
      </c>
      <c r="P101" s="206" t="s">
        <v>278</v>
      </c>
      <c r="Q101" s="206" t="s">
        <v>506</v>
      </c>
      <c r="R101" s="11" t="s">
        <v>507</v>
      </c>
      <c r="S101" s="27">
        <v>0</v>
      </c>
      <c r="U101" s="207">
        <v>3732360</v>
      </c>
      <c r="V101" s="208" t="s">
        <v>190</v>
      </c>
      <c r="W101" s="208" t="s">
        <v>65</v>
      </c>
      <c r="X101" s="209">
        <v>0</v>
      </c>
      <c r="Y101" s="19">
        <v>0</v>
      </c>
    </row>
    <row r="102" spans="1:25" ht="14.5" x14ac:dyDescent="0.35">
      <c r="A102" s="198">
        <v>3732009</v>
      </c>
      <c r="B102" s="198">
        <v>139133</v>
      </c>
      <c r="C102" s="201" t="s">
        <v>279</v>
      </c>
      <c r="D102" s="201"/>
      <c r="E102" s="193" t="s">
        <v>413</v>
      </c>
      <c r="F102" s="200">
        <v>2009</v>
      </c>
      <c r="G102" s="199">
        <v>3431</v>
      </c>
      <c r="H102" s="202" t="s">
        <v>214</v>
      </c>
      <c r="I102" s="203" t="s">
        <v>65</v>
      </c>
      <c r="J102" s="204" t="s">
        <v>508</v>
      </c>
      <c r="K102" s="205" t="s">
        <v>560</v>
      </c>
      <c r="M102" s="198">
        <v>3431</v>
      </c>
      <c r="O102" s="206">
        <v>3732009</v>
      </c>
      <c r="P102" s="206" t="s">
        <v>279</v>
      </c>
      <c r="Q102" s="206" t="s">
        <v>508</v>
      </c>
      <c r="R102" s="11" t="s">
        <v>507</v>
      </c>
      <c r="S102" s="27">
        <v>0</v>
      </c>
      <c r="U102" s="207">
        <v>3732009</v>
      </c>
      <c r="V102" s="208" t="s">
        <v>518</v>
      </c>
      <c r="W102" s="208" t="s">
        <v>65</v>
      </c>
      <c r="X102" s="209" t="s">
        <v>214</v>
      </c>
      <c r="Y102" s="19">
        <v>0</v>
      </c>
    </row>
    <row r="103" spans="1:25" ht="14.5" x14ac:dyDescent="0.35">
      <c r="A103" s="198">
        <v>3732329</v>
      </c>
      <c r="B103" s="198">
        <v>107073</v>
      </c>
      <c r="C103" s="201" t="s">
        <v>45</v>
      </c>
      <c r="D103" s="201"/>
      <c r="E103" s="193" t="s">
        <v>414</v>
      </c>
      <c r="F103" s="200">
        <v>2329</v>
      </c>
      <c r="H103" s="202">
        <v>0</v>
      </c>
      <c r="I103" s="203" t="s">
        <v>65</v>
      </c>
      <c r="J103" s="204" t="s">
        <v>506</v>
      </c>
      <c r="K103" s="205" t="s">
        <v>555</v>
      </c>
      <c r="M103" s="198">
        <v>0</v>
      </c>
      <c r="O103" s="206">
        <v>3732329</v>
      </c>
      <c r="P103" s="206" t="s">
        <v>45</v>
      </c>
      <c r="Q103" s="206" t="s">
        <v>506</v>
      </c>
      <c r="R103" s="11" t="s">
        <v>507</v>
      </c>
      <c r="S103" s="27">
        <v>0</v>
      </c>
      <c r="U103" s="207">
        <v>3732329</v>
      </c>
      <c r="V103" s="208" t="s">
        <v>45</v>
      </c>
      <c r="W103" s="208" t="s">
        <v>65</v>
      </c>
      <c r="X103" s="209">
        <v>0</v>
      </c>
      <c r="Y103" s="19">
        <v>0</v>
      </c>
    </row>
    <row r="104" spans="1:25" ht="14.5" x14ac:dyDescent="0.35">
      <c r="A104" s="198">
        <v>3735202</v>
      </c>
      <c r="B104" s="198">
        <v>107152</v>
      </c>
      <c r="C104" s="201" t="s">
        <v>280</v>
      </c>
      <c r="D104" s="201"/>
      <c r="E104" s="193" t="s">
        <v>415</v>
      </c>
      <c r="F104" s="200">
        <v>5202</v>
      </c>
      <c r="H104" s="202" t="s">
        <v>214</v>
      </c>
      <c r="I104" s="203" t="s">
        <v>65</v>
      </c>
      <c r="J104" s="204" t="s">
        <v>508</v>
      </c>
      <c r="K104" s="205" t="s">
        <v>554</v>
      </c>
      <c r="M104" s="198">
        <v>0</v>
      </c>
      <c r="O104" s="206">
        <v>3735202</v>
      </c>
      <c r="P104" s="206" t="s">
        <v>280</v>
      </c>
      <c r="Q104" s="206" t="s">
        <v>508</v>
      </c>
      <c r="R104" s="11" t="s">
        <v>507</v>
      </c>
      <c r="S104" s="27">
        <v>0</v>
      </c>
      <c r="U104" s="207">
        <v>3735202</v>
      </c>
      <c r="V104" s="208" t="s">
        <v>519</v>
      </c>
      <c r="W104" s="208" t="s">
        <v>65</v>
      </c>
      <c r="X104" s="209" t="s">
        <v>214</v>
      </c>
      <c r="Y104" s="19">
        <v>0</v>
      </c>
    </row>
    <row r="105" spans="1:25" ht="14.5" x14ac:dyDescent="0.35">
      <c r="A105" s="198">
        <v>3733402</v>
      </c>
      <c r="B105" s="198">
        <v>107112</v>
      </c>
      <c r="C105" s="201" t="s">
        <v>46</v>
      </c>
      <c r="D105" s="201"/>
      <c r="E105" s="193" t="s">
        <v>416</v>
      </c>
      <c r="F105" s="200">
        <v>3402</v>
      </c>
      <c r="H105" s="202" t="s">
        <v>214</v>
      </c>
      <c r="I105" s="203" t="s">
        <v>65</v>
      </c>
      <c r="J105" s="204" t="s">
        <v>508</v>
      </c>
      <c r="K105" s="205" t="s">
        <v>512</v>
      </c>
      <c r="M105" s="198">
        <v>0</v>
      </c>
      <c r="O105" s="206">
        <v>3733402</v>
      </c>
      <c r="P105" s="206" t="s">
        <v>46</v>
      </c>
      <c r="Q105" s="206" t="s">
        <v>508</v>
      </c>
      <c r="R105" s="11" t="s">
        <v>507</v>
      </c>
      <c r="S105" s="27">
        <v>0</v>
      </c>
      <c r="U105" s="207">
        <v>3733402</v>
      </c>
      <c r="V105" s="208" t="s">
        <v>191</v>
      </c>
      <c r="W105" s="208" t="s">
        <v>65</v>
      </c>
      <c r="X105" s="209" t="s">
        <v>214</v>
      </c>
      <c r="Y105" s="19">
        <v>0</v>
      </c>
    </row>
    <row r="106" spans="1:25" ht="14.5" x14ac:dyDescent="0.35">
      <c r="A106" s="198">
        <v>3732017</v>
      </c>
      <c r="B106" s="198">
        <v>107151</v>
      </c>
      <c r="C106" s="201" t="s">
        <v>281</v>
      </c>
      <c r="D106" s="201"/>
      <c r="E106" s="193" t="s">
        <v>417</v>
      </c>
      <c r="F106" s="200">
        <v>2017</v>
      </c>
      <c r="G106" s="199">
        <v>5201</v>
      </c>
      <c r="H106" s="202" t="s">
        <v>214</v>
      </c>
      <c r="I106" s="203" t="s">
        <v>65</v>
      </c>
      <c r="J106" s="204" t="s">
        <v>508</v>
      </c>
      <c r="K106" s="205" t="s">
        <v>549</v>
      </c>
      <c r="M106" s="198">
        <v>5201</v>
      </c>
      <c r="O106" s="206">
        <v>3732017</v>
      </c>
      <c r="P106" s="206" t="s">
        <v>281</v>
      </c>
      <c r="Q106" s="206" t="s">
        <v>508</v>
      </c>
      <c r="R106" s="11" t="s">
        <v>507</v>
      </c>
      <c r="S106" s="27">
        <v>0</v>
      </c>
      <c r="U106" s="207">
        <v>3732017</v>
      </c>
      <c r="V106" s="208" t="s">
        <v>281</v>
      </c>
      <c r="W106" s="208" t="s">
        <v>65</v>
      </c>
      <c r="X106" s="209" t="s">
        <v>214</v>
      </c>
      <c r="Y106" s="19">
        <v>0</v>
      </c>
    </row>
    <row r="107" spans="1:25" ht="14.5" x14ac:dyDescent="0.35">
      <c r="A107" s="198">
        <v>3735203</v>
      </c>
      <c r="B107" s="198">
        <v>139346</v>
      </c>
      <c r="C107" s="201" t="s">
        <v>47</v>
      </c>
      <c r="D107" s="201"/>
      <c r="E107" s="193" t="s">
        <v>418</v>
      </c>
      <c r="F107" s="200">
        <v>5203</v>
      </c>
      <c r="H107" s="202" t="s">
        <v>214</v>
      </c>
      <c r="I107" s="198" t="s">
        <v>65</v>
      </c>
      <c r="J107" s="204" t="s">
        <v>508</v>
      </c>
      <c r="K107" s="205" t="s">
        <v>546</v>
      </c>
      <c r="M107" s="198">
        <v>0</v>
      </c>
      <c r="O107" s="206">
        <v>3735203</v>
      </c>
      <c r="P107" s="206" t="s">
        <v>47</v>
      </c>
      <c r="Q107" s="206" t="s">
        <v>508</v>
      </c>
      <c r="R107" s="11" t="s">
        <v>507</v>
      </c>
      <c r="S107" s="27">
        <v>0</v>
      </c>
      <c r="U107" s="207">
        <v>3735203</v>
      </c>
      <c r="V107" s="208" t="s">
        <v>520</v>
      </c>
      <c r="W107" s="208" t="s">
        <v>65</v>
      </c>
      <c r="X107" s="209" t="s">
        <v>214</v>
      </c>
      <c r="Y107" s="19">
        <v>0</v>
      </c>
    </row>
    <row r="108" spans="1:25" ht="14.5" x14ac:dyDescent="0.35">
      <c r="A108" s="198">
        <v>3733406</v>
      </c>
      <c r="B108" s="198">
        <v>138848</v>
      </c>
      <c r="C108" s="201" t="s">
        <v>282</v>
      </c>
      <c r="D108" s="201"/>
      <c r="E108" s="193" t="s">
        <v>419</v>
      </c>
      <c r="F108" s="200">
        <v>3406</v>
      </c>
      <c r="H108" s="202" t="s">
        <v>214</v>
      </c>
      <c r="I108" s="198" t="s">
        <v>65</v>
      </c>
      <c r="J108" s="204" t="s">
        <v>508</v>
      </c>
      <c r="K108" s="205" t="s">
        <v>552</v>
      </c>
      <c r="M108" s="198">
        <v>0</v>
      </c>
      <c r="O108" s="206">
        <v>3733406</v>
      </c>
      <c r="P108" s="206" t="s">
        <v>282</v>
      </c>
      <c r="Q108" s="206" t="s">
        <v>508</v>
      </c>
      <c r="R108" s="11" t="s">
        <v>507</v>
      </c>
      <c r="S108" s="27">
        <v>0</v>
      </c>
      <c r="U108" s="207">
        <v>3733406</v>
      </c>
      <c r="V108" s="208" t="s">
        <v>521</v>
      </c>
      <c r="W108" s="208" t="s">
        <v>65</v>
      </c>
      <c r="X108" s="209" t="s">
        <v>214</v>
      </c>
      <c r="Y108" s="19">
        <v>0</v>
      </c>
    </row>
    <row r="109" spans="1:25" ht="14.5" x14ac:dyDescent="0.35">
      <c r="A109" s="198">
        <v>3733423</v>
      </c>
      <c r="B109" s="198">
        <v>107118</v>
      </c>
      <c r="C109" s="201" t="s">
        <v>283</v>
      </c>
      <c r="D109" s="201"/>
      <c r="E109" s="193" t="s">
        <v>420</v>
      </c>
      <c r="F109" s="200">
        <v>3423</v>
      </c>
      <c r="H109" s="202" t="s">
        <v>214</v>
      </c>
      <c r="I109" s="203" t="s">
        <v>65</v>
      </c>
      <c r="J109" s="204" t="s">
        <v>508</v>
      </c>
      <c r="K109" s="205" t="s">
        <v>544</v>
      </c>
      <c r="M109" s="198">
        <v>0</v>
      </c>
      <c r="O109" s="206">
        <v>3733423</v>
      </c>
      <c r="P109" s="206" t="s">
        <v>283</v>
      </c>
      <c r="Q109" s="206" t="s">
        <v>508</v>
      </c>
      <c r="R109" s="11" t="s">
        <v>507</v>
      </c>
      <c r="S109" s="27">
        <v>0</v>
      </c>
      <c r="U109" s="207">
        <v>3733423</v>
      </c>
      <c r="V109" s="208" t="s">
        <v>522</v>
      </c>
      <c r="W109" s="208" t="s">
        <v>65</v>
      </c>
      <c r="X109" s="209" t="s">
        <v>214</v>
      </c>
      <c r="Y109" s="19">
        <v>0</v>
      </c>
    </row>
    <row r="110" spans="1:25" ht="14.5" x14ac:dyDescent="0.35">
      <c r="A110" s="207">
        <v>3732020</v>
      </c>
      <c r="B110" s="198">
        <v>107109</v>
      </c>
      <c r="C110" s="201" t="s">
        <v>284</v>
      </c>
      <c r="D110" s="201"/>
      <c r="E110" s="193" t="s">
        <v>421</v>
      </c>
      <c r="F110" s="200">
        <v>2020</v>
      </c>
      <c r="G110" s="200">
        <v>3305</v>
      </c>
      <c r="H110" s="202" t="s">
        <v>214</v>
      </c>
      <c r="I110" s="203" t="s">
        <v>65</v>
      </c>
      <c r="J110" s="204" t="s">
        <v>508</v>
      </c>
      <c r="K110" s="205" t="s">
        <v>552</v>
      </c>
      <c r="M110" s="198">
        <v>3305</v>
      </c>
      <c r="O110" s="210">
        <v>3732020</v>
      </c>
      <c r="P110" s="206" t="s">
        <v>284</v>
      </c>
      <c r="Q110" s="206" t="s">
        <v>508</v>
      </c>
      <c r="R110" s="11" t="s">
        <v>507</v>
      </c>
      <c r="S110" s="27">
        <v>0</v>
      </c>
      <c r="U110" s="207">
        <v>3732020</v>
      </c>
      <c r="V110" s="208" t="s">
        <v>523</v>
      </c>
      <c r="W110" s="208" t="s">
        <v>65</v>
      </c>
      <c r="X110" s="209" t="s">
        <v>214</v>
      </c>
      <c r="Y110" s="19">
        <v>0</v>
      </c>
    </row>
    <row r="111" spans="1:25" ht="14.5" x14ac:dyDescent="0.35">
      <c r="A111" s="198">
        <v>3735207</v>
      </c>
      <c r="B111" s="198">
        <v>139347</v>
      </c>
      <c r="C111" s="201" t="s">
        <v>192</v>
      </c>
      <c r="D111" s="201"/>
      <c r="E111" s="193" t="s">
        <v>422</v>
      </c>
      <c r="F111" s="200">
        <v>5207</v>
      </c>
      <c r="H111" s="202" t="s">
        <v>214</v>
      </c>
      <c r="I111" s="198" t="s">
        <v>65</v>
      </c>
      <c r="J111" s="204" t="s">
        <v>508</v>
      </c>
      <c r="K111" s="205" t="s">
        <v>547</v>
      </c>
      <c r="M111" s="198">
        <v>0</v>
      </c>
      <c r="O111" s="206">
        <v>3735207</v>
      </c>
      <c r="P111" s="206" t="s">
        <v>192</v>
      </c>
      <c r="Q111" s="206" t="s">
        <v>508</v>
      </c>
      <c r="R111" s="11" t="s">
        <v>507</v>
      </c>
      <c r="S111" s="27">
        <v>0</v>
      </c>
      <c r="U111" s="207">
        <v>3735207</v>
      </c>
      <c r="V111" s="208" t="s">
        <v>192</v>
      </c>
      <c r="W111" s="208" t="s">
        <v>65</v>
      </c>
      <c r="X111" s="209" t="s">
        <v>214</v>
      </c>
      <c r="Y111" s="19">
        <v>0</v>
      </c>
    </row>
    <row r="112" spans="1:25" ht="14.5" x14ac:dyDescent="0.35">
      <c r="A112" s="198">
        <v>3735208</v>
      </c>
      <c r="B112" s="198">
        <v>107158</v>
      </c>
      <c r="C112" s="201" t="s">
        <v>48</v>
      </c>
      <c r="D112" s="201"/>
      <c r="E112" s="193" t="s">
        <v>423</v>
      </c>
      <c r="F112" s="200">
        <v>5208</v>
      </c>
      <c r="H112" s="202">
        <v>0</v>
      </c>
      <c r="I112" s="203" t="s">
        <v>65</v>
      </c>
      <c r="J112" s="204" t="s">
        <v>506</v>
      </c>
      <c r="K112" s="205" t="s">
        <v>543</v>
      </c>
      <c r="M112" s="198">
        <v>0</v>
      </c>
      <c r="O112" s="206">
        <v>3735208</v>
      </c>
      <c r="P112" s="206" t="s">
        <v>48</v>
      </c>
      <c r="Q112" s="206" t="s">
        <v>506</v>
      </c>
      <c r="R112" s="11" t="s">
        <v>507</v>
      </c>
      <c r="S112" s="27">
        <v>0</v>
      </c>
      <c r="U112" s="207">
        <v>3735208</v>
      </c>
      <c r="V112" s="208" t="s">
        <v>193</v>
      </c>
      <c r="W112" s="208" t="s">
        <v>65</v>
      </c>
      <c r="X112" s="209">
        <v>0</v>
      </c>
      <c r="Y112" s="19">
        <v>0</v>
      </c>
    </row>
    <row r="113" spans="1:25" ht="14.5" x14ac:dyDescent="0.35">
      <c r="A113" s="198">
        <v>3733424</v>
      </c>
      <c r="B113" s="198">
        <v>107119</v>
      </c>
      <c r="C113" s="201" t="s">
        <v>285</v>
      </c>
      <c r="D113" s="201"/>
      <c r="E113" s="193" t="s">
        <v>424</v>
      </c>
      <c r="F113" s="200">
        <v>3424</v>
      </c>
      <c r="H113" s="202">
        <v>0</v>
      </c>
      <c r="I113" s="203" t="s">
        <v>65</v>
      </c>
      <c r="J113" s="204" t="s">
        <v>506</v>
      </c>
      <c r="K113" s="205" t="s">
        <v>557</v>
      </c>
      <c r="M113" s="198">
        <v>0</v>
      </c>
      <c r="O113" s="206">
        <v>3733424</v>
      </c>
      <c r="P113" s="206" t="s">
        <v>285</v>
      </c>
      <c r="Q113" s="206" t="s">
        <v>506</v>
      </c>
      <c r="R113" s="11" t="s">
        <v>507</v>
      </c>
      <c r="S113" s="27">
        <v>0</v>
      </c>
      <c r="U113" s="207">
        <v>3733424</v>
      </c>
      <c r="V113" s="208" t="s">
        <v>194</v>
      </c>
      <c r="W113" s="208" t="s">
        <v>65</v>
      </c>
      <c r="X113" s="209">
        <v>0</v>
      </c>
      <c r="Y113" s="19">
        <v>0</v>
      </c>
    </row>
    <row r="114" spans="1:25" ht="14.5" x14ac:dyDescent="0.35">
      <c r="A114" s="198">
        <v>3733414</v>
      </c>
      <c r="B114" s="198">
        <v>138828</v>
      </c>
      <c r="C114" s="201" t="s">
        <v>286</v>
      </c>
      <c r="D114" s="201"/>
      <c r="E114" s="193" t="s">
        <v>425</v>
      </c>
      <c r="F114" s="200">
        <v>3414</v>
      </c>
      <c r="H114" s="202" t="s">
        <v>214</v>
      </c>
      <c r="I114" s="198" t="s">
        <v>65</v>
      </c>
      <c r="J114" s="204" t="s">
        <v>508</v>
      </c>
      <c r="K114" s="205" t="s">
        <v>542</v>
      </c>
      <c r="M114" s="198">
        <v>0</v>
      </c>
      <c r="O114" s="206">
        <v>3733414</v>
      </c>
      <c r="P114" s="206" t="s">
        <v>286</v>
      </c>
      <c r="Q114" s="206" t="s">
        <v>508</v>
      </c>
      <c r="R114" s="11" t="s">
        <v>507</v>
      </c>
      <c r="S114" s="27">
        <v>0</v>
      </c>
      <c r="U114" s="207">
        <v>3733414</v>
      </c>
      <c r="V114" s="208" t="s">
        <v>524</v>
      </c>
      <c r="W114" s="208" t="s">
        <v>65</v>
      </c>
      <c r="X114" s="209" t="s">
        <v>214</v>
      </c>
      <c r="Y114" s="19">
        <v>0</v>
      </c>
    </row>
    <row r="115" spans="1:25" ht="14.5" x14ac:dyDescent="0.35">
      <c r="A115" s="198">
        <v>3733412</v>
      </c>
      <c r="B115" s="198">
        <v>138830</v>
      </c>
      <c r="C115" s="201" t="s">
        <v>287</v>
      </c>
      <c r="D115" s="201"/>
      <c r="E115" s="193" t="s">
        <v>426</v>
      </c>
      <c r="F115" s="200">
        <v>3412</v>
      </c>
      <c r="H115" s="202" t="s">
        <v>214</v>
      </c>
      <c r="I115" s="198" t="s">
        <v>65</v>
      </c>
      <c r="J115" s="204" t="s">
        <v>508</v>
      </c>
      <c r="K115" s="205" t="s">
        <v>555</v>
      </c>
      <c r="M115" s="198">
        <v>0</v>
      </c>
      <c r="O115" s="206">
        <v>3733412</v>
      </c>
      <c r="P115" s="206" t="s">
        <v>287</v>
      </c>
      <c r="Q115" s="206" t="s">
        <v>508</v>
      </c>
      <c r="R115" s="11" t="s">
        <v>507</v>
      </c>
      <c r="S115" s="27">
        <v>0</v>
      </c>
      <c r="U115" s="207">
        <v>3733412</v>
      </c>
      <c r="V115" s="208" t="s">
        <v>525</v>
      </c>
      <c r="W115" s="208" t="s">
        <v>65</v>
      </c>
      <c r="X115" s="209" t="s">
        <v>214</v>
      </c>
      <c r="Y115" s="19">
        <v>0</v>
      </c>
    </row>
    <row r="116" spans="1:25" ht="14.5" x14ac:dyDescent="0.35">
      <c r="A116" s="198">
        <v>3732294</v>
      </c>
      <c r="B116" s="198">
        <v>107050</v>
      </c>
      <c r="C116" s="201" t="s">
        <v>195</v>
      </c>
      <c r="D116" s="201"/>
      <c r="E116" s="193" t="s">
        <v>427</v>
      </c>
      <c r="F116" s="200">
        <v>2294</v>
      </c>
      <c r="H116" s="202">
        <v>0</v>
      </c>
      <c r="I116" s="203" t="s">
        <v>65</v>
      </c>
      <c r="J116" s="204" t="s">
        <v>506</v>
      </c>
      <c r="K116" s="205" t="s">
        <v>550</v>
      </c>
      <c r="M116" s="198">
        <v>0</v>
      </c>
      <c r="O116" s="206">
        <v>3732294</v>
      </c>
      <c r="P116" s="206" t="s">
        <v>195</v>
      </c>
      <c r="Q116" s="206" t="s">
        <v>506</v>
      </c>
      <c r="R116" s="11" t="s">
        <v>507</v>
      </c>
      <c r="S116" s="27">
        <v>0</v>
      </c>
      <c r="U116" s="207">
        <v>3732294</v>
      </c>
      <c r="V116" s="208" t="s">
        <v>195</v>
      </c>
      <c r="W116" s="208" t="s">
        <v>65</v>
      </c>
      <c r="X116" s="209">
        <v>0</v>
      </c>
      <c r="Y116" s="19">
        <v>0</v>
      </c>
    </row>
    <row r="117" spans="1:25" ht="14.5" x14ac:dyDescent="0.35">
      <c r="A117" s="198">
        <v>3732303</v>
      </c>
      <c r="B117" s="198">
        <v>107055</v>
      </c>
      <c r="C117" s="201" t="s">
        <v>196</v>
      </c>
      <c r="D117" s="201"/>
      <c r="E117" s="193" t="s">
        <v>428</v>
      </c>
      <c r="F117" s="200">
        <v>2303</v>
      </c>
      <c r="H117" s="202">
        <v>0</v>
      </c>
      <c r="I117" s="203" t="s">
        <v>65</v>
      </c>
      <c r="J117" s="204" t="s">
        <v>506</v>
      </c>
      <c r="K117" s="205" t="s">
        <v>554</v>
      </c>
      <c r="M117" s="198">
        <v>0</v>
      </c>
      <c r="O117" s="206">
        <v>3732303</v>
      </c>
      <c r="P117" s="206" t="s">
        <v>196</v>
      </c>
      <c r="Q117" s="206" t="s">
        <v>506</v>
      </c>
      <c r="R117" s="11" t="s">
        <v>507</v>
      </c>
      <c r="S117" s="27">
        <v>0</v>
      </c>
      <c r="U117" s="207">
        <v>3732303</v>
      </c>
      <c r="V117" s="208" t="s">
        <v>196</v>
      </c>
      <c r="W117" s="208" t="s">
        <v>65</v>
      </c>
      <c r="X117" s="209">
        <v>0</v>
      </c>
      <c r="Y117" s="19">
        <v>0</v>
      </c>
    </row>
    <row r="118" spans="1:25" ht="14.5" x14ac:dyDescent="0.35">
      <c r="A118" s="198">
        <v>3732302</v>
      </c>
      <c r="B118" s="198">
        <v>107054</v>
      </c>
      <c r="C118" s="201" t="s">
        <v>49</v>
      </c>
      <c r="D118" s="201"/>
      <c r="E118" s="193" t="s">
        <v>429</v>
      </c>
      <c r="F118" s="200">
        <v>2302</v>
      </c>
      <c r="H118" s="202">
        <v>0</v>
      </c>
      <c r="I118" s="203" t="s">
        <v>65</v>
      </c>
      <c r="J118" s="204" t="s">
        <v>506</v>
      </c>
      <c r="K118" s="205" t="s">
        <v>554</v>
      </c>
      <c r="M118" s="198">
        <v>0</v>
      </c>
      <c r="O118" s="206">
        <v>3732302</v>
      </c>
      <c r="P118" s="206" t="s">
        <v>49</v>
      </c>
      <c r="Q118" s="206" t="s">
        <v>506</v>
      </c>
      <c r="R118" s="11" t="s">
        <v>507</v>
      </c>
      <c r="S118" s="27">
        <v>0</v>
      </c>
      <c r="U118" s="207">
        <v>3732302</v>
      </c>
      <c r="V118" s="208" t="s">
        <v>197</v>
      </c>
      <c r="W118" s="208" t="s">
        <v>65</v>
      </c>
      <c r="X118" s="209">
        <v>0</v>
      </c>
      <c r="Y118" s="19">
        <v>0</v>
      </c>
    </row>
    <row r="119" spans="1:25" ht="14.5" x14ac:dyDescent="0.35">
      <c r="A119" s="198">
        <v>3732350</v>
      </c>
      <c r="B119" s="198">
        <v>107093</v>
      </c>
      <c r="C119" s="201" t="s">
        <v>50</v>
      </c>
      <c r="D119" s="201"/>
      <c r="E119" s="193" t="s">
        <v>430</v>
      </c>
      <c r="F119" s="200">
        <v>2350</v>
      </c>
      <c r="H119" s="202">
        <v>0</v>
      </c>
      <c r="I119" s="203" t="s">
        <v>65</v>
      </c>
      <c r="J119" s="204" t="s">
        <v>506</v>
      </c>
      <c r="K119" s="205" t="s">
        <v>559</v>
      </c>
      <c r="M119" s="198">
        <v>0</v>
      </c>
      <c r="O119" s="206">
        <v>3732350</v>
      </c>
      <c r="P119" s="206" t="s">
        <v>50</v>
      </c>
      <c r="Q119" s="206" t="s">
        <v>506</v>
      </c>
      <c r="R119" s="11" t="s">
        <v>507</v>
      </c>
      <c r="S119" s="27">
        <v>0</v>
      </c>
      <c r="U119" s="207">
        <v>3732350</v>
      </c>
      <c r="V119" s="208" t="s">
        <v>50</v>
      </c>
      <c r="W119" s="208" t="s">
        <v>65</v>
      </c>
      <c r="X119" s="209">
        <v>0</v>
      </c>
      <c r="Y119" s="19">
        <v>0</v>
      </c>
    </row>
    <row r="120" spans="1:25" ht="14.5" x14ac:dyDescent="0.35">
      <c r="A120" s="198">
        <v>3732002</v>
      </c>
      <c r="B120" s="198">
        <v>106983</v>
      </c>
      <c r="C120" s="201" t="s">
        <v>198</v>
      </c>
      <c r="D120" s="201"/>
      <c r="E120" s="193" t="s">
        <v>431</v>
      </c>
      <c r="F120" s="200">
        <v>2002</v>
      </c>
      <c r="H120" s="202">
        <v>0</v>
      </c>
      <c r="I120" s="203" t="s">
        <v>65</v>
      </c>
      <c r="J120" s="204" t="s">
        <v>506</v>
      </c>
      <c r="K120" s="205" t="s">
        <v>553</v>
      </c>
      <c r="M120" s="198">
        <v>0</v>
      </c>
      <c r="O120" s="206">
        <v>3732002</v>
      </c>
      <c r="P120" s="206" t="s">
        <v>198</v>
      </c>
      <c r="Q120" s="206" t="s">
        <v>506</v>
      </c>
      <c r="R120" s="11" t="s">
        <v>507</v>
      </c>
      <c r="S120" s="27">
        <v>0</v>
      </c>
      <c r="U120" s="207">
        <v>3732002</v>
      </c>
      <c r="V120" s="208" t="s">
        <v>198</v>
      </c>
      <c r="W120" s="208" t="s">
        <v>65</v>
      </c>
      <c r="X120" s="209">
        <v>0</v>
      </c>
      <c r="Y120" s="19">
        <v>0</v>
      </c>
    </row>
    <row r="121" spans="1:25" s="221" customFormat="1" ht="14.5" x14ac:dyDescent="0.35">
      <c r="A121" s="213">
        <v>3732230</v>
      </c>
      <c r="B121" s="213">
        <v>107032</v>
      </c>
      <c r="C121" s="215" t="s">
        <v>288</v>
      </c>
      <c r="D121" s="215"/>
      <c r="E121" s="219" t="s">
        <v>432</v>
      </c>
      <c r="F121" s="215">
        <v>2230</v>
      </c>
      <c r="G121" s="214">
        <v>2120</v>
      </c>
      <c r="H121" s="216">
        <v>0</v>
      </c>
      <c r="I121" s="217" t="s">
        <v>65</v>
      </c>
      <c r="J121" s="218" t="s">
        <v>506</v>
      </c>
      <c r="K121" s="220" t="s">
        <v>543</v>
      </c>
      <c r="M121" s="213">
        <v>2120</v>
      </c>
      <c r="O121" s="222">
        <v>3732230</v>
      </c>
      <c r="P121" s="222" t="s">
        <v>199</v>
      </c>
      <c r="Q121" s="222" t="s">
        <v>506</v>
      </c>
      <c r="R121" s="221" t="s">
        <v>507</v>
      </c>
      <c r="S121" s="223">
        <v>0</v>
      </c>
      <c r="U121" s="207">
        <v>3732230</v>
      </c>
      <c r="V121" s="208" t="s">
        <v>313</v>
      </c>
      <c r="W121" s="208" t="s">
        <v>65</v>
      </c>
      <c r="X121" s="209">
        <v>0</v>
      </c>
      <c r="Y121" s="19">
        <v>0</v>
      </c>
    </row>
    <row r="122" spans="1:25" ht="14.5" x14ac:dyDescent="0.35">
      <c r="A122" s="198">
        <v>3735206</v>
      </c>
      <c r="B122" s="198">
        <v>107156</v>
      </c>
      <c r="C122" s="201" t="s">
        <v>289</v>
      </c>
      <c r="D122" s="201"/>
      <c r="E122" s="193" t="s">
        <v>433</v>
      </c>
      <c r="F122" s="200">
        <v>5206</v>
      </c>
      <c r="H122" s="202">
        <v>0</v>
      </c>
      <c r="I122" s="203" t="s">
        <v>65</v>
      </c>
      <c r="J122" s="204" t="s">
        <v>506</v>
      </c>
      <c r="K122" s="205" t="s">
        <v>553</v>
      </c>
      <c r="M122" s="198">
        <v>0</v>
      </c>
      <c r="O122" s="206">
        <v>3735206</v>
      </c>
      <c r="P122" s="206" t="s">
        <v>289</v>
      </c>
      <c r="Q122" s="206" t="s">
        <v>506</v>
      </c>
      <c r="R122" s="11" t="s">
        <v>507</v>
      </c>
      <c r="S122" s="27">
        <v>0</v>
      </c>
      <c r="U122" s="207">
        <v>3735206</v>
      </c>
      <c r="V122" s="208" t="s">
        <v>200</v>
      </c>
      <c r="W122" s="208" t="s">
        <v>65</v>
      </c>
      <c r="X122" s="209">
        <v>0</v>
      </c>
      <c r="Y122" s="19">
        <v>0</v>
      </c>
    </row>
    <row r="123" spans="1:25" ht="14.5" x14ac:dyDescent="0.35">
      <c r="A123" s="198">
        <v>3732203</v>
      </c>
      <c r="B123" s="198">
        <v>107024</v>
      </c>
      <c r="C123" s="201" t="s">
        <v>290</v>
      </c>
      <c r="D123" s="201"/>
      <c r="E123" s="193" t="s">
        <v>434</v>
      </c>
      <c r="F123" s="200">
        <v>2203</v>
      </c>
      <c r="H123" s="202" t="s">
        <v>214</v>
      </c>
      <c r="I123" s="203" t="s">
        <v>65</v>
      </c>
      <c r="J123" s="204" t="s">
        <v>508</v>
      </c>
      <c r="K123" s="205" t="s">
        <v>553</v>
      </c>
      <c r="M123" s="198">
        <v>0</v>
      </c>
      <c r="O123" s="206">
        <v>3732203</v>
      </c>
      <c r="P123" s="206" t="s">
        <v>290</v>
      </c>
      <c r="Q123" s="206" t="s">
        <v>508</v>
      </c>
      <c r="R123" s="11" t="s">
        <v>507</v>
      </c>
      <c r="S123" s="27">
        <v>0</v>
      </c>
      <c r="U123" s="207">
        <v>3732203</v>
      </c>
      <c r="V123" s="208" t="s">
        <v>201</v>
      </c>
      <c r="W123" s="208" t="s">
        <v>65</v>
      </c>
      <c r="X123" s="209" t="s">
        <v>214</v>
      </c>
      <c r="Y123" s="19">
        <v>0</v>
      </c>
    </row>
    <row r="124" spans="1:25" ht="14.5" x14ac:dyDescent="0.35">
      <c r="A124" s="198">
        <v>3732367</v>
      </c>
      <c r="B124" s="198">
        <v>133623</v>
      </c>
      <c r="C124" s="201" t="s">
        <v>291</v>
      </c>
      <c r="D124" s="201"/>
      <c r="E124" s="193" t="s">
        <v>435</v>
      </c>
      <c r="F124" s="200">
        <v>2367</v>
      </c>
      <c r="H124" s="202">
        <v>0</v>
      </c>
      <c r="I124" s="203" t="s">
        <v>65</v>
      </c>
      <c r="J124" s="204" t="s">
        <v>506</v>
      </c>
      <c r="K124" s="205" t="s">
        <v>542</v>
      </c>
      <c r="M124" s="198">
        <v>0</v>
      </c>
      <c r="O124" s="206">
        <v>3732367</v>
      </c>
      <c r="P124" s="206" t="s">
        <v>291</v>
      </c>
      <c r="Q124" s="206" t="s">
        <v>506</v>
      </c>
      <c r="R124" s="11" t="s">
        <v>507</v>
      </c>
      <c r="S124" s="27">
        <v>0</v>
      </c>
      <c r="U124" s="207">
        <v>3732367</v>
      </c>
      <c r="V124" s="208" t="s">
        <v>202</v>
      </c>
      <c r="W124" s="208" t="s">
        <v>65</v>
      </c>
      <c r="X124" s="209">
        <v>0</v>
      </c>
      <c r="Y124" s="19">
        <v>0</v>
      </c>
    </row>
    <row r="125" spans="1:25" ht="14.5" x14ac:dyDescent="0.35">
      <c r="A125" s="198">
        <v>3732351</v>
      </c>
      <c r="B125" s="198">
        <v>107094</v>
      </c>
      <c r="C125" s="201" t="s">
        <v>51</v>
      </c>
      <c r="D125" s="201"/>
      <c r="E125" s="193" t="s">
        <v>436</v>
      </c>
      <c r="F125" s="200">
        <v>2351</v>
      </c>
      <c r="H125" s="202">
        <v>0</v>
      </c>
      <c r="I125" s="203" t="s">
        <v>65</v>
      </c>
      <c r="J125" s="204" t="s">
        <v>506</v>
      </c>
      <c r="K125" s="205" t="s">
        <v>558</v>
      </c>
      <c r="M125" s="198">
        <v>0</v>
      </c>
      <c r="O125" s="206">
        <v>3732351</v>
      </c>
      <c r="P125" s="206" t="s">
        <v>51</v>
      </c>
      <c r="Q125" s="206" t="s">
        <v>506</v>
      </c>
      <c r="R125" s="11" t="s">
        <v>507</v>
      </c>
      <c r="S125" s="27">
        <v>0</v>
      </c>
      <c r="U125" s="207">
        <v>3732351</v>
      </c>
      <c r="V125" s="208" t="s">
        <v>51</v>
      </c>
      <c r="W125" s="208" t="s">
        <v>65</v>
      </c>
      <c r="X125" s="209">
        <v>0</v>
      </c>
      <c r="Y125" s="19">
        <v>0</v>
      </c>
    </row>
    <row r="126" spans="1:25" ht="14.5" x14ac:dyDescent="0.35">
      <c r="A126" s="198">
        <v>3733432</v>
      </c>
      <c r="B126" s="198">
        <v>131082</v>
      </c>
      <c r="C126" s="201" t="s">
        <v>292</v>
      </c>
      <c r="D126" s="201"/>
      <c r="E126" s="193" t="s">
        <v>437</v>
      </c>
      <c r="F126" s="200">
        <v>3432</v>
      </c>
      <c r="H126" s="202">
        <v>0</v>
      </c>
      <c r="I126" s="203" t="s">
        <v>65</v>
      </c>
      <c r="J126" s="204" t="s">
        <v>506</v>
      </c>
      <c r="K126" s="205" t="s">
        <v>561</v>
      </c>
      <c r="M126" s="198">
        <v>0</v>
      </c>
      <c r="O126" s="206">
        <v>3733432</v>
      </c>
      <c r="P126" s="206" t="s">
        <v>292</v>
      </c>
      <c r="Q126" s="206" t="s">
        <v>506</v>
      </c>
      <c r="R126" s="11" t="s">
        <v>507</v>
      </c>
      <c r="S126" s="27">
        <v>0</v>
      </c>
      <c r="U126" s="207">
        <v>3733432</v>
      </c>
      <c r="V126" s="208" t="s">
        <v>203</v>
      </c>
      <c r="W126" s="208" t="s">
        <v>65</v>
      </c>
      <c r="X126" s="209">
        <v>0</v>
      </c>
      <c r="Y126" s="19">
        <v>0</v>
      </c>
    </row>
    <row r="127" spans="1:25" ht="14.5" x14ac:dyDescent="0.35">
      <c r="A127" s="198">
        <v>3732319</v>
      </c>
      <c r="B127" s="198">
        <v>107064</v>
      </c>
      <c r="C127" s="201" t="s">
        <v>223</v>
      </c>
      <c r="D127" s="201"/>
      <c r="E127" s="193" t="s">
        <v>438</v>
      </c>
      <c r="F127" s="200">
        <v>2319</v>
      </c>
      <c r="H127" s="202">
        <v>0</v>
      </c>
      <c r="I127" s="203" t="s">
        <v>65</v>
      </c>
      <c r="J127" s="204" t="s">
        <v>506</v>
      </c>
      <c r="K127" s="205" t="s">
        <v>548</v>
      </c>
      <c r="M127" s="198">
        <v>0</v>
      </c>
      <c r="O127" s="206">
        <v>3732319</v>
      </c>
      <c r="P127" s="206" t="s">
        <v>223</v>
      </c>
      <c r="Q127" s="206" t="s">
        <v>506</v>
      </c>
      <c r="R127" s="11" t="s">
        <v>507</v>
      </c>
      <c r="S127" s="27">
        <v>0</v>
      </c>
      <c r="U127" s="207">
        <v>3732319</v>
      </c>
      <c r="V127" s="208" t="s">
        <v>526</v>
      </c>
      <c r="W127" s="208" t="s">
        <v>65</v>
      </c>
      <c r="X127" s="209">
        <v>0</v>
      </c>
      <c r="Y127" s="19">
        <v>0</v>
      </c>
    </row>
    <row r="128" spans="1:25" ht="14.5" x14ac:dyDescent="0.35">
      <c r="A128" s="198">
        <v>3732352</v>
      </c>
      <c r="B128" s="198">
        <v>107095</v>
      </c>
      <c r="C128" s="201" t="s">
        <v>52</v>
      </c>
      <c r="D128" s="201"/>
      <c r="E128" s="193" t="s">
        <v>439</v>
      </c>
      <c r="F128" s="200">
        <v>2352</v>
      </c>
      <c r="H128" s="202">
        <v>0</v>
      </c>
      <c r="I128" s="203" t="s">
        <v>65</v>
      </c>
      <c r="J128" s="204" t="s">
        <v>506</v>
      </c>
      <c r="K128" s="205" t="s">
        <v>552</v>
      </c>
      <c r="M128" s="198">
        <v>0</v>
      </c>
      <c r="O128" s="206">
        <v>3732352</v>
      </c>
      <c r="P128" s="206" t="s">
        <v>52</v>
      </c>
      <c r="Q128" s="206" t="s">
        <v>506</v>
      </c>
      <c r="R128" s="11" t="s">
        <v>507</v>
      </c>
      <c r="S128" s="27">
        <v>0</v>
      </c>
      <c r="U128" s="207">
        <v>3732352</v>
      </c>
      <c r="V128" s="208" t="s">
        <v>52</v>
      </c>
      <c r="W128" s="208" t="s">
        <v>65</v>
      </c>
      <c r="X128" s="209">
        <v>0</v>
      </c>
      <c r="Y128" s="19">
        <v>0</v>
      </c>
    </row>
    <row r="129" spans="1:25" ht="14.5" x14ac:dyDescent="0.35">
      <c r="A129" s="198">
        <v>3732311</v>
      </c>
      <c r="B129" s="198">
        <v>107059</v>
      </c>
      <c r="C129" s="201" t="s">
        <v>53</v>
      </c>
      <c r="D129" s="201"/>
      <c r="E129" s="193" t="s">
        <v>440</v>
      </c>
      <c r="F129" s="200">
        <v>2311</v>
      </c>
      <c r="H129" s="202">
        <v>0</v>
      </c>
      <c r="I129" s="203" t="s">
        <v>65</v>
      </c>
      <c r="J129" s="204" t="s">
        <v>506</v>
      </c>
      <c r="K129" s="205" t="s">
        <v>550</v>
      </c>
      <c r="M129" s="198">
        <v>0</v>
      </c>
      <c r="O129" s="206">
        <v>3732311</v>
      </c>
      <c r="P129" s="206" t="s">
        <v>53</v>
      </c>
      <c r="Q129" s="206" t="s">
        <v>506</v>
      </c>
      <c r="R129" s="11" t="s">
        <v>507</v>
      </c>
      <c r="S129" s="27">
        <v>0</v>
      </c>
      <c r="U129" s="207">
        <v>3732311</v>
      </c>
      <c r="V129" s="208" t="s">
        <v>204</v>
      </c>
      <c r="W129" s="208" t="s">
        <v>65</v>
      </c>
      <c r="X129" s="209">
        <v>0</v>
      </c>
      <c r="Y129" s="19">
        <v>0</v>
      </c>
    </row>
    <row r="130" spans="1:25" ht="14.5" x14ac:dyDescent="0.35">
      <c r="A130" s="198">
        <v>3732040</v>
      </c>
      <c r="B130" s="198">
        <v>106992</v>
      </c>
      <c r="C130" s="201" t="s">
        <v>205</v>
      </c>
      <c r="D130" s="201"/>
      <c r="E130" s="193" t="s">
        <v>441</v>
      </c>
      <c r="F130" s="200">
        <v>2040</v>
      </c>
      <c r="H130" s="202">
        <v>0</v>
      </c>
      <c r="I130" s="203" t="s">
        <v>65</v>
      </c>
      <c r="J130" s="204" t="s">
        <v>506</v>
      </c>
      <c r="K130" s="205" t="s">
        <v>512</v>
      </c>
      <c r="M130" s="198">
        <v>0</v>
      </c>
      <c r="O130" s="206">
        <v>3732040</v>
      </c>
      <c r="P130" s="206" t="s">
        <v>205</v>
      </c>
      <c r="Q130" s="206" t="s">
        <v>506</v>
      </c>
      <c r="R130" s="11" t="s">
        <v>507</v>
      </c>
      <c r="S130" s="27">
        <v>0</v>
      </c>
      <c r="U130" s="207">
        <v>3732040</v>
      </c>
      <c r="V130" s="208" t="s">
        <v>205</v>
      </c>
      <c r="W130" s="208" t="s">
        <v>65</v>
      </c>
      <c r="X130" s="209">
        <v>0</v>
      </c>
      <c r="Y130" s="19">
        <v>0</v>
      </c>
    </row>
    <row r="131" spans="1:25" ht="14.5" x14ac:dyDescent="0.35">
      <c r="A131" s="198">
        <v>3732027</v>
      </c>
      <c r="B131" s="198">
        <v>107021</v>
      </c>
      <c r="C131" s="201" t="s">
        <v>293</v>
      </c>
      <c r="D131" s="201"/>
      <c r="E131" s="193" t="s">
        <v>442</v>
      </c>
      <c r="F131" s="200">
        <v>2027</v>
      </c>
      <c r="G131" s="227">
        <v>2132</v>
      </c>
      <c r="H131" s="202" t="s">
        <v>214</v>
      </c>
      <c r="I131" s="203" t="s">
        <v>65</v>
      </c>
      <c r="J131" s="204" t="s">
        <v>508</v>
      </c>
      <c r="K131" s="205" t="s">
        <v>551</v>
      </c>
      <c r="M131" s="198">
        <v>2132</v>
      </c>
      <c r="O131" s="206">
        <v>3732027</v>
      </c>
      <c r="P131" s="206" t="s">
        <v>293</v>
      </c>
      <c r="Q131" s="206" t="s">
        <v>508</v>
      </c>
      <c r="R131" s="11" t="s">
        <v>507</v>
      </c>
      <c r="S131" s="27">
        <v>0</v>
      </c>
      <c r="U131" s="207">
        <v>3732027</v>
      </c>
      <c r="V131" s="208" t="s">
        <v>293</v>
      </c>
      <c r="W131" s="208" t="s">
        <v>65</v>
      </c>
      <c r="X131" s="209" t="s">
        <v>214</v>
      </c>
      <c r="Y131" s="19">
        <v>0</v>
      </c>
    </row>
    <row r="132" spans="1:25" ht="14.5" x14ac:dyDescent="0.35">
      <c r="A132" s="198">
        <v>3732361</v>
      </c>
      <c r="B132" s="198">
        <v>107103</v>
      </c>
      <c r="C132" s="201" t="s">
        <v>206</v>
      </c>
      <c r="D132" s="201"/>
      <c r="E132" s="193" t="s">
        <v>443</v>
      </c>
      <c r="F132" s="200">
        <v>2361</v>
      </c>
      <c r="H132" s="202">
        <v>0</v>
      </c>
      <c r="I132" s="203" t="s">
        <v>65</v>
      </c>
      <c r="J132" s="204" t="s">
        <v>506</v>
      </c>
      <c r="K132" s="205" t="s">
        <v>544</v>
      </c>
      <c r="M132" s="198">
        <v>0</v>
      </c>
      <c r="O132" s="206">
        <v>3732361</v>
      </c>
      <c r="P132" s="206" t="s">
        <v>206</v>
      </c>
      <c r="Q132" s="206" t="s">
        <v>506</v>
      </c>
      <c r="R132" s="11" t="s">
        <v>507</v>
      </c>
      <c r="S132" s="27">
        <v>0</v>
      </c>
      <c r="U132" s="207">
        <v>3732361</v>
      </c>
      <c r="V132" s="208" t="s">
        <v>206</v>
      </c>
      <c r="W132" s="208" t="s">
        <v>65</v>
      </c>
      <c r="X132" s="209">
        <v>0</v>
      </c>
      <c r="Y132" s="19">
        <v>0</v>
      </c>
    </row>
    <row r="133" spans="1:25" ht="14.5" x14ac:dyDescent="0.35">
      <c r="A133" s="198">
        <v>3732133</v>
      </c>
      <c r="B133" s="198">
        <v>107022</v>
      </c>
      <c r="C133" s="201" t="s">
        <v>294</v>
      </c>
      <c r="D133" s="201"/>
      <c r="E133" s="193" t="s">
        <v>444</v>
      </c>
      <c r="F133" s="200">
        <v>2133</v>
      </c>
      <c r="H133" s="202">
        <v>0</v>
      </c>
      <c r="I133" s="203" t="s">
        <v>65</v>
      </c>
      <c r="J133" s="204" t="s">
        <v>506</v>
      </c>
      <c r="K133" s="205" t="s">
        <v>558</v>
      </c>
      <c r="M133" s="198">
        <v>0</v>
      </c>
      <c r="O133" s="206">
        <v>3732133</v>
      </c>
      <c r="P133" s="206" t="s">
        <v>294</v>
      </c>
      <c r="Q133" s="206" t="s">
        <v>506</v>
      </c>
      <c r="R133" s="11" t="s">
        <v>507</v>
      </c>
      <c r="S133" s="27">
        <v>0</v>
      </c>
      <c r="U133" s="207">
        <v>3732133</v>
      </c>
      <c r="V133" s="208" t="s">
        <v>207</v>
      </c>
      <c r="W133" s="208" t="s">
        <v>65</v>
      </c>
      <c r="X133" s="209">
        <v>0</v>
      </c>
      <c r="Y133" s="19">
        <v>0</v>
      </c>
    </row>
    <row r="134" spans="1:25" ht="14.5" x14ac:dyDescent="0.35">
      <c r="A134" s="198">
        <v>3732139</v>
      </c>
      <c r="B134" s="198">
        <v>107023</v>
      </c>
      <c r="C134" s="201" t="s">
        <v>54</v>
      </c>
      <c r="D134" s="201"/>
      <c r="E134" s="193" t="s">
        <v>445</v>
      </c>
      <c r="F134" s="200">
        <v>2139</v>
      </c>
      <c r="H134" s="202">
        <v>0</v>
      </c>
      <c r="I134" s="203" t="s">
        <v>65</v>
      </c>
      <c r="J134" s="204" t="s">
        <v>506</v>
      </c>
      <c r="K134" s="205" t="s">
        <v>559</v>
      </c>
      <c r="M134" s="198">
        <v>0</v>
      </c>
      <c r="O134" s="206">
        <v>3732139</v>
      </c>
      <c r="P134" s="206" t="s">
        <v>54</v>
      </c>
      <c r="Q134" s="206" t="s">
        <v>506</v>
      </c>
      <c r="R134" s="11" t="s">
        <v>507</v>
      </c>
      <c r="S134" s="27">
        <v>0</v>
      </c>
      <c r="U134" s="207">
        <v>3732139</v>
      </c>
      <c r="V134" s="208" t="s">
        <v>54</v>
      </c>
      <c r="W134" s="208" t="s">
        <v>65</v>
      </c>
      <c r="X134" s="209">
        <v>0</v>
      </c>
      <c r="Y134" s="19">
        <v>0</v>
      </c>
    </row>
    <row r="135" spans="1:25" ht="14.5" x14ac:dyDescent="0.35">
      <c r="A135" s="198">
        <v>3732324</v>
      </c>
      <c r="B135" s="198">
        <v>107068</v>
      </c>
      <c r="C135" s="201" t="s">
        <v>55</v>
      </c>
      <c r="D135" s="201"/>
      <c r="E135" s="193" t="s">
        <v>446</v>
      </c>
      <c r="F135" s="200">
        <v>2324</v>
      </c>
      <c r="H135" s="202">
        <v>0</v>
      </c>
      <c r="I135" s="203" t="s">
        <v>65</v>
      </c>
      <c r="J135" s="204" t="s">
        <v>506</v>
      </c>
      <c r="K135" s="205" t="s">
        <v>542</v>
      </c>
      <c r="M135" s="198">
        <v>0</v>
      </c>
      <c r="O135" s="206">
        <v>3732324</v>
      </c>
      <c r="P135" s="206" t="s">
        <v>55</v>
      </c>
      <c r="Q135" s="206" t="s">
        <v>506</v>
      </c>
      <c r="R135" s="11" t="s">
        <v>507</v>
      </c>
      <c r="S135" s="27">
        <v>0</v>
      </c>
      <c r="U135" s="207">
        <v>3732324</v>
      </c>
      <c r="V135" s="208" t="s">
        <v>55</v>
      </c>
      <c r="W135" s="208" t="s">
        <v>65</v>
      </c>
      <c r="X135" s="209">
        <v>0</v>
      </c>
      <c r="Y135" s="19">
        <v>0</v>
      </c>
    </row>
    <row r="136" spans="1:25" ht="14.5" x14ac:dyDescent="0.35">
      <c r="A136" s="198">
        <v>3732327</v>
      </c>
      <c r="B136" s="198">
        <v>107071</v>
      </c>
      <c r="C136" s="201" t="s">
        <v>295</v>
      </c>
      <c r="D136" s="201"/>
      <c r="E136" s="193" t="s">
        <v>447</v>
      </c>
      <c r="F136" s="200">
        <v>2327</v>
      </c>
      <c r="H136" s="202">
        <v>0</v>
      </c>
      <c r="I136" s="203" t="s">
        <v>65</v>
      </c>
      <c r="J136" s="204" t="s">
        <v>506</v>
      </c>
      <c r="K136" s="205" t="s">
        <v>559</v>
      </c>
      <c r="M136" s="198">
        <v>0</v>
      </c>
      <c r="O136" s="206">
        <v>3732327</v>
      </c>
      <c r="P136" s="206" t="s">
        <v>295</v>
      </c>
      <c r="Q136" s="206" t="s">
        <v>506</v>
      </c>
      <c r="R136" s="11" t="s">
        <v>507</v>
      </c>
      <c r="S136" s="27">
        <v>0</v>
      </c>
      <c r="U136" s="207">
        <v>3732327</v>
      </c>
      <c r="V136" s="208" t="s">
        <v>208</v>
      </c>
      <c r="W136" s="208" t="s">
        <v>65</v>
      </c>
      <c r="X136" s="209">
        <v>0</v>
      </c>
      <c r="Y136" s="19">
        <v>0</v>
      </c>
    </row>
    <row r="137" spans="1:25" ht="14.5" x14ac:dyDescent="0.35">
      <c r="A137" s="198">
        <v>3732321</v>
      </c>
      <c r="B137" s="198">
        <v>107065</v>
      </c>
      <c r="C137" s="201" t="s">
        <v>296</v>
      </c>
      <c r="D137" s="201"/>
      <c r="E137" s="193" t="s">
        <v>448</v>
      </c>
      <c r="F137" s="200">
        <v>2321</v>
      </c>
      <c r="H137" s="202">
        <v>0</v>
      </c>
      <c r="I137" s="203" t="s">
        <v>65</v>
      </c>
      <c r="J137" s="204" t="s">
        <v>506</v>
      </c>
      <c r="K137" s="205" t="s">
        <v>543</v>
      </c>
      <c r="M137" s="198">
        <v>0</v>
      </c>
      <c r="O137" s="206">
        <v>3732321</v>
      </c>
      <c r="P137" s="206" t="s">
        <v>296</v>
      </c>
      <c r="Q137" s="206" t="s">
        <v>506</v>
      </c>
      <c r="R137" s="11" t="s">
        <v>507</v>
      </c>
      <c r="S137" s="27">
        <v>0</v>
      </c>
      <c r="U137" s="207">
        <v>3732321</v>
      </c>
      <c r="V137" s="208" t="s">
        <v>209</v>
      </c>
      <c r="W137" s="208" t="s">
        <v>65</v>
      </c>
      <c r="X137" s="209">
        <v>0</v>
      </c>
      <c r="Y137" s="19">
        <v>0</v>
      </c>
    </row>
    <row r="138" spans="1:25" ht="14.5" x14ac:dyDescent="0.35">
      <c r="A138" s="198">
        <v>3735401</v>
      </c>
      <c r="B138" s="198">
        <v>138337</v>
      </c>
      <c r="C138" s="201" t="s">
        <v>301</v>
      </c>
      <c r="D138" s="201"/>
      <c r="E138" s="193" t="s">
        <v>449</v>
      </c>
      <c r="F138" s="200">
        <v>5401</v>
      </c>
      <c r="H138" s="202" t="s">
        <v>214</v>
      </c>
      <c r="I138" s="198" t="s">
        <v>229</v>
      </c>
      <c r="J138" s="204" t="s">
        <v>508</v>
      </c>
      <c r="K138" s="205">
        <v>0</v>
      </c>
      <c r="M138" s="198">
        <v>0</v>
      </c>
      <c r="O138" s="206">
        <v>3735401</v>
      </c>
      <c r="P138" s="206" t="s">
        <v>301</v>
      </c>
      <c r="Q138" s="206" t="s">
        <v>508</v>
      </c>
      <c r="R138" s="11" t="s">
        <v>527</v>
      </c>
      <c r="S138" s="27">
        <v>0</v>
      </c>
      <c r="U138" s="207">
        <v>3735401</v>
      </c>
      <c r="V138" s="208" t="s">
        <v>528</v>
      </c>
      <c r="W138" s="208" t="s">
        <v>229</v>
      </c>
      <c r="X138" s="209" t="s">
        <v>214</v>
      </c>
      <c r="Y138" s="19">
        <v>0</v>
      </c>
    </row>
    <row r="139" spans="1:25" ht="14.5" x14ac:dyDescent="0.35">
      <c r="A139" s="198">
        <v>3734276</v>
      </c>
      <c r="B139" s="198">
        <v>107146</v>
      </c>
      <c r="C139" s="201" t="s">
        <v>210</v>
      </c>
      <c r="D139" s="201"/>
      <c r="E139" s="193" t="s">
        <v>450</v>
      </c>
      <c r="F139" s="200">
        <v>4276</v>
      </c>
      <c r="H139" s="202">
        <v>0</v>
      </c>
      <c r="I139" s="203" t="s">
        <v>229</v>
      </c>
      <c r="J139" s="204" t="s">
        <v>529</v>
      </c>
      <c r="K139" s="205">
        <v>0</v>
      </c>
      <c r="M139" s="198">
        <v>0</v>
      </c>
      <c r="O139" s="206">
        <v>3734276</v>
      </c>
      <c r="P139" s="206" t="s">
        <v>210</v>
      </c>
      <c r="Q139" s="206" t="s">
        <v>529</v>
      </c>
      <c r="R139" s="11" t="s">
        <v>527</v>
      </c>
      <c r="S139" s="27">
        <v>0</v>
      </c>
      <c r="U139" s="207">
        <v>3734276</v>
      </c>
      <c r="V139" s="208" t="s">
        <v>210</v>
      </c>
      <c r="W139" s="208" t="s">
        <v>229</v>
      </c>
      <c r="X139" s="209">
        <v>0</v>
      </c>
      <c r="Y139" s="19">
        <v>0</v>
      </c>
    </row>
    <row r="140" spans="1:25" ht="14.5" x14ac:dyDescent="0.35">
      <c r="A140" s="198">
        <v>3734272</v>
      </c>
      <c r="B140" s="198">
        <v>139101</v>
      </c>
      <c r="C140" s="201" t="s">
        <v>92</v>
      </c>
      <c r="D140" s="201"/>
      <c r="E140" s="193" t="s">
        <v>451</v>
      </c>
      <c r="F140" s="200">
        <v>4272</v>
      </c>
      <c r="H140" s="202" t="s">
        <v>214</v>
      </c>
      <c r="I140" s="198" t="s">
        <v>229</v>
      </c>
      <c r="J140" s="204" t="s">
        <v>508</v>
      </c>
      <c r="K140" s="205">
        <v>0</v>
      </c>
      <c r="M140" s="198">
        <v>0</v>
      </c>
      <c r="O140" s="206">
        <v>3734272</v>
      </c>
      <c r="P140" s="206" t="s">
        <v>92</v>
      </c>
      <c r="Q140" s="206" t="s">
        <v>508</v>
      </c>
      <c r="R140" s="11" t="s">
        <v>527</v>
      </c>
      <c r="S140" s="27">
        <v>0</v>
      </c>
      <c r="U140" s="207">
        <v>3734272</v>
      </c>
      <c r="V140" s="208" t="s">
        <v>92</v>
      </c>
      <c r="W140" s="208" t="s">
        <v>229</v>
      </c>
      <c r="X140" s="209" t="s">
        <v>214</v>
      </c>
      <c r="Y140" s="19">
        <v>0</v>
      </c>
    </row>
    <row r="141" spans="1:25" ht="14.5" x14ac:dyDescent="0.35">
      <c r="A141" s="198">
        <v>3734000</v>
      </c>
      <c r="B141" s="198">
        <v>138414</v>
      </c>
      <c r="C141" s="201" t="s">
        <v>93</v>
      </c>
      <c r="D141" s="201"/>
      <c r="E141" s="193" t="s">
        <v>452</v>
      </c>
      <c r="F141" s="200">
        <v>4000</v>
      </c>
      <c r="H141" s="202" t="s">
        <v>214</v>
      </c>
      <c r="I141" s="198" t="s">
        <v>229</v>
      </c>
      <c r="J141" s="204" t="s">
        <v>508</v>
      </c>
      <c r="K141" s="205">
        <v>0</v>
      </c>
      <c r="M141" s="198">
        <v>0</v>
      </c>
      <c r="O141" s="206">
        <v>3734000</v>
      </c>
      <c r="P141" s="206" t="s">
        <v>93</v>
      </c>
      <c r="Q141" s="206" t="s">
        <v>508</v>
      </c>
      <c r="R141" s="11" t="s">
        <v>527</v>
      </c>
      <c r="S141" s="27">
        <v>0</v>
      </c>
      <c r="U141" s="207">
        <v>3734000</v>
      </c>
      <c r="V141" s="208" t="s">
        <v>93</v>
      </c>
      <c r="W141" s="208" t="s">
        <v>229</v>
      </c>
      <c r="X141" s="209" t="s">
        <v>214</v>
      </c>
      <c r="Y141" s="19">
        <v>0</v>
      </c>
    </row>
    <row r="142" spans="1:25" ht="14.5" x14ac:dyDescent="0.35">
      <c r="A142" s="198">
        <v>3734270</v>
      </c>
      <c r="B142" s="198">
        <v>107142</v>
      </c>
      <c r="C142" s="201" t="s">
        <v>94</v>
      </c>
      <c r="D142" s="201"/>
      <c r="E142" s="193" t="s">
        <v>453</v>
      </c>
      <c r="F142" s="200">
        <v>4270</v>
      </c>
      <c r="H142" s="202" t="s">
        <v>214</v>
      </c>
      <c r="I142" s="228" t="s">
        <v>229</v>
      </c>
      <c r="J142" s="204" t="s">
        <v>508</v>
      </c>
      <c r="K142" s="205">
        <v>0</v>
      </c>
      <c r="M142" s="198">
        <v>0</v>
      </c>
      <c r="O142" s="206">
        <v>3734270</v>
      </c>
      <c r="P142" s="206" t="s">
        <v>94</v>
      </c>
      <c r="Q142" s="206" t="s">
        <v>508</v>
      </c>
      <c r="R142" s="11" t="s">
        <v>527</v>
      </c>
      <c r="S142" s="27">
        <v>0</v>
      </c>
      <c r="U142" s="207">
        <v>3734270</v>
      </c>
      <c r="V142" s="208" t="s">
        <v>94</v>
      </c>
      <c r="W142" s="208" t="s">
        <v>229</v>
      </c>
      <c r="X142" s="209" t="s">
        <v>214</v>
      </c>
      <c r="Y142" s="19">
        <v>0</v>
      </c>
    </row>
    <row r="143" spans="1:25" ht="14.5" x14ac:dyDescent="0.35">
      <c r="A143" s="198">
        <v>3734280</v>
      </c>
      <c r="B143" s="198">
        <v>138925</v>
      </c>
      <c r="C143" s="201" t="s">
        <v>95</v>
      </c>
      <c r="D143" s="201"/>
      <c r="E143" s="193" t="s">
        <v>454</v>
      </c>
      <c r="F143" s="200">
        <v>4280</v>
      </c>
      <c r="H143" s="202" t="s">
        <v>214</v>
      </c>
      <c r="I143" s="198" t="s">
        <v>229</v>
      </c>
      <c r="J143" s="204" t="s">
        <v>508</v>
      </c>
      <c r="K143" s="205">
        <v>0</v>
      </c>
      <c r="M143" s="198">
        <v>0</v>
      </c>
      <c r="O143" s="206">
        <v>3734280</v>
      </c>
      <c r="P143" s="206" t="s">
        <v>95</v>
      </c>
      <c r="Q143" s="206" t="s">
        <v>508</v>
      </c>
      <c r="R143" s="11" t="s">
        <v>527</v>
      </c>
      <c r="S143" s="27">
        <v>0</v>
      </c>
      <c r="U143" s="207">
        <v>3734280</v>
      </c>
      <c r="V143" s="208" t="s">
        <v>95</v>
      </c>
      <c r="W143" s="208" t="s">
        <v>229</v>
      </c>
      <c r="X143" s="209" t="s">
        <v>214</v>
      </c>
      <c r="Y143" s="19">
        <v>0</v>
      </c>
    </row>
    <row r="144" spans="1:25" ht="14.5" x14ac:dyDescent="0.35">
      <c r="A144" s="198">
        <v>3734003</v>
      </c>
      <c r="B144" s="198">
        <v>139334</v>
      </c>
      <c r="C144" s="201" t="s">
        <v>212</v>
      </c>
      <c r="D144" s="201"/>
      <c r="E144" s="193" t="s">
        <v>455</v>
      </c>
      <c r="F144" s="200">
        <v>4003</v>
      </c>
      <c r="H144" s="202" t="s">
        <v>214</v>
      </c>
      <c r="I144" s="198" t="s">
        <v>229</v>
      </c>
      <c r="J144" s="204" t="s">
        <v>508</v>
      </c>
      <c r="K144" s="205">
        <v>0</v>
      </c>
      <c r="M144" s="198">
        <v>0</v>
      </c>
      <c r="O144" s="206">
        <v>3734003</v>
      </c>
      <c r="P144" s="206" t="s">
        <v>212</v>
      </c>
      <c r="Q144" s="206" t="s">
        <v>508</v>
      </c>
      <c r="R144" s="11" t="s">
        <v>527</v>
      </c>
      <c r="S144" s="27">
        <v>0</v>
      </c>
      <c r="U144" s="207">
        <v>3734003</v>
      </c>
      <c r="V144" s="208" t="s">
        <v>212</v>
      </c>
      <c r="W144" s="208" t="s">
        <v>229</v>
      </c>
      <c r="X144" s="209" t="s">
        <v>214</v>
      </c>
      <c r="Y144" s="19">
        <v>0</v>
      </c>
    </row>
    <row r="145" spans="1:25" ht="14.5" x14ac:dyDescent="0.35">
      <c r="A145" s="198">
        <v>3734007</v>
      </c>
      <c r="B145" s="198">
        <v>135503</v>
      </c>
      <c r="C145" s="201" t="s">
        <v>96</v>
      </c>
      <c r="D145" s="201"/>
      <c r="E145" s="193" t="s">
        <v>456</v>
      </c>
      <c r="F145" s="229">
        <v>4007</v>
      </c>
      <c r="G145" s="199">
        <v>4605</v>
      </c>
      <c r="H145" s="202" t="s">
        <v>214</v>
      </c>
      <c r="I145" s="203" t="s">
        <v>229</v>
      </c>
      <c r="J145" s="204" t="s">
        <v>508</v>
      </c>
      <c r="K145" s="205">
        <v>0</v>
      </c>
      <c r="M145" s="198">
        <v>4605</v>
      </c>
      <c r="O145" s="206">
        <v>3734007</v>
      </c>
      <c r="P145" s="206" t="s">
        <v>96</v>
      </c>
      <c r="Q145" s="206" t="s">
        <v>508</v>
      </c>
      <c r="R145" s="11" t="s">
        <v>527</v>
      </c>
      <c r="S145" s="27">
        <v>0</v>
      </c>
      <c r="U145" s="207">
        <v>3734007</v>
      </c>
      <c r="V145" s="208" t="s">
        <v>530</v>
      </c>
      <c r="W145" s="208" t="s">
        <v>229</v>
      </c>
      <c r="X145" s="209" t="s">
        <v>214</v>
      </c>
      <c r="Y145" s="19">
        <v>0</v>
      </c>
    </row>
    <row r="146" spans="1:25" ht="14.5" x14ac:dyDescent="0.35">
      <c r="A146" s="198">
        <v>3734278</v>
      </c>
      <c r="B146" s="198">
        <v>107148</v>
      </c>
      <c r="C146" s="201" t="s">
        <v>97</v>
      </c>
      <c r="D146" s="201"/>
      <c r="E146" s="193" t="s">
        <v>457</v>
      </c>
      <c r="F146" s="200">
        <v>4278</v>
      </c>
      <c r="H146" s="202" t="s">
        <v>214</v>
      </c>
      <c r="I146" s="203" t="s">
        <v>229</v>
      </c>
      <c r="J146" s="204" t="s">
        <v>508</v>
      </c>
      <c r="K146" s="205">
        <v>0</v>
      </c>
      <c r="M146" s="198">
        <v>0</v>
      </c>
      <c r="O146" s="206">
        <v>3734278</v>
      </c>
      <c r="P146" s="206" t="s">
        <v>97</v>
      </c>
      <c r="Q146" s="206" t="s">
        <v>508</v>
      </c>
      <c r="R146" s="11" t="s">
        <v>527</v>
      </c>
      <c r="S146" s="27">
        <v>0</v>
      </c>
      <c r="U146" s="207">
        <v>3734278</v>
      </c>
      <c r="V146" s="208" t="s">
        <v>97</v>
      </c>
      <c r="W146" s="208" t="s">
        <v>229</v>
      </c>
      <c r="X146" s="209" t="s">
        <v>214</v>
      </c>
      <c r="Y146" s="19">
        <v>0</v>
      </c>
    </row>
    <row r="147" spans="1:25" ht="14.5" x14ac:dyDescent="0.35">
      <c r="A147" s="198">
        <v>3734257</v>
      </c>
      <c r="B147" s="198">
        <v>107139</v>
      </c>
      <c r="C147" s="201" t="s">
        <v>98</v>
      </c>
      <c r="D147" s="201"/>
      <c r="E147" s="193" t="s">
        <v>458</v>
      </c>
      <c r="F147" s="200">
        <v>4257</v>
      </c>
      <c r="H147" s="202">
        <v>0</v>
      </c>
      <c r="I147" s="203" t="s">
        <v>229</v>
      </c>
      <c r="J147" s="204" t="s">
        <v>529</v>
      </c>
      <c r="K147" s="205">
        <v>0</v>
      </c>
      <c r="M147" s="198">
        <v>0</v>
      </c>
      <c r="O147" s="206">
        <v>3734257</v>
      </c>
      <c r="P147" s="206" t="s">
        <v>98</v>
      </c>
      <c r="Q147" s="206" t="s">
        <v>529</v>
      </c>
      <c r="R147" s="11" t="s">
        <v>527</v>
      </c>
      <c r="S147" s="27">
        <v>0</v>
      </c>
      <c r="U147" s="207">
        <v>3734257</v>
      </c>
      <c r="V147" s="208" t="s">
        <v>98</v>
      </c>
      <c r="W147" s="208" t="s">
        <v>229</v>
      </c>
      <c r="X147" s="209">
        <v>0</v>
      </c>
      <c r="Y147" s="19">
        <v>0</v>
      </c>
    </row>
    <row r="148" spans="1:25" ht="14.5" x14ac:dyDescent="0.35">
      <c r="A148" s="198">
        <v>3734230</v>
      </c>
      <c r="B148" s="198">
        <v>138841</v>
      </c>
      <c r="C148" s="201" t="s">
        <v>99</v>
      </c>
      <c r="D148" s="201"/>
      <c r="E148" s="193" t="s">
        <v>459</v>
      </c>
      <c r="F148" s="200">
        <v>4230</v>
      </c>
      <c r="H148" s="202" t="s">
        <v>214</v>
      </c>
      <c r="I148" s="198" t="s">
        <v>229</v>
      </c>
      <c r="J148" s="204" t="s">
        <v>508</v>
      </c>
      <c r="K148" s="205">
        <v>0</v>
      </c>
      <c r="M148" s="198">
        <v>0</v>
      </c>
      <c r="O148" s="206">
        <v>3734230</v>
      </c>
      <c r="P148" s="206" t="s">
        <v>99</v>
      </c>
      <c r="Q148" s="206" t="s">
        <v>508</v>
      </c>
      <c r="R148" s="11" t="s">
        <v>527</v>
      </c>
      <c r="S148" s="27">
        <v>0</v>
      </c>
      <c r="U148" s="207">
        <v>3734230</v>
      </c>
      <c r="V148" s="208" t="s">
        <v>99</v>
      </c>
      <c r="W148" s="208" t="s">
        <v>229</v>
      </c>
      <c r="X148" s="209" t="s">
        <v>214</v>
      </c>
      <c r="Y148" s="19">
        <v>0</v>
      </c>
    </row>
    <row r="149" spans="1:25" ht="14.5" x14ac:dyDescent="0.35">
      <c r="A149" s="198">
        <v>3734259</v>
      </c>
      <c r="B149" s="198">
        <v>107140</v>
      </c>
      <c r="C149" s="201" t="s">
        <v>302</v>
      </c>
      <c r="D149" s="201"/>
      <c r="E149" s="193" t="s">
        <v>460</v>
      </c>
      <c r="F149" s="200">
        <v>4259</v>
      </c>
      <c r="H149" s="202">
        <v>0</v>
      </c>
      <c r="I149" s="203" t="s">
        <v>229</v>
      </c>
      <c r="J149" s="204" t="s">
        <v>529</v>
      </c>
      <c r="K149" s="205">
        <v>0</v>
      </c>
      <c r="M149" s="198">
        <v>0</v>
      </c>
      <c r="O149" s="206">
        <v>3734259</v>
      </c>
      <c r="P149" s="206" t="s">
        <v>302</v>
      </c>
      <c r="Q149" s="206" t="s">
        <v>529</v>
      </c>
      <c r="R149" s="11" t="s">
        <v>527</v>
      </c>
      <c r="S149" s="27">
        <v>0</v>
      </c>
      <c r="U149" s="207">
        <v>3734259</v>
      </c>
      <c r="V149" s="208" t="s">
        <v>100</v>
      </c>
      <c r="W149" s="208" t="s">
        <v>229</v>
      </c>
      <c r="X149" s="209">
        <v>0</v>
      </c>
      <c r="Y149" s="19">
        <v>0</v>
      </c>
    </row>
    <row r="150" spans="1:25" ht="14.5" x14ac:dyDescent="0.35">
      <c r="A150" s="198">
        <v>3734279</v>
      </c>
      <c r="B150" s="198">
        <v>138545</v>
      </c>
      <c r="C150" s="201" t="s">
        <v>101</v>
      </c>
      <c r="D150" s="201"/>
      <c r="E150" s="193" t="s">
        <v>461</v>
      </c>
      <c r="F150" s="200">
        <v>4279</v>
      </c>
      <c r="H150" s="202" t="s">
        <v>214</v>
      </c>
      <c r="I150" s="198" t="s">
        <v>229</v>
      </c>
      <c r="J150" s="204" t="s">
        <v>508</v>
      </c>
      <c r="K150" s="205">
        <v>0</v>
      </c>
      <c r="M150" s="198">
        <v>0</v>
      </c>
      <c r="O150" s="206">
        <v>3734279</v>
      </c>
      <c r="P150" s="206" t="s">
        <v>101</v>
      </c>
      <c r="Q150" s="206" t="s">
        <v>508</v>
      </c>
      <c r="R150" s="11" t="s">
        <v>527</v>
      </c>
      <c r="S150" s="27">
        <v>0</v>
      </c>
      <c r="U150" s="207">
        <v>3734279</v>
      </c>
      <c r="V150" s="208" t="s">
        <v>101</v>
      </c>
      <c r="W150" s="208" t="s">
        <v>229</v>
      </c>
      <c r="X150" s="209" t="s">
        <v>214</v>
      </c>
      <c r="Y150" s="19">
        <v>0</v>
      </c>
    </row>
    <row r="151" spans="1:25" ht="14.5" x14ac:dyDescent="0.35">
      <c r="A151" s="198">
        <v>3734008</v>
      </c>
      <c r="B151" s="198">
        <v>107141</v>
      </c>
      <c r="C151" s="201" t="s">
        <v>303</v>
      </c>
      <c r="D151" s="201"/>
      <c r="E151" s="193" t="s">
        <v>462</v>
      </c>
      <c r="F151" s="229">
        <v>4008</v>
      </c>
      <c r="G151" s="227">
        <v>4260</v>
      </c>
      <c r="H151" s="202" t="s">
        <v>214</v>
      </c>
      <c r="I151" s="203" t="s">
        <v>229</v>
      </c>
      <c r="J151" s="204" t="s">
        <v>508</v>
      </c>
      <c r="K151" s="205">
        <v>0</v>
      </c>
      <c r="M151" s="198">
        <v>4260</v>
      </c>
      <c r="O151" s="206">
        <v>3734008</v>
      </c>
      <c r="P151" s="206" t="s">
        <v>303</v>
      </c>
      <c r="Q151" s="206" t="s">
        <v>508</v>
      </c>
      <c r="R151" s="11" t="s">
        <v>527</v>
      </c>
      <c r="S151" s="27">
        <v>0</v>
      </c>
      <c r="U151" s="207">
        <v>3734008</v>
      </c>
      <c r="V151" s="208" t="s">
        <v>15</v>
      </c>
      <c r="W151" s="208" t="s">
        <v>229</v>
      </c>
      <c r="X151" s="209" t="s">
        <v>214</v>
      </c>
      <c r="Y151" s="19">
        <v>0</v>
      </c>
    </row>
    <row r="152" spans="1:25" ht="14.5" x14ac:dyDescent="0.35">
      <c r="A152" s="198">
        <v>3735400</v>
      </c>
      <c r="B152" s="198">
        <v>138361</v>
      </c>
      <c r="C152" s="201" t="s">
        <v>102</v>
      </c>
      <c r="D152" s="201"/>
      <c r="E152" s="193" t="s">
        <v>463</v>
      </c>
      <c r="F152" s="200">
        <v>5400</v>
      </c>
      <c r="H152" s="202" t="s">
        <v>214</v>
      </c>
      <c r="I152" s="198" t="s">
        <v>229</v>
      </c>
      <c r="J152" s="204" t="s">
        <v>508</v>
      </c>
      <c r="K152" s="205">
        <v>0</v>
      </c>
      <c r="M152" s="198">
        <v>0</v>
      </c>
      <c r="O152" s="206">
        <v>3735400</v>
      </c>
      <c r="P152" s="206" t="s">
        <v>102</v>
      </c>
      <c r="Q152" s="206" t="s">
        <v>508</v>
      </c>
      <c r="R152" s="11" t="s">
        <v>527</v>
      </c>
      <c r="S152" s="27">
        <v>0</v>
      </c>
      <c r="U152" s="207">
        <v>3735400</v>
      </c>
      <c r="V152" s="208" t="s">
        <v>102</v>
      </c>
      <c r="W152" s="208" t="s">
        <v>229</v>
      </c>
      <c r="X152" s="209" t="s">
        <v>214</v>
      </c>
      <c r="Y152" s="19">
        <v>0</v>
      </c>
    </row>
    <row r="153" spans="1:25" ht="14.5" x14ac:dyDescent="0.35">
      <c r="A153" s="198">
        <v>3736907</v>
      </c>
      <c r="B153" s="198">
        <v>135934</v>
      </c>
      <c r="C153" s="201" t="s">
        <v>103</v>
      </c>
      <c r="D153" s="201"/>
      <c r="E153" s="193" t="s">
        <v>464</v>
      </c>
      <c r="F153" s="200">
        <v>6907</v>
      </c>
      <c r="H153" s="202" t="s">
        <v>214</v>
      </c>
      <c r="I153" s="198" t="s">
        <v>229</v>
      </c>
      <c r="J153" s="204" t="s">
        <v>508</v>
      </c>
      <c r="K153" s="205">
        <v>0</v>
      </c>
      <c r="M153" s="198">
        <v>0</v>
      </c>
      <c r="O153" s="206">
        <v>3736907</v>
      </c>
      <c r="P153" s="206" t="s">
        <v>103</v>
      </c>
      <c r="Q153" s="206" t="s">
        <v>508</v>
      </c>
      <c r="R153" s="11" t="s">
        <v>527</v>
      </c>
      <c r="S153" s="27">
        <v>0</v>
      </c>
      <c r="U153" s="207">
        <v>3736907</v>
      </c>
      <c r="V153" s="208" t="s">
        <v>103</v>
      </c>
      <c r="W153" s="208" t="s">
        <v>229</v>
      </c>
      <c r="X153" s="209" t="s">
        <v>214</v>
      </c>
      <c r="Y153" s="19">
        <v>0</v>
      </c>
    </row>
    <row r="154" spans="1:25" s="236" customFormat="1" ht="14.5" x14ac:dyDescent="0.35">
      <c r="A154" s="230">
        <v>3736905</v>
      </c>
      <c r="B154" s="230"/>
      <c r="C154" s="215" t="s">
        <v>304</v>
      </c>
      <c r="D154" s="215"/>
      <c r="E154" s="234" t="s">
        <v>465</v>
      </c>
      <c r="F154" s="229">
        <v>6905</v>
      </c>
      <c r="G154" s="231"/>
      <c r="H154" s="232" t="s">
        <v>214</v>
      </c>
      <c r="I154" s="230" t="s">
        <v>229</v>
      </c>
      <c r="J154" s="233" t="s">
        <v>508</v>
      </c>
      <c r="K154" s="235">
        <v>0</v>
      </c>
      <c r="M154" s="230">
        <v>0</v>
      </c>
      <c r="O154" s="237">
        <v>3736905</v>
      </c>
      <c r="P154" s="237" t="s">
        <v>304</v>
      </c>
      <c r="Q154" s="237" t="s">
        <v>508</v>
      </c>
      <c r="R154" s="236" t="s">
        <v>527</v>
      </c>
      <c r="S154" s="238">
        <v>0</v>
      </c>
      <c r="U154" s="207">
        <v>3736905</v>
      </c>
      <c r="V154" s="208" t="s">
        <v>304</v>
      </c>
      <c r="W154" s="208" t="s">
        <v>229</v>
      </c>
      <c r="X154" s="209" t="s">
        <v>531</v>
      </c>
      <c r="Y154" s="19">
        <v>0</v>
      </c>
    </row>
    <row r="155" spans="1:25" s="236" customFormat="1" ht="14.5" x14ac:dyDescent="0.35">
      <c r="A155" s="230">
        <v>3736906</v>
      </c>
      <c r="B155" s="230"/>
      <c r="C155" s="215" t="s">
        <v>305</v>
      </c>
      <c r="D155" s="215"/>
      <c r="E155" s="234" t="s">
        <v>466</v>
      </c>
      <c r="F155" s="229">
        <v>6906</v>
      </c>
      <c r="G155" s="231"/>
      <c r="H155" s="232" t="s">
        <v>214</v>
      </c>
      <c r="I155" s="230" t="s">
        <v>229</v>
      </c>
      <c r="J155" s="233" t="s">
        <v>508</v>
      </c>
      <c r="K155" s="235">
        <v>0</v>
      </c>
      <c r="M155" s="230">
        <v>0</v>
      </c>
      <c r="O155" s="237">
        <v>3736906</v>
      </c>
      <c r="P155" s="237" t="s">
        <v>305</v>
      </c>
      <c r="Q155" s="237" t="s">
        <v>508</v>
      </c>
      <c r="R155" s="236" t="s">
        <v>527</v>
      </c>
      <c r="S155" s="238">
        <v>0</v>
      </c>
      <c r="U155" s="207">
        <v>3736906</v>
      </c>
      <c r="V155" s="208" t="s">
        <v>305</v>
      </c>
      <c r="W155" s="208" t="s">
        <v>229</v>
      </c>
      <c r="X155" s="209" t="s">
        <v>531</v>
      </c>
      <c r="Y155" s="19">
        <v>0</v>
      </c>
    </row>
    <row r="156" spans="1:25" ht="14.5" x14ac:dyDescent="0.35">
      <c r="A156" s="198">
        <v>3734229</v>
      </c>
      <c r="B156" s="198">
        <v>139167</v>
      </c>
      <c r="C156" s="201" t="s">
        <v>104</v>
      </c>
      <c r="D156" s="201"/>
      <c r="E156" s="193" t="s">
        <v>467</v>
      </c>
      <c r="F156" s="200">
        <v>4229</v>
      </c>
      <c r="H156" s="202" t="s">
        <v>214</v>
      </c>
      <c r="I156" s="198" t="s">
        <v>229</v>
      </c>
      <c r="J156" s="204" t="s">
        <v>508</v>
      </c>
      <c r="K156" s="205">
        <v>0</v>
      </c>
      <c r="M156" s="198">
        <v>0</v>
      </c>
      <c r="O156" s="206">
        <v>3734229</v>
      </c>
      <c r="P156" s="206" t="s">
        <v>104</v>
      </c>
      <c r="Q156" s="206" t="s">
        <v>508</v>
      </c>
      <c r="R156" s="11" t="s">
        <v>527</v>
      </c>
      <c r="S156" s="27">
        <v>0</v>
      </c>
      <c r="U156" s="207">
        <v>3734229</v>
      </c>
      <c r="V156" s="208" t="s">
        <v>104</v>
      </c>
      <c r="W156" s="208" t="s">
        <v>229</v>
      </c>
      <c r="X156" s="209" t="s">
        <v>214</v>
      </c>
      <c r="Y156" s="19">
        <v>0</v>
      </c>
    </row>
    <row r="157" spans="1:25" ht="14.5" x14ac:dyDescent="0.35">
      <c r="A157" s="198">
        <v>3734271</v>
      </c>
      <c r="B157" s="198">
        <v>107143</v>
      </c>
      <c r="C157" s="201" t="s">
        <v>306</v>
      </c>
      <c r="D157" s="201"/>
      <c r="E157" s="193" t="s">
        <v>468</v>
      </c>
      <c r="F157" s="200">
        <v>4271</v>
      </c>
      <c r="H157" s="202">
        <v>0</v>
      </c>
      <c r="I157" s="203" t="s">
        <v>229</v>
      </c>
      <c r="J157" s="204" t="s">
        <v>529</v>
      </c>
      <c r="K157" s="205">
        <v>0</v>
      </c>
      <c r="M157" s="198">
        <v>0</v>
      </c>
      <c r="O157" s="206">
        <v>3734271</v>
      </c>
      <c r="P157" s="206" t="s">
        <v>306</v>
      </c>
      <c r="Q157" s="206" t="s">
        <v>529</v>
      </c>
      <c r="R157" s="11" t="s">
        <v>527</v>
      </c>
      <c r="S157" s="27">
        <v>0</v>
      </c>
      <c r="U157" s="207">
        <v>3734271</v>
      </c>
      <c r="V157" s="208" t="s">
        <v>105</v>
      </c>
      <c r="W157" s="208" t="s">
        <v>229</v>
      </c>
      <c r="X157" s="209">
        <v>0</v>
      </c>
      <c r="Y157" s="19">
        <v>0</v>
      </c>
    </row>
    <row r="158" spans="1:25" ht="14.5" x14ac:dyDescent="0.35">
      <c r="A158" s="198">
        <v>3734234</v>
      </c>
      <c r="B158" s="198">
        <v>138069</v>
      </c>
      <c r="C158" s="201" t="s">
        <v>307</v>
      </c>
      <c r="D158" s="201"/>
      <c r="E158" s="193" t="s">
        <v>469</v>
      </c>
      <c r="F158" s="200">
        <v>4234</v>
      </c>
      <c r="H158" s="202" t="s">
        <v>214</v>
      </c>
      <c r="I158" s="198" t="s">
        <v>229</v>
      </c>
      <c r="J158" s="204" t="s">
        <v>508</v>
      </c>
      <c r="K158" s="205">
        <v>0</v>
      </c>
      <c r="M158" s="198">
        <v>0</v>
      </c>
      <c r="O158" s="206">
        <v>3734234</v>
      </c>
      <c r="P158" s="206" t="s">
        <v>307</v>
      </c>
      <c r="Q158" s="206" t="s">
        <v>508</v>
      </c>
      <c r="R158" s="11" t="s">
        <v>527</v>
      </c>
      <c r="S158" s="27">
        <v>0</v>
      </c>
      <c r="U158" s="207">
        <v>3734234</v>
      </c>
      <c r="V158" s="208" t="s">
        <v>532</v>
      </c>
      <c r="W158" s="208" t="s">
        <v>229</v>
      </c>
      <c r="X158" s="209" t="s">
        <v>214</v>
      </c>
      <c r="Y158" s="19">
        <v>0</v>
      </c>
    </row>
    <row r="159" spans="1:25" ht="14.5" x14ac:dyDescent="0.35">
      <c r="A159" s="198">
        <v>3734006</v>
      </c>
      <c r="B159" s="198">
        <v>107122</v>
      </c>
      <c r="C159" s="201" t="s">
        <v>211</v>
      </c>
      <c r="D159" s="201"/>
      <c r="E159" s="193" t="s">
        <v>470</v>
      </c>
      <c r="F159" s="200">
        <v>4006</v>
      </c>
      <c r="G159" s="239">
        <v>4002</v>
      </c>
      <c r="H159" s="202" t="s">
        <v>214</v>
      </c>
      <c r="I159" s="203" t="s">
        <v>229</v>
      </c>
      <c r="J159" s="204" t="s">
        <v>508</v>
      </c>
      <c r="K159" s="205">
        <v>0</v>
      </c>
      <c r="M159" s="198">
        <v>4002</v>
      </c>
      <c r="O159" s="206">
        <v>3734006</v>
      </c>
      <c r="P159" s="206" t="s">
        <v>211</v>
      </c>
      <c r="Q159" s="206" t="s">
        <v>508</v>
      </c>
      <c r="R159" s="11" t="s">
        <v>527</v>
      </c>
      <c r="S159" s="27">
        <v>0</v>
      </c>
      <c r="U159" s="207">
        <v>3734006</v>
      </c>
      <c r="V159" s="208" t="s">
        <v>211</v>
      </c>
      <c r="W159" s="208" t="s">
        <v>229</v>
      </c>
      <c r="X159" s="209" t="s">
        <v>214</v>
      </c>
      <c r="Y159" s="19">
        <v>0</v>
      </c>
    </row>
    <row r="160" spans="1:25" s="236" customFormat="1" ht="14.5" x14ac:dyDescent="0.35">
      <c r="A160" s="230">
        <v>3734004</v>
      </c>
      <c r="B160" s="230"/>
      <c r="C160" s="215" t="s">
        <v>308</v>
      </c>
      <c r="D160" s="215"/>
      <c r="E160" s="234" t="s">
        <v>471</v>
      </c>
      <c r="F160" s="229">
        <v>4004</v>
      </c>
      <c r="G160" s="231"/>
      <c r="H160" s="232" t="s">
        <v>214</v>
      </c>
      <c r="I160" s="240" t="s">
        <v>229</v>
      </c>
      <c r="J160" s="233" t="s">
        <v>508</v>
      </c>
      <c r="K160" s="235">
        <v>0</v>
      </c>
      <c r="M160" s="230">
        <v>0</v>
      </c>
      <c r="O160" s="237">
        <v>3734004</v>
      </c>
      <c r="P160" s="237" t="s">
        <v>308</v>
      </c>
      <c r="Q160" s="237" t="s">
        <v>508</v>
      </c>
      <c r="R160" s="236" t="s">
        <v>527</v>
      </c>
      <c r="S160" s="238">
        <v>0</v>
      </c>
      <c r="U160" s="207">
        <v>3734004</v>
      </c>
      <c r="V160" s="208" t="s">
        <v>308</v>
      </c>
      <c r="W160" s="208" t="s">
        <v>229</v>
      </c>
      <c r="X160" s="209" t="s">
        <v>531</v>
      </c>
      <c r="Y160" s="19">
        <v>0</v>
      </c>
    </row>
    <row r="161" spans="1:25" ht="14.5" x14ac:dyDescent="0.35">
      <c r="A161" s="198">
        <v>3734252</v>
      </c>
      <c r="B161" s="198">
        <v>107135</v>
      </c>
      <c r="C161" s="201" t="s">
        <v>213</v>
      </c>
      <c r="D161" s="201"/>
      <c r="E161" s="193" t="s">
        <v>472</v>
      </c>
      <c r="F161" s="200">
        <v>4252</v>
      </c>
      <c r="H161" s="202">
        <v>0</v>
      </c>
      <c r="I161" s="203" t="s">
        <v>229</v>
      </c>
      <c r="J161" s="204" t="s">
        <v>529</v>
      </c>
      <c r="K161" s="205">
        <v>0</v>
      </c>
      <c r="M161" s="198">
        <v>0</v>
      </c>
      <c r="O161" s="206">
        <v>3734252</v>
      </c>
      <c r="P161" s="206" t="s">
        <v>213</v>
      </c>
      <c r="Q161" s="206" t="s">
        <v>529</v>
      </c>
      <c r="R161" s="11" t="s">
        <v>527</v>
      </c>
      <c r="S161" s="27">
        <v>0</v>
      </c>
      <c r="U161" s="207">
        <v>3734252</v>
      </c>
      <c r="V161" s="208" t="s">
        <v>213</v>
      </c>
      <c r="W161" s="208" t="s">
        <v>229</v>
      </c>
      <c r="X161" s="209">
        <v>0</v>
      </c>
      <c r="Y161" s="19">
        <v>0</v>
      </c>
    </row>
    <row r="162" spans="1:25" ht="14.5" x14ac:dyDescent="0.35">
      <c r="A162" s="198">
        <v>3734253</v>
      </c>
      <c r="B162" s="198">
        <v>137400</v>
      </c>
      <c r="C162" s="201" t="s">
        <v>106</v>
      </c>
      <c r="D162" s="201"/>
      <c r="E162" s="193" t="s">
        <v>473</v>
      </c>
      <c r="F162" s="200">
        <v>4253</v>
      </c>
      <c r="H162" s="202" t="s">
        <v>214</v>
      </c>
      <c r="I162" s="198" t="s">
        <v>229</v>
      </c>
      <c r="J162" s="204" t="s">
        <v>508</v>
      </c>
      <c r="K162" s="205">
        <v>0</v>
      </c>
      <c r="M162" s="198">
        <v>0</v>
      </c>
      <c r="O162" s="206">
        <v>3734253</v>
      </c>
      <c r="P162" s="206" t="s">
        <v>106</v>
      </c>
      <c r="Q162" s="206" t="s">
        <v>508</v>
      </c>
      <c r="R162" s="11" t="s">
        <v>527</v>
      </c>
      <c r="S162" s="27">
        <v>0</v>
      </c>
      <c r="U162" s="207">
        <v>3734253</v>
      </c>
      <c r="V162" s="208" t="s">
        <v>533</v>
      </c>
      <c r="W162" s="208" t="s">
        <v>229</v>
      </c>
      <c r="X162" s="209" t="s">
        <v>214</v>
      </c>
      <c r="Y162" s="19">
        <v>0</v>
      </c>
    </row>
    <row r="163" spans="1:25" ht="14.5" x14ac:dyDescent="0.35">
      <c r="A163" s="198">
        <v>3734225</v>
      </c>
      <c r="B163" s="198">
        <v>139856</v>
      </c>
      <c r="C163" s="201" t="s">
        <v>309</v>
      </c>
      <c r="D163" s="201"/>
      <c r="E163" s="193" t="s">
        <v>474</v>
      </c>
      <c r="F163" s="200">
        <v>4225</v>
      </c>
      <c r="H163" s="202" t="s">
        <v>214</v>
      </c>
      <c r="I163" s="198" t="s">
        <v>534</v>
      </c>
      <c r="J163" s="204" t="s">
        <v>508</v>
      </c>
      <c r="K163" s="205">
        <v>0</v>
      </c>
      <c r="M163" s="198">
        <v>0</v>
      </c>
      <c r="O163" s="206">
        <v>3734225</v>
      </c>
      <c r="P163" s="206" t="s">
        <v>309</v>
      </c>
      <c r="Q163" s="206" t="s">
        <v>508</v>
      </c>
      <c r="R163" s="11" t="s">
        <v>527</v>
      </c>
      <c r="S163" s="27">
        <v>0</v>
      </c>
      <c r="U163" s="207">
        <v>3734225</v>
      </c>
      <c r="V163" s="208" t="s">
        <v>535</v>
      </c>
      <c r="W163" s="208" t="s">
        <v>536</v>
      </c>
      <c r="X163" s="209" t="s">
        <v>214</v>
      </c>
      <c r="Y163" s="19">
        <v>0</v>
      </c>
    </row>
    <row r="164" spans="1:25" x14ac:dyDescent="0.25">
      <c r="A164" s="198">
        <v>3737038</v>
      </c>
      <c r="C164" s="201" t="s">
        <v>475</v>
      </c>
      <c r="D164" s="201"/>
      <c r="E164" s="193" t="s">
        <v>476</v>
      </c>
      <c r="F164" s="200">
        <v>7038</v>
      </c>
      <c r="H164" s="202">
        <v>0</v>
      </c>
      <c r="I164" s="198" t="s">
        <v>230</v>
      </c>
      <c r="J164" s="204" t="s">
        <v>537</v>
      </c>
      <c r="M164" s="198">
        <v>0</v>
      </c>
      <c r="O164" s="206">
        <v>3737038</v>
      </c>
      <c r="P164" s="206" t="s">
        <v>475</v>
      </c>
      <c r="Q164" s="206" t="s">
        <v>537</v>
      </c>
      <c r="R164" s="11" t="s">
        <v>538</v>
      </c>
      <c r="S164" s="27">
        <v>0</v>
      </c>
      <c r="Y164" s="19"/>
    </row>
    <row r="165" spans="1:25" x14ac:dyDescent="0.25">
      <c r="A165" s="198">
        <v>3737010</v>
      </c>
      <c r="C165" s="201" t="s">
        <v>477</v>
      </c>
      <c r="D165" s="201"/>
      <c r="E165" s="193" t="s">
        <v>478</v>
      </c>
      <c r="F165" s="200">
        <v>7010</v>
      </c>
      <c r="H165" s="202">
        <v>0</v>
      </c>
      <c r="I165" s="198" t="s">
        <v>230</v>
      </c>
      <c r="J165" s="204" t="s">
        <v>539</v>
      </c>
      <c r="M165" s="198">
        <v>0</v>
      </c>
      <c r="O165" s="206">
        <v>3737010</v>
      </c>
      <c r="P165" s="206" t="s">
        <v>477</v>
      </c>
      <c r="Q165" s="206" t="s">
        <v>539</v>
      </c>
      <c r="R165" s="11" t="s">
        <v>538</v>
      </c>
      <c r="S165" s="27">
        <v>0</v>
      </c>
      <c r="Y165" s="19"/>
    </row>
    <row r="166" spans="1:25" x14ac:dyDescent="0.25">
      <c r="A166" s="198">
        <v>3737040</v>
      </c>
      <c r="C166" s="201" t="s">
        <v>479</v>
      </c>
      <c r="D166" s="201"/>
      <c r="E166" s="193" t="s">
        <v>480</v>
      </c>
      <c r="F166" s="200">
        <v>7040</v>
      </c>
      <c r="H166" s="202">
        <v>0</v>
      </c>
      <c r="I166" s="198" t="s">
        <v>230</v>
      </c>
      <c r="J166" s="204" t="s">
        <v>539</v>
      </c>
      <c r="M166" s="198">
        <v>0</v>
      </c>
      <c r="O166" s="206">
        <v>3737040</v>
      </c>
      <c r="P166" s="206" t="s">
        <v>479</v>
      </c>
      <c r="Q166" s="206" t="s">
        <v>539</v>
      </c>
      <c r="R166" s="11" t="s">
        <v>538</v>
      </c>
      <c r="S166" s="27">
        <v>0</v>
      </c>
      <c r="Y166" s="19"/>
    </row>
    <row r="167" spans="1:25" x14ac:dyDescent="0.25">
      <c r="A167" s="198">
        <v>3737041</v>
      </c>
      <c r="C167" s="201" t="s">
        <v>481</v>
      </c>
      <c r="D167" s="201"/>
      <c r="E167" s="193" t="s">
        <v>482</v>
      </c>
      <c r="F167" s="200">
        <v>7041</v>
      </c>
      <c r="H167" s="202">
        <v>0</v>
      </c>
      <c r="I167" s="198" t="s">
        <v>230</v>
      </c>
      <c r="J167" s="204" t="s">
        <v>539</v>
      </c>
      <c r="M167" s="198">
        <v>0</v>
      </c>
      <c r="O167" s="206">
        <v>3737041</v>
      </c>
      <c r="P167" s="206" t="s">
        <v>481</v>
      </c>
      <c r="Q167" s="206" t="s">
        <v>539</v>
      </c>
      <c r="R167" s="11" t="s">
        <v>538</v>
      </c>
      <c r="S167" s="27">
        <v>0</v>
      </c>
    </row>
    <row r="168" spans="1:25" x14ac:dyDescent="0.25">
      <c r="A168" s="198">
        <v>3737036</v>
      </c>
      <c r="C168" s="201" t="s">
        <v>483</v>
      </c>
      <c r="D168" s="201"/>
      <c r="E168" s="193" t="s">
        <v>484</v>
      </c>
      <c r="F168" s="200">
        <v>7036</v>
      </c>
      <c r="H168" s="202">
        <v>0</v>
      </c>
      <c r="I168" s="198" t="s">
        <v>230</v>
      </c>
      <c r="J168" s="204" t="s">
        <v>539</v>
      </c>
      <c r="M168" s="198">
        <v>0</v>
      </c>
      <c r="O168" s="206">
        <v>3737036</v>
      </c>
      <c r="P168" s="206" t="s">
        <v>483</v>
      </c>
      <c r="Q168" s="206" t="s">
        <v>539</v>
      </c>
      <c r="R168" s="11" t="s">
        <v>538</v>
      </c>
      <c r="S168" s="27">
        <v>0</v>
      </c>
    </row>
    <row r="169" spans="1:25" x14ac:dyDescent="0.25">
      <c r="A169" s="198">
        <v>3737023</v>
      </c>
      <c r="C169" s="201" t="s">
        <v>485</v>
      </c>
      <c r="D169" s="201"/>
      <c r="E169" s="193" t="s">
        <v>486</v>
      </c>
      <c r="F169" s="200">
        <v>7023</v>
      </c>
      <c r="H169" s="202">
        <v>0</v>
      </c>
      <c r="I169" s="198" t="s">
        <v>230</v>
      </c>
      <c r="J169" s="204" t="s">
        <v>539</v>
      </c>
      <c r="M169" s="198">
        <v>0</v>
      </c>
      <c r="O169" s="206">
        <v>3737023</v>
      </c>
      <c r="P169" s="206" t="s">
        <v>485</v>
      </c>
      <c r="Q169" s="206" t="s">
        <v>539</v>
      </c>
      <c r="R169" s="11" t="s">
        <v>538</v>
      </c>
      <c r="S169" s="27">
        <v>0</v>
      </c>
    </row>
    <row r="170" spans="1:25" x14ac:dyDescent="0.25">
      <c r="A170" s="198">
        <v>3737043</v>
      </c>
      <c r="C170" s="201" t="s">
        <v>487</v>
      </c>
      <c r="D170" s="201"/>
      <c r="E170" s="193" t="s">
        <v>488</v>
      </c>
      <c r="F170" s="200">
        <v>7043</v>
      </c>
      <c r="H170" s="202">
        <v>0</v>
      </c>
      <c r="I170" s="198" t="s">
        <v>230</v>
      </c>
      <c r="J170" s="204" t="s">
        <v>539</v>
      </c>
      <c r="M170" s="198">
        <v>0</v>
      </c>
      <c r="O170" s="206">
        <v>3737043</v>
      </c>
      <c r="P170" s="206" t="s">
        <v>487</v>
      </c>
      <c r="Q170" s="206" t="s">
        <v>539</v>
      </c>
      <c r="R170" s="11" t="s">
        <v>538</v>
      </c>
      <c r="S170" s="27">
        <v>0</v>
      </c>
    </row>
    <row r="171" spans="1:25" x14ac:dyDescent="0.25">
      <c r="A171" s="198">
        <v>3737024</v>
      </c>
      <c r="C171" s="201" t="s">
        <v>489</v>
      </c>
      <c r="D171" s="201"/>
      <c r="E171" s="193" t="s">
        <v>490</v>
      </c>
      <c r="F171" s="200">
        <v>7024</v>
      </c>
      <c r="H171" s="202">
        <v>0</v>
      </c>
      <c r="I171" s="198" t="s">
        <v>230</v>
      </c>
      <c r="J171" s="204" t="s">
        <v>539</v>
      </c>
      <c r="M171" s="198">
        <v>0</v>
      </c>
      <c r="O171" s="206">
        <v>3737024</v>
      </c>
      <c r="P171" s="206" t="s">
        <v>489</v>
      </c>
      <c r="Q171" s="206" t="s">
        <v>539</v>
      </c>
      <c r="R171" s="11" t="s">
        <v>538</v>
      </c>
      <c r="S171" s="27">
        <v>0</v>
      </c>
    </row>
    <row r="172" spans="1:25" x14ac:dyDescent="0.25">
      <c r="A172" s="198">
        <v>3737013</v>
      </c>
      <c r="C172" s="201" t="s">
        <v>491</v>
      </c>
      <c r="D172" s="201"/>
      <c r="E172" s="193" t="s">
        <v>492</v>
      </c>
      <c r="F172" s="200">
        <v>7013</v>
      </c>
      <c r="H172" s="202">
        <v>0</v>
      </c>
      <c r="I172" s="198" t="s">
        <v>230</v>
      </c>
      <c r="J172" s="204" t="s">
        <v>539</v>
      </c>
      <c r="M172" s="198">
        <v>0</v>
      </c>
      <c r="O172" s="206">
        <v>3737013</v>
      </c>
      <c r="P172" s="206" t="s">
        <v>491</v>
      </c>
      <c r="Q172" s="206" t="s">
        <v>539</v>
      </c>
      <c r="R172" s="11" t="s">
        <v>538</v>
      </c>
      <c r="S172" s="27">
        <v>0</v>
      </c>
    </row>
    <row r="173" spans="1:25" x14ac:dyDescent="0.25">
      <c r="A173" s="198">
        <v>3737026</v>
      </c>
      <c r="C173" s="201" t="s">
        <v>493</v>
      </c>
      <c r="D173" s="201"/>
      <c r="E173" s="193" t="s">
        <v>494</v>
      </c>
      <c r="F173" s="200">
        <v>7026</v>
      </c>
      <c r="H173" s="202">
        <v>0</v>
      </c>
      <c r="I173" s="198" t="s">
        <v>230</v>
      </c>
      <c r="J173" s="204" t="s">
        <v>539</v>
      </c>
      <c r="M173" s="198">
        <v>0</v>
      </c>
      <c r="O173" s="206">
        <v>3737026</v>
      </c>
      <c r="P173" s="206" t="s">
        <v>493</v>
      </c>
      <c r="Q173" s="206" t="s">
        <v>539</v>
      </c>
      <c r="R173" s="11" t="s">
        <v>538</v>
      </c>
      <c r="S173" s="27">
        <v>0</v>
      </c>
    </row>
    <row r="174" spans="1:25" x14ac:dyDescent="0.25">
      <c r="A174" s="198">
        <v>3731100</v>
      </c>
      <c r="C174" s="201" t="s">
        <v>540</v>
      </c>
      <c r="D174" s="201"/>
      <c r="E174" s="193" t="s">
        <v>562</v>
      </c>
      <c r="F174" s="200">
        <v>1100</v>
      </c>
      <c r="H174" s="202">
        <v>0</v>
      </c>
      <c r="I174" s="198" t="s">
        <v>230</v>
      </c>
      <c r="J174" s="204" t="s">
        <v>541</v>
      </c>
      <c r="M174" s="198">
        <v>0</v>
      </c>
      <c r="O174" s="206">
        <v>3731100</v>
      </c>
      <c r="P174" s="206" t="s">
        <v>540</v>
      </c>
      <c r="Q174" s="206" t="s">
        <v>541</v>
      </c>
      <c r="R174" s="11" t="s">
        <v>538</v>
      </c>
      <c r="S174" s="27">
        <v>0</v>
      </c>
    </row>
  </sheetData>
  <autoFilter ref="A2:L159" xr:uid="{00000000-0009-0000-0000-000001000000}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>
    <tabColor indexed="11"/>
    <pageSetUpPr fitToPage="1"/>
  </sheetPr>
  <dimension ref="A1:Q213"/>
  <sheetViews>
    <sheetView zoomScaleNormal="100" workbookViewId="0">
      <selection activeCell="K79" sqref="K79"/>
    </sheetView>
  </sheetViews>
  <sheetFormatPr defaultColWidth="10.7265625" defaultRowHeight="13" outlineLevelRow="1" x14ac:dyDescent="0.3"/>
  <cols>
    <col min="1" max="1" width="7.7265625" style="33" bestFit="1" customWidth="1"/>
    <col min="2" max="2" width="32.26953125" style="37" customWidth="1"/>
    <col min="3" max="3" width="20.54296875" style="37" customWidth="1"/>
    <col min="4" max="4" width="12.453125" style="37" customWidth="1"/>
    <col min="5" max="5" width="13.54296875" style="37" customWidth="1"/>
    <col min="6" max="6" width="12.7265625" style="37" bestFit="1" customWidth="1"/>
    <col min="7" max="7" width="12.7265625" style="36" bestFit="1" customWidth="1"/>
    <col min="8" max="8" width="10.7265625" style="37" customWidth="1"/>
    <col min="9" max="9" width="7.1796875" style="37" bestFit="1" customWidth="1"/>
    <col min="10" max="10" width="9.1796875" style="37" customWidth="1"/>
    <col min="11" max="11" width="10.7265625" style="244" customWidth="1"/>
    <col min="12" max="12" width="10.7265625" style="37" customWidth="1"/>
    <col min="13" max="13" width="10.7265625" style="250" customWidth="1"/>
    <col min="14" max="16" width="10.7265625" style="37"/>
    <col min="18" max="16384" width="10.7265625" style="37"/>
  </cols>
  <sheetData>
    <row r="1" spans="1:15" ht="22.5" x14ac:dyDescent="0.45">
      <c r="B1" s="34" t="s">
        <v>564</v>
      </c>
      <c r="C1" s="34"/>
      <c r="D1" s="34"/>
      <c r="E1" s="34"/>
      <c r="N1" s="313" t="s">
        <v>116</v>
      </c>
      <c r="O1" s="314"/>
    </row>
    <row r="2" spans="1:15" ht="4.5" customHeight="1" thickBot="1" x14ac:dyDescent="0.35">
      <c r="N2" s="315"/>
      <c r="O2" s="316"/>
    </row>
    <row r="3" spans="1:15" ht="25" x14ac:dyDescent="0.5">
      <c r="B3" s="171" t="s">
        <v>497</v>
      </c>
      <c r="C3" s="172"/>
      <c r="D3" s="173"/>
    </row>
    <row r="4" spans="1:15" s="41" customFormat="1" ht="12.5" x14ac:dyDescent="0.25">
      <c r="A4" s="38"/>
      <c r="B4" s="174" t="e">
        <v>#N/A</v>
      </c>
      <c r="C4" s="39"/>
      <c r="D4" s="39"/>
      <c r="E4" s="40"/>
      <c r="G4" s="42"/>
      <c r="K4" s="245"/>
      <c r="M4" s="250"/>
    </row>
    <row r="5" spans="1:15" outlineLevel="1" x14ac:dyDescent="0.3">
      <c r="B5" s="43"/>
      <c r="C5" s="44"/>
      <c r="D5" s="44"/>
      <c r="E5" s="44"/>
      <c r="F5" s="165">
        <v>4225</v>
      </c>
      <c r="G5" s="45">
        <v>4225</v>
      </c>
      <c r="H5" s="44"/>
      <c r="I5" s="46"/>
    </row>
    <row r="6" spans="1:15" x14ac:dyDescent="0.3">
      <c r="A6" s="158"/>
      <c r="B6" s="54" t="s">
        <v>0</v>
      </c>
      <c r="C6" s="54"/>
      <c r="D6" s="54"/>
      <c r="E6" s="48"/>
      <c r="F6" s="317" t="s">
        <v>1</v>
      </c>
      <c r="G6" s="318"/>
      <c r="H6" s="319" t="s">
        <v>2</v>
      </c>
      <c r="I6" s="318"/>
    </row>
    <row r="7" spans="1:15" x14ac:dyDescent="0.3">
      <c r="A7" s="158"/>
      <c r="B7" s="49"/>
      <c r="C7" s="50"/>
      <c r="D7" s="50"/>
      <c r="E7" s="51"/>
      <c r="F7" s="52" t="s">
        <v>236</v>
      </c>
      <c r="G7" s="52" t="s">
        <v>563</v>
      </c>
      <c r="H7" s="52" t="s">
        <v>3</v>
      </c>
      <c r="I7" s="52" t="s">
        <v>4</v>
      </c>
    </row>
    <row r="8" spans="1:15" x14ac:dyDescent="0.3">
      <c r="A8" s="158"/>
      <c r="B8" s="53" t="s">
        <v>311</v>
      </c>
      <c r="C8" s="54"/>
      <c r="D8" s="54"/>
      <c r="E8" s="55"/>
      <c r="F8" s="56">
        <f>G8</f>
        <v>8.2048872180451138</v>
      </c>
      <c r="G8" s="56">
        <f>IF(ISERROR(VLOOKUP($F$5,'[5]EY1516 Smr'!$F:$R,7,FALSE)/38/15/2),0,VLOOKUP($F$5,'[5]EY1516 Smr'!$F:$R,7,FALSE)/38/15/2)</f>
        <v>8.2048872180451138</v>
      </c>
      <c r="H8" s="57"/>
      <c r="I8" s="58"/>
    </row>
    <row r="9" spans="1:15" x14ac:dyDescent="0.3">
      <c r="A9" s="158"/>
      <c r="B9" s="53" t="s">
        <v>310</v>
      </c>
      <c r="C9" s="54"/>
      <c r="D9" s="54"/>
      <c r="E9" s="55"/>
      <c r="F9" s="56">
        <f>G9</f>
        <v>28.046428571428574</v>
      </c>
      <c r="G9" s="56">
        <f>IF(ISERROR(VLOOKUP(F5,'[6]EY1516 Aut15'!$G:$S,7,FALSE)/38/15/2),0,VLOOKUP(F5,'[6]EY1516 Aut15'!$G:$S,7,FALSE)/38/15/2)</f>
        <v>28.046428571428574</v>
      </c>
      <c r="H9" s="57">
        <f>G9-F9</f>
        <v>0</v>
      </c>
      <c r="I9" s="58">
        <f>IF(ISERROR(G9/#REF!),0,G9/#REF!)*100</f>
        <v>0</v>
      </c>
    </row>
    <row r="10" spans="1:15" x14ac:dyDescent="0.3">
      <c r="A10" s="158" t="s">
        <v>13</v>
      </c>
      <c r="B10" s="53" t="s">
        <v>226</v>
      </c>
      <c r="C10" s="54"/>
      <c r="D10" s="54"/>
      <c r="E10" s="55"/>
      <c r="F10" s="243">
        <f>VLOOKUP($F$5,[7]MFG!$C:$G,3,FALSE)</f>
        <v>1231</v>
      </c>
      <c r="G10" s="243">
        <f>VLOOKUP($F$5,[7]MFG!$C:$G,4,FALSE)</f>
        <v>1233</v>
      </c>
      <c r="H10" s="57">
        <f>G10-F10</f>
        <v>2</v>
      </c>
      <c r="I10" s="58">
        <f>(H10/F10)*100</f>
        <v>0.16246953696181965</v>
      </c>
    </row>
    <row r="11" spans="1:15" x14ac:dyDescent="0.3">
      <c r="A11" s="158"/>
      <c r="B11" s="53" t="s">
        <v>297</v>
      </c>
      <c r="C11" s="54"/>
      <c r="D11" s="54"/>
      <c r="E11" s="55"/>
      <c r="F11" s="56">
        <f>VLOOKUP(F5,[7]Pupils!$D:$L,8,FALSE)</f>
        <v>0</v>
      </c>
      <c r="G11" s="56">
        <f>VLOOKUP($F$5,[7]Pupils!$D:$P,12,FALSE)</f>
        <v>0</v>
      </c>
      <c r="H11" s="57">
        <f t="shared" ref="H11:H12" si="0">G11-F11</f>
        <v>0</v>
      </c>
      <c r="I11" s="58" t="s">
        <v>299</v>
      </c>
    </row>
    <row r="12" spans="1:15" x14ac:dyDescent="0.3">
      <c r="A12" s="158"/>
      <c r="B12" s="53" t="s">
        <v>117</v>
      </c>
      <c r="C12" s="54"/>
      <c r="D12" s="54"/>
      <c r="E12" s="55"/>
      <c r="F12" s="59">
        <f>-VLOOKUP($G$5,[7]Pupils!$D:$P,7,FALSE)</f>
        <v>0</v>
      </c>
      <c r="G12" s="59">
        <f>-VLOOKUP($G$5,[7]Pupils!$D:$P,11,FALSE)</f>
        <v>0</v>
      </c>
      <c r="H12" s="57">
        <f t="shared" si="0"/>
        <v>0</v>
      </c>
      <c r="I12" s="58" t="s">
        <v>299</v>
      </c>
    </row>
    <row r="13" spans="1:15" x14ac:dyDescent="0.3">
      <c r="A13" s="158" t="s">
        <v>14</v>
      </c>
      <c r="B13" s="60" t="s">
        <v>5</v>
      </c>
      <c r="C13" s="61"/>
      <c r="D13" s="61"/>
      <c r="E13" s="62"/>
      <c r="F13" s="63">
        <f>SUM(F8:F12)</f>
        <v>1267.2513157894737</v>
      </c>
      <c r="G13" s="63">
        <f>SUM(G8:G12)</f>
        <v>1269.2513157894737</v>
      </c>
      <c r="H13" s="64">
        <f>G13-F13</f>
        <v>2</v>
      </c>
      <c r="I13" s="65">
        <f>(H13/F13)*100</f>
        <v>0.15782189176533132</v>
      </c>
    </row>
    <row r="14" spans="1:15" x14ac:dyDescent="0.3">
      <c r="A14" s="158" t="s">
        <v>6</v>
      </c>
      <c r="B14" s="53"/>
      <c r="C14" s="53"/>
      <c r="D14" s="53"/>
      <c r="E14" s="53"/>
      <c r="F14" s="320" t="s">
        <v>6</v>
      </c>
      <c r="G14" s="321"/>
      <c r="H14" s="320" t="s">
        <v>2</v>
      </c>
      <c r="I14" s="321"/>
    </row>
    <row r="15" spans="1:15" x14ac:dyDescent="0.3">
      <c r="A15" s="158" t="s">
        <v>7</v>
      </c>
      <c r="B15" s="62" t="s">
        <v>12</v>
      </c>
      <c r="C15" s="66" t="s">
        <v>71</v>
      </c>
      <c r="D15" s="67" t="s">
        <v>81</v>
      </c>
      <c r="E15" s="67" t="s">
        <v>82</v>
      </c>
      <c r="F15" s="52" t="s">
        <v>236</v>
      </c>
      <c r="G15" s="52" t="s">
        <v>563</v>
      </c>
      <c r="H15" s="68" t="s">
        <v>8</v>
      </c>
      <c r="I15" s="68" t="s">
        <v>4</v>
      </c>
    </row>
    <row r="16" spans="1:15" s="72" customFormat="1" ht="10" x14ac:dyDescent="0.2">
      <c r="A16" s="159"/>
      <c r="B16" s="134"/>
      <c r="C16" s="70"/>
      <c r="D16" s="70"/>
      <c r="E16" s="71"/>
      <c r="G16" s="73"/>
      <c r="K16" s="246"/>
      <c r="M16" s="250"/>
    </row>
    <row r="17" spans="1:14" x14ac:dyDescent="0.3">
      <c r="A17" s="158"/>
      <c r="B17" s="134"/>
      <c r="C17" s="70"/>
      <c r="D17" s="70"/>
      <c r="E17" s="74"/>
      <c r="F17" s="75"/>
      <c r="G17" s="76"/>
      <c r="H17" s="32"/>
      <c r="I17" s="77"/>
      <c r="L17" s="78"/>
      <c r="N17" s="78"/>
    </row>
    <row r="18" spans="1:14" x14ac:dyDescent="0.3">
      <c r="A18" s="158"/>
      <c r="B18" s="80" t="s">
        <v>64</v>
      </c>
      <c r="C18" s="24" t="s">
        <v>65</v>
      </c>
      <c r="D18" s="81">
        <f>G10-D20-D19</f>
        <v>399</v>
      </c>
      <c r="E18" s="82" t="e">
        <f>#REF!</f>
        <v>#REF!</v>
      </c>
      <c r="F18" s="83">
        <f>VLOOKUP(F$5,'[8]with MFG '!$E:$U,L18,FALSE)</f>
        <v>4137423.5787213314</v>
      </c>
      <c r="G18" s="84">
        <f>VLOOKUP($F$5,'[7]with MFG'!$D:$U,L18,FALSE)</f>
        <v>4181808.9408594724</v>
      </c>
      <c r="H18" s="32">
        <f>G18-F18</f>
        <v>44385.362138140947</v>
      </c>
      <c r="I18" s="77" t="e">
        <f>IF(M18=TRUE,"n/a",IF(F18=0,"n/a",(H18/F18)*100))</f>
        <v>#REF!</v>
      </c>
      <c r="K18" s="87" t="e">
        <f>D18*E18</f>
        <v>#REF!</v>
      </c>
      <c r="L18" s="86">
        <v>4</v>
      </c>
      <c r="M18" s="250" t="e">
        <f>SUM(K18:K20)-G18</f>
        <v>#REF!</v>
      </c>
      <c r="N18" s="78"/>
    </row>
    <row r="19" spans="1:14" ht="12.5" x14ac:dyDescent="0.25">
      <c r="A19" s="158"/>
      <c r="B19" s="80"/>
      <c r="C19" s="24" t="s">
        <v>108</v>
      </c>
      <c r="D19" s="81">
        <f>VLOOKUP($G$5,[7]AWPUs!$A:$F,4,FALSE)</f>
        <v>508</v>
      </c>
      <c r="E19" s="82" t="e">
        <f>#REF!</f>
        <v>#REF!</v>
      </c>
      <c r="F19" s="124"/>
      <c r="G19" s="126"/>
      <c r="K19" s="87" t="e">
        <f>D19*E19</f>
        <v>#REF!</v>
      </c>
      <c r="L19" s="86"/>
      <c r="N19" s="78"/>
    </row>
    <row r="20" spans="1:14" x14ac:dyDescent="0.3">
      <c r="A20" s="158"/>
      <c r="B20" s="24"/>
      <c r="C20" s="24" t="s">
        <v>109</v>
      </c>
      <c r="D20" s="81">
        <f>VLOOKUP($G$5,[7]AWPUs!$A:$F,5,FALSE)</f>
        <v>326</v>
      </c>
      <c r="E20" s="82" t="e">
        <f>#REF!</f>
        <v>#REF!</v>
      </c>
      <c r="F20" s="83"/>
      <c r="G20" s="84"/>
      <c r="H20" s="32"/>
      <c r="I20" s="77"/>
      <c r="K20" s="87" t="e">
        <f>D20*E20</f>
        <v>#REF!</v>
      </c>
      <c r="L20" s="86"/>
      <c r="N20" s="78"/>
    </row>
    <row r="21" spans="1:14" x14ac:dyDescent="0.3">
      <c r="A21" s="158"/>
      <c r="B21" s="24"/>
      <c r="C21" s="24"/>
      <c r="D21" s="24"/>
      <c r="E21" s="88"/>
      <c r="F21" s="83"/>
      <c r="G21" s="84"/>
      <c r="H21" s="32"/>
      <c r="I21" s="77"/>
      <c r="L21" s="86"/>
      <c r="N21" s="78"/>
    </row>
    <row r="22" spans="1:14" s="93" customFormat="1" ht="12" x14ac:dyDescent="0.3">
      <c r="A22" s="89"/>
      <c r="B22" s="308" t="s">
        <v>73</v>
      </c>
      <c r="C22" s="309"/>
      <c r="D22" s="309"/>
      <c r="E22" s="90">
        <f>VLOOKUP($F$5,'[7]Add Deleg'!$C:$H,5,FALSE)+VLOOKUP($G$5,'[7]Add Deleg'!$C:$H,5,FALSE)</f>
        <v>195916.01999999996</v>
      </c>
      <c r="F22" s="98"/>
      <c r="G22" s="91"/>
      <c r="H22" s="7"/>
      <c r="I22" s="175"/>
      <c r="J22" s="157"/>
      <c r="K22" s="247"/>
      <c r="L22" s="86"/>
      <c r="M22" s="250"/>
      <c r="N22" s="92"/>
    </row>
    <row r="23" spans="1:14" s="93" customFormat="1" x14ac:dyDescent="0.3">
      <c r="A23" s="89"/>
      <c r="B23" s="308" t="s">
        <v>72</v>
      </c>
      <c r="C23" s="309"/>
      <c r="D23" s="309"/>
      <c r="E23" s="94">
        <f>-VLOOKUP($F$5,'[7]Add Deleg'!$C:$H,6,FALSE)-VLOOKUP($G$5,'[7]Add Deleg'!$C:$H,6,FALSE)</f>
        <v>-85660.5</v>
      </c>
      <c r="F23" s="176"/>
      <c r="G23" s="95"/>
      <c r="H23" s="32"/>
      <c r="I23" s="77"/>
      <c r="J23" s="157"/>
      <c r="K23" s="247"/>
      <c r="L23" s="86"/>
      <c r="M23" s="250"/>
      <c r="N23" s="92"/>
    </row>
    <row r="24" spans="1:14" s="93" customFormat="1" ht="12" x14ac:dyDescent="0.3">
      <c r="A24" s="161"/>
      <c r="B24" s="162"/>
      <c r="C24" s="96"/>
      <c r="D24" s="96"/>
      <c r="E24" s="97"/>
      <c r="F24" s="176"/>
      <c r="G24" s="95"/>
      <c r="H24" s="177"/>
      <c r="I24" s="175"/>
      <c r="J24" s="157"/>
      <c r="K24" s="247"/>
      <c r="L24" s="86"/>
      <c r="M24" s="250"/>
      <c r="N24" s="92"/>
    </row>
    <row r="25" spans="1:14" s="93" customFormat="1" x14ac:dyDescent="0.3">
      <c r="A25" s="161"/>
      <c r="B25" s="80" t="s">
        <v>110</v>
      </c>
      <c r="C25" s="24" t="s">
        <v>83</v>
      </c>
      <c r="D25" s="99">
        <f>[7]FSM!$G$188</f>
        <v>157</v>
      </c>
      <c r="E25" s="178" t="e">
        <f>#REF!</f>
        <v>#REF!</v>
      </c>
      <c r="F25" s="83">
        <f>'[8]with MFG '!$I$187</f>
        <v>213128.1300620127</v>
      </c>
      <c r="G25" s="84">
        <f>'[7]with MFG'!$H$186</f>
        <v>220805.70892304246</v>
      </c>
      <c r="H25" s="32">
        <f>G25-F25</f>
        <v>7677.5788610297604</v>
      </c>
      <c r="I25" s="77">
        <f>IF(M25=TRUE,"n/a",IF(F25=0,"n/a",(H25/F25)*100))</f>
        <v>3.6023301376481172</v>
      </c>
      <c r="J25" s="157"/>
      <c r="K25" s="87" t="e">
        <f t="shared" ref="K25:K31" si="1">D25*E25</f>
        <v>#REF!</v>
      </c>
      <c r="L25" s="86">
        <v>5</v>
      </c>
      <c r="M25" s="250"/>
      <c r="N25" s="92"/>
    </row>
    <row r="26" spans="1:14" s="93" customFormat="1" x14ac:dyDescent="0.3">
      <c r="A26" s="161"/>
      <c r="B26" s="100" t="s">
        <v>90</v>
      </c>
      <c r="C26" s="24" t="s">
        <v>84</v>
      </c>
      <c r="D26" s="99">
        <f>VLOOKUP($F$5,'[7]IDACI '!$B$38:$W$206,15,FALSE)</f>
        <v>38.999999999999986</v>
      </c>
      <c r="E26" s="178" t="e">
        <f>#REF!</f>
        <v>#REF!</v>
      </c>
      <c r="F26" s="176"/>
      <c r="G26" s="95"/>
      <c r="H26" s="177"/>
      <c r="I26" s="175"/>
      <c r="J26" s="157"/>
      <c r="K26" s="87" t="e">
        <f t="shared" si="1"/>
        <v>#REF!</v>
      </c>
      <c r="L26" s="86"/>
      <c r="M26" s="250"/>
      <c r="N26" s="92"/>
    </row>
    <row r="27" spans="1:14" s="93" customFormat="1" x14ac:dyDescent="0.3">
      <c r="A27" s="161"/>
      <c r="B27" s="100" t="s">
        <v>91</v>
      </c>
      <c r="C27" s="24" t="s">
        <v>85</v>
      </c>
      <c r="D27" s="99">
        <f>VLOOKUP($F$5,'[7]IDACI '!$B$38:$W$206,16,FALSE)</f>
        <v>6.9999999999999964</v>
      </c>
      <c r="E27" s="178" t="e">
        <f>#REF!</f>
        <v>#REF!</v>
      </c>
      <c r="F27" s="176"/>
      <c r="G27" s="95"/>
      <c r="H27" s="177"/>
      <c r="I27" s="175"/>
      <c r="J27" s="157"/>
      <c r="K27" s="87" t="e">
        <f t="shared" si="1"/>
        <v>#REF!</v>
      </c>
      <c r="L27" s="86"/>
      <c r="M27" s="250"/>
      <c r="N27" s="92"/>
    </row>
    <row r="28" spans="1:14" s="93" customFormat="1" x14ac:dyDescent="0.3">
      <c r="A28" s="161"/>
      <c r="B28" s="162"/>
      <c r="C28" s="24" t="s">
        <v>86</v>
      </c>
      <c r="D28" s="99">
        <f>VLOOKUP($F$5,'[7]IDACI '!$B$38:$W$206,17,FALSE)</f>
        <v>100.9999999999998</v>
      </c>
      <c r="E28" s="178" t="e">
        <f>#REF!</f>
        <v>#REF!</v>
      </c>
      <c r="F28" s="176"/>
      <c r="G28" s="95"/>
      <c r="H28" s="177"/>
      <c r="I28" s="175"/>
      <c r="J28" s="157"/>
      <c r="K28" s="87" t="e">
        <f t="shared" si="1"/>
        <v>#REF!</v>
      </c>
      <c r="L28" s="86"/>
      <c r="M28" s="250"/>
      <c r="N28" s="92"/>
    </row>
    <row r="29" spans="1:14" s="93" customFormat="1" x14ac:dyDescent="0.3">
      <c r="A29" s="161"/>
      <c r="B29" s="162"/>
      <c r="C29" s="24" t="s">
        <v>87</v>
      </c>
      <c r="D29" s="99">
        <f>VLOOKUP($F$5,'[7]IDACI '!$B$38:$W$206,18,FALSE)</f>
        <v>242.99999999999983</v>
      </c>
      <c r="E29" s="178" t="e">
        <f>#REF!</f>
        <v>#REF!</v>
      </c>
      <c r="F29" s="176"/>
      <c r="G29" s="95"/>
      <c r="H29" s="177"/>
      <c r="I29" s="175"/>
      <c r="J29" s="157"/>
      <c r="K29" s="87" t="e">
        <f t="shared" si="1"/>
        <v>#REF!</v>
      </c>
      <c r="L29" s="86"/>
      <c r="M29" s="250"/>
      <c r="N29" s="92"/>
    </row>
    <row r="30" spans="1:14" s="93" customFormat="1" x14ac:dyDescent="0.3">
      <c r="A30" s="161"/>
      <c r="B30" s="162"/>
      <c r="C30" s="24" t="s">
        <v>88</v>
      </c>
      <c r="D30" s="99">
        <f>VLOOKUP($F$5,'[7]IDACI '!$B$38:$W$206,19,FALSE)</f>
        <v>0</v>
      </c>
      <c r="E30" s="178" t="e">
        <f>#REF!</f>
        <v>#REF!</v>
      </c>
      <c r="F30" s="176"/>
      <c r="G30" s="95"/>
      <c r="H30" s="177"/>
      <c r="I30" s="175"/>
      <c r="J30" s="157"/>
      <c r="K30" s="87" t="e">
        <f t="shared" si="1"/>
        <v>#REF!</v>
      </c>
      <c r="L30" s="86"/>
      <c r="M30" s="250"/>
      <c r="N30" s="92"/>
    </row>
    <row r="31" spans="1:14" s="93" customFormat="1" x14ac:dyDescent="0.3">
      <c r="A31" s="161"/>
      <c r="B31" s="162"/>
      <c r="C31" s="24" t="s">
        <v>89</v>
      </c>
      <c r="D31" s="99">
        <f>VLOOKUP($F$5,'[7]IDACI '!$B$38:$W$206,20,FALSE)</f>
        <v>0.99999999999999956</v>
      </c>
      <c r="E31" s="178" t="e">
        <f>#REF!</f>
        <v>#REF!</v>
      </c>
      <c r="F31" s="176"/>
      <c r="G31" s="95"/>
      <c r="H31" s="177"/>
      <c r="I31" s="175"/>
      <c r="J31" s="157"/>
      <c r="K31" s="87" t="e">
        <f t="shared" si="1"/>
        <v>#REF!</v>
      </c>
      <c r="L31" s="86"/>
      <c r="M31" s="250" t="e">
        <f>SUM(K25:K31)-G25</f>
        <v>#REF!</v>
      </c>
      <c r="N31" s="92"/>
    </row>
    <row r="32" spans="1:14" s="93" customFormat="1" ht="12" x14ac:dyDescent="0.3">
      <c r="A32" s="161"/>
      <c r="B32" s="162"/>
      <c r="C32" s="96"/>
      <c r="D32" s="96"/>
      <c r="E32" s="97"/>
      <c r="F32" s="176"/>
      <c r="G32" s="95"/>
      <c r="H32" s="177"/>
      <c r="I32" s="175"/>
      <c r="J32" s="157"/>
      <c r="K32" s="247"/>
      <c r="L32" s="86"/>
      <c r="M32" s="250"/>
      <c r="N32" s="92"/>
    </row>
    <row r="33" spans="1:14" x14ac:dyDescent="0.3">
      <c r="A33" s="158"/>
      <c r="B33" s="80" t="s">
        <v>111</v>
      </c>
      <c r="C33" s="24" t="s">
        <v>83</v>
      </c>
      <c r="D33" s="99">
        <f>[7]FSM!$G$189</f>
        <v>241.99999999999997</v>
      </c>
      <c r="E33" s="179" t="e">
        <f>#REF!</f>
        <v>#REF!</v>
      </c>
      <c r="F33" s="83">
        <f>'[8]with MFG '!$I$188</f>
        <v>509504.65082628379</v>
      </c>
      <c r="G33" s="84">
        <f>'[7]with MFG'!$H$187</f>
        <v>465733.34427349479</v>
      </c>
      <c r="H33" s="32">
        <f>G33-F33</f>
        <v>-43771.306552788999</v>
      </c>
      <c r="I33" s="77">
        <f>IF(M33=TRUE,"n/a",IF(F33=0,"n/a",(H33/F33)*100))</f>
        <v>-8.5909532880226589</v>
      </c>
      <c r="K33" s="87" t="e">
        <f t="shared" ref="K33:K48" si="2">D33*E33</f>
        <v>#REF!</v>
      </c>
      <c r="L33" s="86">
        <v>5</v>
      </c>
      <c r="N33" s="78"/>
    </row>
    <row r="34" spans="1:14" x14ac:dyDescent="0.3">
      <c r="A34" s="47"/>
      <c r="B34" s="100"/>
      <c r="C34" s="24" t="s">
        <v>84</v>
      </c>
      <c r="D34" s="99">
        <f>VLOOKUP($G$5,'[7]IDACI '!$B$178:$W$204,15,FALSE)</f>
        <v>134.16086434573802</v>
      </c>
      <c r="E34" s="179" t="e">
        <f>#REF!</f>
        <v>#REF!</v>
      </c>
      <c r="F34" s="83"/>
      <c r="G34" s="84"/>
      <c r="H34" s="32"/>
      <c r="I34" s="77"/>
      <c r="K34" s="87" t="e">
        <f t="shared" si="2"/>
        <v>#REF!</v>
      </c>
      <c r="L34" s="86"/>
      <c r="N34" s="78"/>
    </row>
    <row r="35" spans="1:14" x14ac:dyDescent="0.3">
      <c r="A35" s="47"/>
      <c r="B35" s="100"/>
      <c r="C35" s="24" t="s">
        <v>85</v>
      </c>
      <c r="D35" s="99">
        <f>VLOOKUP($G$5,'[7]IDACI '!$B$178:$W$204,16,FALSE)</f>
        <v>115.13805522208922</v>
      </c>
      <c r="E35" s="179" t="e">
        <f>#REF!</f>
        <v>#REF!</v>
      </c>
      <c r="F35" s="83"/>
      <c r="G35" s="84"/>
      <c r="H35" s="32"/>
      <c r="I35" s="77"/>
      <c r="K35" s="87" t="e">
        <f t="shared" si="2"/>
        <v>#REF!</v>
      </c>
      <c r="L35" s="86"/>
      <c r="N35" s="78"/>
    </row>
    <row r="36" spans="1:14" x14ac:dyDescent="0.3">
      <c r="A36" s="47"/>
      <c r="B36" s="80"/>
      <c r="C36" s="24" t="s">
        <v>86</v>
      </c>
      <c r="D36" s="99">
        <f>VLOOKUP($G$5,'[7]IDACI '!$B$178:$W$204,17,FALSE)</f>
        <v>288.34573829531791</v>
      </c>
      <c r="E36" s="179" t="e">
        <f>#REF!</f>
        <v>#REF!</v>
      </c>
      <c r="F36" s="83"/>
      <c r="G36" s="84"/>
      <c r="H36" s="32"/>
      <c r="I36" s="77"/>
      <c r="K36" s="87" t="e">
        <f t="shared" si="2"/>
        <v>#REF!</v>
      </c>
      <c r="L36" s="86"/>
      <c r="N36" s="78"/>
    </row>
    <row r="37" spans="1:14" x14ac:dyDescent="0.3">
      <c r="A37" s="47"/>
      <c r="B37" s="80"/>
      <c r="C37" s="24" t="s">
        <v>87</v>
      </c>
      <c r="D37" s="99">
        <f>VLOOKUP($G$5,'[7]IDACI '!$B$178:$W$204,18,FALSE)</f>
        <v>219.2629051620649</v>
      </c>
      <c r="E37" s="179" t="e">
        <f>#REF!</f>
        <v>#REF!</v>
      </c>
      <c r="F37" s="83"/>
      <c r="G37" s="84"/>
      <c r="H37" s="32"/>
      <c r="I37" s="77"/>
      <c r="K37" s="87" t="e">
        <f t="shared" si="2"/>
        <v>#REF!</v>
      </c>
      <c r="L37" s="86"/>
      <c r="N37" s="78"/>
    </row>
    <row r="38" spans="1:14" x14ac:dyDescent="0.3">
      <c r="A38" s="47"/>
      <c r="B38" s="80"/>
      <c r="C38" s="24" t="s">
        <v>88</v>
      </c>
      <c r="D38" s="99">
        <f>VLOOKUP($G$5,'[7]IDACI '!$B$178:$W$204,19,FALSE)</f>
        <v>1.0012004801920762</v>
      </c>
      <c r="E38" s="179" t="e">
        <f>#REF!</f>
        <v>#REF!</v>
      </c>
      <c r="F38" s="83"/>
      <c r="G38" s="84"/>
      <c r="H38" s="32"/>
      <c r="I38" s="77"/>
      <c r="K38" s="87" t="e">
        <f t="shared" si="2"/>
        <v>#REF!</v>
      </c>
      <c r="L38" s="86"/>
      <c r="N38" s="78"/>
    </row>
    <row r="39" spans="1:14" x14ac:dyDescent="0.3">
      <c r="A39" s="47"/>
      <c r="B39" s="80"/>
      <c r="C39" s="24" t="s">
        <v>89</v>
      </c>
      <c r="D39" s="99">
        <f>VLOOKUP($G$5,'[7]IDACI '!$B$178:$W$204,20,FALSE)</f>
        <v>7.0084033613445333</v>
      </c>
      <c r="E39" s="179" t="e">
        <f>#REF!</f>
        <v>#REF!</v>
      </c>
      <c r="F39" s="83"/>
      <c r="G39" s="84"/>
      <c r="H39" s="32"/>
      <c r="I39" s="77"/>
      <c r="K39" s="87" t="e">
        <f t="shared" si="2"/>
        <v>#REF!</v>
      </c>
      <c r="L39" s="86"/>
      <c r="M39" s="250" t="e">
        <f>SUM(K33:K39)-G33</f>
        <v>#REF!</v>
      </c>
      <c r="N39" s="78"/>
    </row>
    <row r="40" spans="1:14" s="72" customFormat="1" ht="12.5" x14ac:dyDescent="0.25">
      <c r="A40" s="69"/>
      <c r="B40" s="80"/>
      <c r="C40" s="24"/>
      <c r="D40" s="24"/>
      <c r="E40" s="111"/>
      <c r="F40" s="103"/>
      <c r="G40" s="103"/>
      <c r="H40" s="32"/>
      <c r="I40" s="77"/>
      <c r="K40" s="246"/>
      <c r="L40" s="86"/>
      <c r="M40" s="250"/>
    </row>
    <row r="41" spans="1:14" s="72" customFormat="1" x14ac:dyDescent="0.3">
      <c r="A41" s="69"/>
      <c r="B41" s="80" t="s">
        <v>66</v>
      </c>
      <c r="C41" s="24" t="s">
        <v>112</v>
      </c>
      <c r="D41" s="104">
        <f>[7]Attain!$O187</f>
        <v>112.98732305861434</v>
      </c>
      <c r="E41" s="88" t="e">
        <f>#REF!</f>
        <v>#REF!</v>
      </c>
      <c r="F41" s="83">
        <f>'[8]with MFG '!$K$187</f>
        <v>181878.12066364638</v>
      </c>
      <c r="G41" s="84">
        <f>'[7]with MFG'!$J186</f>
        <v>173850.50070989213</v>
      </c>
      <c r="H41" s="32">
        <f>G41-F41</f>
        <v>-8027.6199537542416</v>
      </c>
      <c r="I41" s="77" t="e">
        <f t="shared" ref="I41:I56" si="3">IF(M41=TRUE,"n/a",IF(F41=0,"n/a",(H41/F41)*100))</f>
        <v>#REF!</v>
      </c>
      <c r="K41" s="87" t="e">
        <f t="shared" si="2"/>
        <v>#REF!</v>
      </c>
      <c r="L41" s="86">
        <v>7</v>
      </c>
      <c r="M41" s="250" t="e">
        <f>K41-G41</f>
        <v>#REF!</v>
      </c>
    </row>
    <row r="42" spans="1:14" s="105" customFormat="1" x14ac:dyDescent="0.3">
      <c r="A42" s="79"/>
      <c r="B42" s="80"/>
      <c r="C42" s="24" t="s">
        <v>113</v>
      </c>
      <c r="D42" s="104">
        <f>[7]Attain!$O188</f>
        <v>352.71004243281482</v>
      </c>
      <c r="E42" s="88" t="e">
        <f>#REF!</f>
        <v>#REF!</v>
      </c>
      <c r="F42" s="83">
        <f>'[8]with MFG '!$K$188</f>
        <v>554877.41035482183</v>
      </c>
      <c r="G42" s="84">
        <f>'[7]with MFG'!$J187</f>
        <v>578482.73613425787</v>
      </c>
      <c r="H42" s="32">
        <f>G42-F42</f>
        <v>23605.32577943604</v>
      </c>
      <c r="I42" s="77" t="e">
        <f t="shared" si="3"/>
        <v>#REF!</v>
      </c>
      <c r="K42" s="87" t="e">
        <f t="shared" si="2"/>
        <v>#REF!</v>
      </c>
      <c r="L42" s="86">
        <v>7</v>
      </c>
      <c r="M42" s="250" t="e">
        <f t="shared" ref="M42:M59" si="4">K42-G42</f>
        <v>#REF!</v>
      </c>
    </row>
    <row r="43" spans="1:14" s="105" customFormat="1" ht="12.5" x14ac:dyDescent="0.25">
      <c r="A43" s="106"/>
      <c r="B43" s="80"/>
      <c r="C43" s="24"/>
      <c r="D43" s="102"/>
      <c r="E43" s="111"/>
      <c r="F43" s="107"/>
      <c r="G43" s="107"/>
      <c r="H43" s="129"/>
      <c r="I43" s="77"/>
      <c r="K43" s="248"/>
      <c r="L43" s="86"/>
      <c r="M43" s="250"/>
    </row>
    <row r="44" spans="1:14" x14ac:dyDescent="0.3">
      <c r="A44" s="160">
        <v>100281</v>
      </c>
      <c r="B44" s="80" t="s">
        <v>67</v>
      </c>
      <c r="C44" s="24" t="s">
        <v>114</v>
      </c>
      <c r="D44" s="104">
        <f>[7]EAL!$G188</f>
        <v>88.014705882353084</v>
      </c>
      <c r="E44" s="180" t="e">
        <f>#REF!</f>
        <v>#REF!</v>
      </c>
      <c r="F44" s="83">
        <f>'[8]with MFG '!$L187</f>
        <v>30542.653433819887</v>
      </c>
      <c r="G44" s="84">
        <f>[7]EAL!$H188</f>
        <v>29618.846719167694</v>
      </c>
      <c r="H44" s="32">
        <f>G44-F44</f>
        <v>-923.80671465219348</v>
      </c>
      <c r="I44" s="77" t="e">
        <f t="shared" si="3"/>
        <v>#REF!</v>
      </c>
      <c r="K44" s="87" t="e">
        <f t="shared" si="2"/>
        <v>#REF!</v>
      </c>
      <c r="L44" s="86">
        <v>8</v>
      </c>
      <c r="M44" s="250" t="e">
        <f t="shared" si="4"/>
        <v>#REF!</v>
      </c>
    </row>
    <row r="45" spans="1:14" x14ac:dyDescent="0.3">
      <c r="B45" s="80"/>
      <c r="C45" s="24" t="s">
        <v>115</v>
      </c>
      <c r="D45" s="104">
        <f>[7]EAL!$G189</f>
        <v>133.31971153846135</v>
      </c>
      <c r="E45" s="180" t="e">
        <f>#REF!</f>
        <v>#REF!</v>
      </c>
      <c r="F45" s="83">
        <f>'[8]with MFG '!$L188</f>
        <v>116568.33427712781</v>
      </c>
      <c r="G45" s="84">
        <f>[7]EAL!$H189</f>
        <v>108756.49842532238</v>
      </c>
      <c r="H45" s="32">
        <f>G45-F45</f>
        <v>-7811.8358518054301</v>
      </c>
      <c r="I45" s="77" t="e">
        <f t="shared" si="3"/>
        <v>#REF!</v>
      </c>
      <c r="K45" s="87" t="e">
        <f t="shared" si="2"/>
        <v>#REF!</v>
      </c>
      <c r="L45" s="86">
        <v>8</v>
      </c>
      <c r="M45" s="250" t="e">
        <f t="shared" si="4"/>
        <v>#REF!</v>
      </c>
    </row>
    <row r="46" spans="1:14" x14ac:dyDescent="0.3">
      <c r="B46" s="80"/>
      <c r="C46" s="24"/>
      <c r="D46" s="104"/>
      <c r="E46" s="180"/>
      <c r="F46" s="83"/>
      <c r="G46" s="84"/>
      <c r="H46" s="32"/>
      <c r="I46" s="77"/>
      <c r="K46" s="87"/>
      <c r="L46" s="86"/>
    </row>
    <row r="47" spans="1:14" s="183" customFormat="1" ht="14" x14ac:dyDescent="0.3">
      <c r="A47" s="181"/>
      <c r="B47" s="108" t="s">
        <v>217</v>
      </c>
      <c r="C47" s="114" t="s">
        <v>227</v>
      </c>
      <c r="D47" s="104">
        <f>[7]Mobility!$G187</f>
        <v>19.10000000000014</v>
      </c>
      <c r="E47" s="182" t="e">
        <f>#REF!</f>
        <v>#REF!</v>
      </c>
      <c r="F47" s="83">
        <f>'[8]with MFG '!$J187</f>
        <v>4320.4155780155088</v>
      </c>
      <c r="G47" s="84">
        <f>[7]Mobility!$K187</f>
        <v>5204.333335018292</v>
      </c>
      <c r="H47" s="32">
        <f>G47-F47</f>
        <v>883.91775700278322</v>
      </c>
      <c r="I47" s="77" t="e">
        <f t="shared" si="3"/>
        <v>#REF!</v>
      </c>
      <c r="J47" s="105"/>
      <c r="K47" s="87" t="e">
        <f t="shared" si="2"/>
        <v>#REF!</v>
      </c>
      <c r="L47" s="86">
        <v>6</v>
      </c>
      <c r="M47" s="250" t="e">
        <f t="shared" si="4"/>
        <v>#REF!</v>
      </c>
      <c r="N47" s="78"/>
    </row>
    <row r="48" spans="1:14" x14ac:dyDescent="0.3">
      <c r="A48" s="158"/>
      <c r="B48" s="80"/>
      <c r="C48" s="114" t="s">
        <v>228</v>
      </c>
      <c r="D48" s="104">
        <f>[7]Mobility!$G188</f>
        <v>16.599999999999905</v>
      </c>
      <c r="E48" s="182" t="e">
        <f>#REF!</f>
        <v>#REF!</v>
      </c>
      <c r="F48" s="83">
        <f>'[8]with MFG '!$J188</f>
        <v>12389.612685401356</v>
      </c>
      <c r="G48" s="84">
        <f>[7]Mobility!$K188</f>
        <v>6169.7862606970148</v>
      </c>
      <c r="H48" s="32">
        <f>G48-F48</f>
        <v>-6219.8264247043417</v>
      </c>
      <c r="I48" s="77" t="e">
        <f t="shared" si="3"/>
        <v>#REF!</v>
      </c>
      <c r="K48" s="87" t="e">
        <f t="shared" si="2"/>
        <v>#REF!</v>
      </c>
      <c r="L48" s="86">
        <v>6</v>
      </c>
      <c r="M48" s="250" t="e">
        <f t="shared" si="4"/>
        <v>#REF!</v>
      </c>
      <c r="N48" s="78"/>
    </row>
    <row r="49" spans="1:14" x14ac:dyDescent="0.3">
      <c r="A49" s="158"/>
      <c r="B49" s="80"/>
      <c r="C49" s="24"/>
      <c r="D49" s="24"/>
      <c r="E49" s="111"/>
      <c r="F49" s="83"/>
      <c r="G49" s="84"/>
      <c r="H49" s="32"/>
      <c r="I49" s="77"/>
      <c r="L49" s="86"/>
      <c r="N49" s="78"/>
    </row>
    <row r="50" spans="1:14" x14ac:dyDescent="0.3">
      <c r="A50" s="158"/>
      <c r="B50" s="80" t="s">
        <v>68</v>
      </c>
      <c r="C50" s="24"/>
      <c r="D50" s="24"/>
      <c r="E50" s="111"/>
      <c r="F50" s="83">
        <f>VLOOKUP(F$5,'[8]with MFG '!$E:$U,L50,FALSE)</f>
        <v>150000</v>
      </c>
      <c r="G50" s="84">
        <f>VLOOKUP($F$5,'[7]with MFG'!$D:$U,L50,FALSE)</f>
        <v>150000</v>
      </c>
      <c r="H50" s="32">
        <f>G50-F50</f>
        <v>0</v>
      </c>
      <c r="I50" s="77">
        <f t="shared" si="3"/>
        <v>0</v>
      </c>
      <c r="K50" s="101">
        <f>G50</f>
        <v>150000</v>
      </c>
      <c r="L50" s="86">
        <v>9</v>
      </c>
      <c r="M50" s="250">
        <f t="shared" si="4"/>
        <v>0</v>
      </c>
      <c r="N50" s="78"/>
    </row>
    <row r="51" spans="1:14" x14ac:dyDescent="0.3">
      <c r="A51" s="158"/>
      <c r="B51" s="80"/>
      <c r="C51" s="24"/>
      <c r="D51" s="24"/>
      <c r="E51" s="111"/>
      <c r="F51" s="122"/>
      <c r="G51" s="110"/>
      <c r="H51" s="32"/>
      <c r="I51" s="77"/>
      <c r="K51" s="101"/>
      <c r="L51" s="86"/>
      <c r="N51" s="78"/>
    </row>
    <row r="52" spans="1:14" x14ac:dyDescent="0.3">
      <c r="A52" s="158"/>
      <c r="B52" s="108" t="s">
        <v>224</v>
      </c>
      <c r="C52" s="24"/>
      <c r="D52" s="24"/>
      <c r="E52" s="111"/>
      <c r="F52" s="83">
        <f>VLOOKUP(F$5,'[8]with MFG '!$E:$U,L52,FALSE)</f>
        <v>107397.727785925</v>
      </c>
      <c r="G52" s="84">
        <f>VLOOKUP($F$5,'[7]with MFG'!$D:$U,L52,FALSE)</f>
        <v>152710.39294200001</v>
      </c>
      <c r="H52" s="32">
        <f>G52-F52</f>
        <v>45312.665156075003</v>
      </c>
      <c r="I52" s="77">
        <f t="shared" si="3"/>
        <v>42.191456085920514</v>
      </c>
      <c r="K52" s="101">
        <f t="shared" ref="K52:K59" si="5">G52</f>
        <v>152710.39294200001</v>
      </c>
      <c r="L52" s="86">
        <v>10</v>
      </c>
      <c r="M52" s="250">
        <f t="shared" si="4"/>
        <v>0</v>
      </c>
      <c r="N52" s="78"/>
    </row>
    <row r="53" spans="1:14" x14ac:dyDescent="0.3">
      <c r="A53" s="158"/>
      <c r="B53" s="80"/>
      <c r="C53" s="24"/>
      <c r="D53" s="24"/>
      <c r="E53" s="111"/>
      <c r="F53" s="122"/>
      <c r="G53" s="110"/>
      <c r="H53" s="32"/>
      <c r="I53" s="77"/>
      <c r="K53" s="101"/>
      <c r="L53" s="86"/>
      <c r="N53" s="78"/>
    </row>
    <row r="54" spans="1:14" x14ac:dyDescent="0.3">
      <c r="A54" s="158"/>
      <c r="B54" s="108" t="s">
        <v>9</v>
      </c>
      <c r="C54" s="24"/>
      <c r="D54" s="24"/>
      <c r="E54" s="111"/>
      <c r="F54" s="83">
        <f>VLOOKUP(F$5,'[8]with MFG '!$E:$U,L54,FALSE)</f>
        <v>40496.9</v>
      </c>
      <c r="G54" s="84">
        <f>VLOOKUP($F$5,'[7]with MFG'!$D:$U,L54,FALSE)</f>
        <v>41414.1</v>
      </c>
      <c r="H54" s="32">
        <f>G54-F54</f>
        <v>917.19999999999709</v>
      </c>
      <c r="I54" s="77">
        <f t="shared" si="3"/>
        <v>2.2648647180401391</v>
      </c>
      <c r="K54" s="101">
        <f t="shared" si="5"/>
        <v>41414.1</v>
      </c>
      <c r="L54" s="86">
        <v>11</v>
      </c>
      <c r="M54" s="250">
        <f t="shared" si="4"/>
        <v>0</v>
      </c>
      <c r="N54" s="78"/>
    </row>
    <row r="55" spans="1:14" x14ac:dyDescent="0.3">
      <c r="A55" s="158"/>
      <c r="B55" s="80"/>
      <c r="C55" s="24"/>
      <c r="D55" s="24"/>
      <c r="E55" s="111"/>
      <c r="F55" s="122"/>
      <c r="G55" s="110"/>
      <c r="H55" s="32"/>
      <c r="I55" s="77"/>
      <c r="K55" s="101"/>
      <c r="L55" s="86"/>
      <c r="N55" s="78"/>
    </row>
    <row r="56" spans="1:14" x14ac:dyDescent="0.3">
      <c r="A56" s="158"/>
      <c r="B56" s="108" t="s">
        <v>225</v>
      </c>
      <c r="C56" s="24"/>
      <c r="D56" s="24"/>
      <c r="E56" s="111"/>
      <c r="F56" s="83">
        <f>VLOOKUP(F$5,'[8]with MFG '!$E:$U,L56,FALSE)</f>
        <v>557507.44734155887</v>
      </c>
      <c r="G56" s="84">
        <f>VLOOKUP($F$5,'[7]with MFG'!$D:$U,L56,FALSE)</f>
        <v>548760.901311995</v>
      </c>
      <c r="H56" s="32">
        <f>G56-F56</f>
        <v>-8746.5460295638768</v>
      </c>
      <c r="I56" s="77">
        <f t="shared" si="3"/>
        <v>-1.5688662225538441</v>
      </c>
      <c r="K56" s="101">
        <f t="shared" si="5"/>
        <v>548760.901311995</v>
      </c>
      <c r="L56" s="86">
        <v>12</v>
      </c>
      <c r="M56" s="250">
        <f t="shared" si="4"/>
        <v>0</v>
      </c>
      <c r="N56" s="78"/>
    </row>
    <row r="57" spans="1:14" ht="14" x14ac:dyDescent="0.3">
      <c r="A57" s="158"/>
      <c r="B57" s="163"/>
      <c r="C57" s="24"/>
      <c r="D57" s="24"/>
      <c r="E57" s="111"/>
      <c r="F57" s="83"/>
      <c r="G57" s="84"/>
      <c r="H57" s="32"/>
      <c r="I57" s="77"/>
      <c r="K57" s="101"/>
      <c r="L57" s="78"/>
      <c r="N57" s="78"/>
    </row>
    <row r="58" spans="1:14" x14ac:dyDescent="0.3">
      <c r="A58" s="158"/>
      <c r="B58" s="80" t="s">
        <v>69</v>
      </c>
      <c r="C58" s="24"/>
      <c r="D58" s="114" t="s">
        <v>121</v>
      </c>
      <c r="E58" s="30" t="e">
        <f>#REF!</f>
        <v>#REF!</v>
      </c>
      <c r="F58" s="83">
        <f>VLOOKUP(F$5,'[8]with MFG '!$E:$U,L58,FALSE)</f>
        <v>0</v>
      </c>
      <c r="G58" s="84">
        <f>VLOOKUP($F$5,'[7]with MFG'!$D:$U,L58,FALSE)</f>
        <v>0</v>
      </c>
      <c r="H58" s="32">
        <f>G58-F58</f>
        <v>0</v>
      </c>
      <c r="I58" s="77" t="str">
        <f>IF(M58=TRUE,"n/a",IF(F58=0,"n/a",(H58/F58)*100))</f>
        <v>n/a</v>
      </c>
      <c r="K58" s="101">
        <f t="shared" si="5"/>
        <v>0</v>
      </c>
      <c r="L58" s="86">
        <v>14</v>
      </c>
      <c r="M58" s="250">
        <f t="shared" si="4"/>
        <v>0</v>
      </c>
      <c r="N58" s="78"/>
    </row>
    <row r="59" spans="1:14" x14ac:dyDescent="0.3">
      <c r="A59" s="160">
        <v>100101</v>
      </c>
      <c r="B59" s="80" t="s">
        <v>70</v>
      </c>
      <c r="C59" s="24"/>
      <c r="D59" s="114" t="s">
        <v>122</v>
      </c>
      <c r="E59" s="30" t="e">
        <f>#REF!</f>
        <v>#REF!</v>
      </c>
      <c r="F59" s="83">
        <f>VLOOKUP(F$5,'[8]with MFG '!$E:$U,L59,FALSE)</f>
        <v>255096.20004033556</v>
      </c>
      <c r="G59" s="84">
        <f>VLOOKUP($F$5,'[7]with MFG'!$D:$U,L59,FALSE)</f>
        <v>160651.17724003055</v>
      </c>
      <c r="H59" s="32">
        <f>G59-F59</f>
        <v>-94445.022800305014</v>
      </c>
      <c r="I59" s="77">
        <f>IF(M59=TRUE,"n/a",IF(F59=0,"n/a",(H59/F59)*100))</f>
        <v>-37.023296617264961</v>
      </c>
      <c r="K59" s="101">
        <f t="shared" si="5"/>
        <v>160651.17724003055</v>
      </c>
      <c r="L59" s="86">
        <v>16</v>
      </c>
      <c r="M59" s="250">
        <f t="shared" si="4"/>
        <v>0</v>
      </c>
      <c r="N59" s="78"/>
    </row>
    <row r="60" spans="1:14" ht="13.5" thickBot="1" x14ac:dyDescent="0.35">
      <c r="A60" s="106"/>
      <c r="B60" s="80"/>
      <c r="C60" s="24"/>
      <c r="D60" s="24"/>
      <c r="E60" s="111"/>
      <c r="F60" s="75"/>
      <c r="G60" s="76"/>
      <c r="H60" s="32"/>
      <c r="I60" s="77"/>
      <c r="L60" s="78"/>
      <c r="N60" s="78"/>
    </row>
    <row r="61" spans="1:14" s="72" customFormat="1" ht="14.5" thickBot="1" x14ac:dyDescent="0.35">
      <c r="A61" s="118"/>
      <c r="B61" s="1" t="s">
        <v>75</v>
      </c>
      <c r="C61" s="2"/>
      <c r="D61" s="2"/>
      <c r="E61" s="4"/>
      <c r="F61" s="112">
        <f>SUM(F18:F59)</f>
        <v>6871131.1817702809</v>
      </c>
      <c r="G61" s="112">
        <f>SUM(G18:G59)</f>
        <v>6823967.2671343926</v>
      </c>
      <c r="H61" s="112">
        <f>SUM(H18:H59)</f>
        <v>-47163.914635889567</v>
      </c>
      <c r="I61" s="113">
        <f>IF(M61=TRUE,"n/a",IF(F61=0,"n/a",(H61/F61)*100))</f>
        <v>-0.68640684318499989</v>
      </c>
      <c r="K61" s="246"/>
      <c r="M61" s="250"/>
    </row>
    <row r="62" spans="1:14" s="72" customFormat="1" ht="14" x14ac:dyDescent="0.3">
      <c r="A62" s="118"/>
      <c r="B62" s="8"/>
      <c r="C62" s="3"/>
      <c r="D62" s="3"/>
      <c r="E62" s="9"/>
      <c r="F62" s="130"/>
      <c r="G62" s="130"/>
      <c r="H62" s="130"/>
      <c r="I62" s="154"/>
      <c r="K62" s="246"/>
      <c r="M62" s="250"/>
    </row>
    <row r="63" spans="1:14" s="35" customFormat="1" ht="12.5" x14ac:dyDescent="0.25">
      <c r="A63" s="184">
        <v>100101</v>
      </c>
      <c r="B63" s="108" t="s">
        <v>218</v>
      </c>
      <c r="C63" s="114"/>
      <c r="D63" s="114"/>
      <c r="E63" s="115"/>
      <c r="F63" s="83">
        <f>G63</f>
        <v>130449.54857142858</v>
      </c>
      <c r="G63" s="83">
        <f>IF(ISERROR(VLOOKUP(F5,'[6]EY1516 Aut15'!$G:$S,13,FALSE)),0,VLOOKUP(F5,'[6]EY1516 Aut15'!$G:$S,13,FALSE))</f>
        <v>130449.54857142858</v>
      </c>
      <c r="H63" s="32">
        <f>G63-F63</f>
        <v>0</v>
      </c>
      <c r="I63" s="77">
        <f>IF(M63=TRUE,"n/a",IF(F63=0,"n/a",(H63/F63)*100))</f>
        <v>0</v>
      </c>
      <c r="K63" s="244"/>
      <c r="L63" s="116"/>
      <c r="M63" s="250"/>
      <c r="N63" s="116"/>
    </row>
    <row r="64" spans="1:14" s="35" customFormat="1" ht="12.5" x14ac:dyDescent="0.25">
      <c r="A64" s="185">
        <v>100101</v>
      </c>
      <c r="B64" s="117" t="s">
        <v>219</v>
      </c>
      <c r="C64" s="109"/>
      <c r="D64" s="114"/>
      <c r="E64" s="115"/>
      <c r="F64" s="83">
        <f>G64</f>
        <v>45364.821428571428</v>
      </c>
      <c r="G64" s="83">
        <f>IF(ISERROR(VLOOKUP($F$5,'[5]EY1516 Smr'!$F:$R,13,FALSE)),0,VLOOKUP($F$5,'[5]EY1516 Smr'!$F:$R,13,FALSE))</f>
        <v>45364.821428571428</v>
      </c>
      <c r="H64" s="32">
        <f>G64-F64</f>
        <v>0</v>
      </c>
      <c r="I64" s="77">
        <f>IF(M64=TRUE,"n/a",IF(F64=0,"n/a",(H64/F64)*100))</f>
        <v>0</v>
      </c>
      <c r="K64" s="244"/>
      <c r="L64" s="116"/>
      <c r="M64" s="250"/>
      <c r="N64" s="116"/>
    </row>
    <row r="65" spans="1:15" s="72" customFormat="1" thickBot="1" x14ac:dyDescent="0.3">
      <c r="A65" s="159"/>
      <c r="B65" s="37"/>
      <c r="C65" s="114"/>
      <c r="D65" s="114"/>
      <c r="E65" s="115"/>
      <c r="G65" s="73"/>
      <c r="K65" s="246"/>
      <c r="M65" s="250"/>
      <c r="O65" s="72" t="s">
        <v>10</v>
      </c>
    </row>
    <row r="66" spans="1:15" s="72" customFormat="1" ht="14.5" thickBot="1" x14ac:dyDescent="0.35">
      <c r="A66" s="118"/>
      <c r="B66" s="1" t="s">
        <v>56</v>
      </c>
      <c r="C66" s="2"/>
      <c r="D66" s="2"/>
      <c r="E66" s="4"/>
      <c r="F66" s="112">
        <f>SUM(F61:F64)</f>
        <v>7046945.551770281</v>
      </c>
      <c r="G66" s="112">
        <f>SUM(G61:G64)</f>
        <v>6999781.6371343927</v>
      </c>
      <c r="H66" s="112">
        <f>SUM(H61:H64)</f>
        <v>-47163.914635889567</v>
      </c>
      <c r="I66" s="113">
        <f>IF(M66=TRUE,"n/a",IF(F66=0,"n/a",(H66/F66)*100))</f>
        <v>-0.66928166663699273</v>
      </c>
      <c r="K66" s="246"/>
      <c r="M66" s="250"/>
    </row>
    <row r="67" spans="1:15" ht="12.5" x14ac:dyDescent="0.25">
      <c r="B67" s="119"/>
      <c r="C67" s="134"/>
      <c r="D67" s="134"/>
      <c r="E67" s="74"/>
      <c r="F67" s="107">
        <f>VLOOKUP(G5,'[8]with MFG '!$E:$U,17,FALSE)-F61</f>
        <v>0</v>
      </c>
      <c r="G67" s="107">
        <f>VLOOKUP($F$5,'[7]with MFG'!$D:$U,18,FALSE)-G61</f>
        <v>0</v>
      </c>
      <c r="H67" s="129">
        <f>G66-F66-H66</f>
        <v>1.2660166248679161E-9</v>
      </c>
      <c r="I67" s="105"/>
      <c r="J67" s="105"/>
      <c r="L67" s="78"/>
      <c r="N67" s="78"/>
    </row>
    <row r="68" spans="1:15" s="35" customFormat="1" x14ac:dyDescent="0.3">
      <c r="A68" s="106"/>
      <c r="B68" s="108"/>
      <c r="C68" s="114"/>
      <c r="D68" s="310" t="s">
        <v>118</v>
      </c>
      <c r="E68" s="310"/>
      <c r="F68" s="83"/>
      <c r="G68" s="84"/>
      <c r="H68" s="32"/>
      <c r="I68" s="77"/>
      <c r="K68" s="244"/>
      <c r="L68" s="116"/>
      <c r="M68" s="250"/>
      <c r="N68" s="116"/>
    </row>
    <row r="69" spans="1:15" x14ac:dyDescent="0.3">
      <c r="A69" s="106"/>
      <c r="B69" s="80"/>
      <c r="C69" s="24"/>
      <c r="D69" s="120" t="s">
        <v>300</v>
      </c>
      <c r="E69" s="120" t="s">
        <v>298</v>
      </c>
      <c r="F69" s="75"/>
      <c r="G69" s="76"/>
      <c r="H69" s="32"/>
      <c r="I69" s="77"/>
      <c r="L69" s="78"/>
      <c r="N69" s="78"/>
    </row>
    <row r="70" spans="1:15" s="105" customFormat="1" ht="12.5" x14ac:dyDescent="0.25">
      <c r="A70" s="160">
        <v>100261</v>
      </c>
      <c r="B70" s="80" t="s">
        <v>76</v>
      </c>
      <c r="C70" s="24"/>
      <c r="D70" s="121"/>
      <c r="E70" s="121"/>
      <c r="F70" s="311" t="s">
        <v>565</v>
      </c>
      <c r="G70" s="312"/>
      <c r="H70" s="31" t="s">
        <v>299</v>
      </c>
      <c r="I70" s="85" t="s">
        <v>299</v>
      </c>
      <c r="K70" s="248"/>
      <c r="M70" s="250"/>
    </row>
    <row r="71" spans="1:15" s="105" customFormat="1" x14ac:dyDescent="0.3">
      <c r="A71" s="79"/>
      <c r="B71" s="80"/>
      <c r="C71" s="24"/>
      <c r="D71" s="186"/>
      <c r="E71" s="187"/>
      <c r="F71" s="124"/>
      <c r="G71" s="125"/>
      <c r="H71" s="126"/>
      <c r="I71" s="126"/>
      <c r="K71" s="248"/>
      <c r="M71" s="250"/>
    </row>
    <row r="72" spans="1:15" ht="12.5" x14ac:dyDescent="0.25">
      <c r="A72" s="79">
        <v>100263</v>
      </c>
      <c r="B72" s="123" t="s">
        <v>77</v>
      </c>
      <c r="E72" s="127"/>
      <c r="F72" s="311" t="s">
        <v>565</v>
      </c>
      <c r="G72" s="312"/>
      <c r="H72" s="31" t="s">
        <v>299</v>
      </c>
      <c r="I72" s="85" t="s">
        <v>299</v>
      </c>
    </row>
    <row r="73" spans="1:15" thickBot="1" x14ac:dyDescent="0.3">
      <c r="A73" s="79"/>
      <c r="B73" s="128"/>
      <c r="C73" s="15"/>
      <c r="D73" s="15"/>
      <c r="E73" s="115"/>
      <c r="F73" s="107"/>
      <c r="G73" s="107"/>
      <c r="H73" s="129"/>
      <c r="I73" s="105"/>
    </row>
    <row r="74" spans="1:15" ht="14.5" thickBot="1" x14ac:dyDescent="0.35">
      <c r="B74" s="1" t="s">
        <v>57</v>
      </c>
      <c r="C74" s="2"/>
      <c r="D74" s="2"/>
      <c r="E74" s="4"/>
      <c r="F74" s="132">
        <f>SUM(F70:F72)</f>
        <v>0</v>
      </c>
      <c r="G74" s="133">
        <f>SUM(G70:G72)</f>
        <v>0</v>
      </c>
      <c r="H74" s="112">
        <f>G74-F74</f>
        <v>0</v>
      </c>
      <c r="I74" s="113" t="str">
        <f>IF(M74=TRUE,"n/a",IF(F74=0,"n/a",(H74/F74)*100))</f>
        <v>n/a</v>
      </c>
    </row>
    <row r="75" spans="1:15" ht="14" x14ac:dyDescent="0.3">
      <c r="B75" s="3"/>
      <c r="C75" s="3"/>
      <c r="D75" s="3"/>
      <c r="E75" s="3"/>
      <c r="F75" s="130"/>
      <c r="G75" s="130"/>
      <c r="H75" s="130"/>
      <c r="I75" s="131"/>
    </row>
    <row r="76" spans="1:15" s="35" customFormat="1" thickBot="1" x14ac:dyDescent="0.3">
      <c r="A76" s="166"/>
      <c r="B76" s="15" t="s">
        <v>74</v>
      </c>
      <c r="C76" s="164"/>
      <c r="D76" s="164"/>
      <c r="E76" s="164"/>
      <c r="F76" s="124">
        <f>VLOOKUP($G$5,'[7]with MFG'!$D:$AH,30,FALSE)</f>
        <v>709555</v>
      </c>
      <c r="G76" s="124">
        <f>VLOOKUP($G$5,'[7]with MFG'!$D:$AH,31,FALSE)</f>
        <v>731995</v>
      </c>
      <c r="H76" s="32">
        <f>G76-F76</f>
        <v>22440</v>
      </c>
      <c r="I76" s="77">
        <f>IF(M76=TRUE,"n/a",IF(F76=0,"n/a",(H76/F76)*100))</f>
        <v>3.1625455391054955</v>
      </c>
      <c r="K76" s="244"/>
      <c r="M76" s="250"/>
    </row>
    <row r="77" spans="1:15" ht="16" thickBot="1" x14ac:dyDescent="0.35">
      <c r="A77" s="160">
        <v>100333</v>
      </c>
      <c r="B77" s="167" t="s">
        <v>58</v>
      </c>
      <c r="C77" s="2"/>
      <c r="D77" s="2"/>
      <c r="E77" s="4"/>
      <c r="F77" s="132">
        <f>SUM(F76)</f>
        <v>709555</v>
      </c>
      <c r="G77" s="133">
        <f>SUM(G76)</f>
        <v>731995</v>
      </c>
      <c r="H77" s="112">
        <f>G77-F77</f>
        <v>22440</v>
      </c>
      <c r="I77" s="113">
        <f>IF(M77=TRUE,"n/a",IF(F77=0,"n/a",(H77/F77)*100))</f>
        <v>3.1625455391054955</v>
      </c>
    </row>
    <row r="78" spans="1:15" ht="13.5" thickBot="1" x14ac:dyDescent="0.35">
      <c r="B78" s="134"/>
      <c r="C78" s="134"/>
      <c r="D78" s="134"/>
      <c r="E78" s="134"/>
    </row>
    <row r="79" spans="1:15" ht="18.5" thickBot="1" x14ac:dyDescent="0.4">
      <c r="B79" s="135" t="s">
        <v>235</v>
      </c>
      <c r="C79" s="28"/>
      <c r="D79" s="28"/>
      <c r="E79" s="29"/>
      <c r="F79" s="136">
        <f>F77+F74+F66</f>
        <v>7756500.551770281</v>
      </c>
      <c r="G79" s="137">
        <f>G77+G74+G66</f>
        <v>7731776.6371343927</v>
      </c>
      <c r="H79" s="138">
        <f>H77+H74+H66</f>
        <v>-24723.914635889567</v>
      </c>
      <c r="I79" s="139">
        <f>IF(M79=TRUE,"n/a",IF(F79=0,"n/a",(H79/F79)*100))</f>
        <v>-0.31875089121532751</v>
      </c>
    </row>
    <row r="80" spans="1:15" s="126" customFormat="1" ht="6.75" customHeight="1" thickBot="1" x14ac:dyDescent="0.35">
      <c r="A80" s="140"/>
      <c r="B80" s="141"/>
      <c r="C80" s="3"/>
      <c r="D80" s="3"/>
      <c r="E80" s="3"/>
      <c r="F80" s="142"/>
      <c r="G80" s="142"/>
      <c r="H80" s="142"/>
      <c r="I80" s="143"/>
      <c r="K80" s="249"/>
      <c r="M80" s="250"/>
    </row>
    <row r="81" spans="1:13" ht="16" thickBot="1" x14ac:dyDescent="0.35">
      <c r="B81" s="144" t="s">
        <v>107</v>
      </c>
      <c r="C81" s="5"/>
      <c r="D81" s="5"/>
      <c r="E81" s="6"/>
      <c r="F81" s="132">
        <f>(F18*4%)+(F33*50%)+(F25*50%)+F42+F41</f>
        <v>1263568.8646114697</v>
      </c>
      <c r="G81" s="133">
        <f>(G18*4%)+(G33*50%)+(G25*50%)+G42+G41</f>
        <v>1262875.1210767976</v>
      </c>
      <c r="H81" s="112">
        <f>G81-F81</f>
        <v>-693.74353467207402</v>
      </c>
      <c r="I81" s="113">
        <f>IF(M81=TRUE,"n/a",IF(F81=0,"n/a",(H81/F81)*100))</f>
        <v>-5.4903500244554593E-2</v>
      </c>
    </row>
    <row r="82" spans="1:13" x14ac:dyDescent="0.3">
      <c r="B82" s="105"/>
      <c r="C82" s="134"/>
      <c r="D82" s="134"/>
      <c r="E82" s="134"/>
    </row>
    <row r="83" spans="1:13" ht="15.5" x14ac:dyDescent="0.3">
      <c r="B83" s="145" t="s">
        <v>11</v>
      </c>
      <c r="C83" s="146"/>
      <c r="D83" s="146"/>
      <c r="E83" s="146"/>
      <c r="F83" s="147">
        <f>F79/F13</f>
        <v>6120.7279527961091</v>
      </c>
      <c r="G83" s="147">
        <f>G79/G13</f>
        <v>6091.6041929215817</v>
      </c>
      <c r="H83" s="147">
        <f>G83-F83</f>
        <v>-29.123759874527423</v>
      </c>
      <c r="I83" s="148">
        <f>H83/F83*100</f>
        <v>-0.47582183196400563</v>
      </c>
    </row>
    <row r="84" spans="1:13" ht="15.5" x14ac:dyDescent="0.3">
      <c r="B84" s="145" t="s">
        <v>495</v>
      </c>
      <c r="C84" s="146"/>
      <c r="D84" s="146"/>
      <c r="E84" s="146"/>
      <c r="F84" s="147">
        <f>(F79-F54-F56)/F13</f>
        <v>5648.8370658894237</v>
      </c>
      <c r="G84" s="147">
        <f>(G79-G54-G56)/G13</f>
        <v>5626.6253554209052</v>
      </c>
      <c r="H84" s="147">
        <f>G84-F84</f>
        <v>-22.211710468518504</v>
      </c>
      <c r="I84" s="148">
        <f>H84/F84*100</f>
        <v>-0.39320855265315058</v>
      </c>
      <c r="K84" s="246"/>
      <c r="L84" s="72"/>
    </row>
    <row r="85" spans="1:13" x14ac:dyDescent="0.3">
      <c r="B85" s="145" t="s">
        <v>496</v>
      </c>
      <c r="C85" s="149"/>
      <c r="D85" s="149"/>
      <c r="E85" s="149"/>
      <c r="F85" s="147">
        <f>(F66-F54-F56)/F13</f>
        <v>5088.9205038316759</v>
      </c>
      <c r="G85" s="147">
        <f>(G66-G54-G56)/G13</f>
        <v>5049.9113580478161</v>
      </c>
      <c r="H85" s="147">
        <f>G85-F85</f>
        <v>-39.009145783859822</v>
      </c>
      <c r="I85" s="148">
        <f>H85/F85*100</f>
        <v>-0.76655050426683002</v>
      </c>
    </row>
    <row r="86" spans="1:13" s="126" customFormat="1" ht="13.5" thickBot="1" x14ac:dyDescent="0.35">
      <c r="A86" s="140"/>
      <c r="B86" s="150"/>
      <c r="C86" s="151"/>
      <c r="D86" s="151"/>
      <c r="E86" s="151"/>
      <c r="F86" s="152"/>
      <c r="G86" s="152"/>
      <c r="H86" s="152"/>
      <c r="I86" s="153"/>
      <c r="K86" s="249"/>
      <c r="M86" s="250"/>
    </row>
    <row r="87" spans="1:13" s="72" customFormat="1" ht="14.5" thickBot="1" x14ac:dyDescent="0.35">
      <c r="A87" s="118"/>
      <c r="B87" s="1" t="s">
        <v>78</v>
      </c>
      <c r="C87" s="2"/>
      <c r="D87" s="2"/>
      <c r="E87" s="4"/>
      <c r="F87" s="112">
        <f>F66</f>
        <v>7046945.551770281</v>
      </c>
      <c r="G87" s="112">
        <f>G66</f>
        <v>6999781.6371343927</v>
      </c>
      <c r="H87" s="112">
        <f>H66</f>
        <v>-47163.914635889567</v>
      </c>
      <c r="I87" s="113">
        <f>IF(M87=TRUE,"n/a",IF(F87=0,"n/a",(H87/F87)*100))</f>
        <v>-0.66928166663699273</v>
      </c>
      <c r="K87" s="246"/>
      <c r="M87" s="250"/>
    </row>
    <row r="88" spans="1:13" s="72" customFormat="1" ht="14.5" thickBot="1" x14ac:dyDescent="0.35">
      <c r="A88" s="118"/>
      <c r="B88" s="1" t="s">
        <v>79</v>
      </c>
      <c r="C88" s="2"/>
      <c r="D88" s="2"/>
      <c r="E88" s="4"/>
      <c r="F88" s="112">
        <f>-VLOOKUP(G5,'[8]Add Deleg'!$C:$J,6,FALSE)-VLOOKUP(F5,'[8]Add Deleg'!$C:$J,6,FALSE)</f>
        <v>-85652.160000000003</v>
      </c>
      <c r="G88" s="112">
        <f>E23</f>
        <v>-85660.5</v>
      </c>
      <c r="H88" s="112">
        <f>G88-F88</f>
        <v>-8.3399999999965075</v>
      </c>
      <c r="I88" s="113">
        <f>IF(M88=TRUE,"n/a",IF(F88=0,"n/a",(H88/F88)*100))</f>
        <v>9.737057419213371E-3</v>
      </c>
      <c r="K88" s="246"/>
      <c r="M88" s="250"/>
    </row>
    <row r="89" spans="1:13" s="72" customFormat="1" ht="14.5" thickBot="1" x14ac:dyDescent="0.35">
      <c r="A89" s="118"/>
      <c r="B89" s="1" t="s">
        <v>80</v>
      </c>
      <c r="C89" s="2"/>
      <c r="D89" s="2"/>
      <c r="E89" s="4"/>
      <c r="F89" s="112">
        <f>SUM(F87:F88)</f>
        <v>6961293.3917702809</v>
      </c>
      <c r="G89" s="112">
        <f>SUM(G87:G88)</f>
        <v>6914121.1371343927</v>
      </c>
      <c r="H89" s="112">
        <f>SUM(H87:H88)</f>
        <v>-47172.254635889563</v>
      </c>
      <c r="I89" s="113">
        <f>IF(M89=TRUE,"n/a",IF(F89=0,"n/a",(H89/F89)*100))</f>
        <v>-0.67763635263034783</v>
      </c>
      <c r="K89" s="246"/>
      <c r="M89" s="250"/>
    </row>
    <row r="90" spans="1:13" s="72" customFormat="1" ht="14" x14ac:dyDescent="0.3">
      <c r="A90" s="118"/>
      <c r="B90" s="3"/>
      <c r="C90" s="3"/>
      <c r="D90" s="3"/>
      <c r="E90" s="3"/>
      <c r="F90" s="130"/>
      <c r="G90" s="130"/>
      <c r="H90" s="130"/>
      <c r="I90" s="154"/>
      <c r="K90" s="246"/>
      <c r="M90" s="250"/>
    </row>
    <row r="91" spans="1:13" x14ac:dyDescent="0.3">
      <c r="B91" s="15"/>
      <c r="D91" s="155"/>
      <c r="E91" s="156"/>
      <c r="F91" s="188"/>
    </row>
    <row r="92" spans="1:13" x14ac:dyDescent="0.3">
      <c r="B92" s="189"/>
      <c r="D92" s="155"/>
      <c r="E92" s="156"/>
      <c r="F92" s="188"/>
    </row>
    <row r="93" spans="1:13" x14ac:dyDescent="0.3">
      <c r="B93" s="10"/>
      <c r="D93" s="155"/>
      <c r="E93" s="156"/>
    </row>
    <row r="94" spans="1:13" x14ac:dyDescent="0.3">
      <c r="B94" s="10"/>
      <c r="D94" s="155"/>
      <c r="E94" s="156"/>
    </row>
    <row r="95" spans="1:13" x14ac:dyDescent="0.3">
      <c r="B95" s="10"/>
      <c r="D95" s="155"/>
      <c r="E95" s="156"/>
    </row>
    <row r="96" spans="1:13" x14ac:dyDescent="0.3">
      <c r="B96" s="10"/>
      <c r="D96" s="155"/>
      <c r="E96" s="156"/>
    </row>
    <row r="97" spans="2:5" x14ac:dyDescent="0.3">
      <c r="B97" s="10"/>
      <c r="D97" s="155"/>
      <c r="E97" s="156"/>
    </row>
    <row r="98" spans="2:5" x14ac:dyDescent="0.3">
      <c r="B98" s="10"/>
      <c r="D98" s="155"/>
      <c r="E98" s="156"/>
    </row>
    <row r="99" spans="2:5" x14ac:dyDescent="0.3">
      <c r="B99" s="10"/>
      <c r="D99" s="155"/>
      <c r="E99" s="156"/>
    </row>
    <row r="100" spans="2:5" x14ac:dyDescent="0.3">
      <c r="B100" s="10"/>
      <c r="D100" s="155"/>
      <c r="E100" s="156"/>
    </row>
    <row r="101" spans="2:5" x14ac:dyDescent="0.3">
      <c r="B101" s="10"/>
      <c r="D101" s="155"/>
      <c r="E101" s="156"/>
    </row>
    <row r="102" spans="2:5" x14ac:dyDescent="0.3">
      <c r="B102" s="10"/>
      <c r="D102" s="155"/>
      <c r="E102" s="156"/>
    </row>
    <row r="103" spans="2:5" x14ac:dyDescent="0.3">
      <c r="B103" s="10"/>
      <c r="D103" s="155"/>
      <c r="E103" s="156"/>
    </row>
    <row r="104" spans="2:5" x14ac:dyDescent="0.3">
      <c r="B104" s="10"/>
      <c r="D104" s="155"/>
      <c r="E104" s="156"/>
    </row>
    <row r="105" spans="2:5" x14ac:dyDescent="0.3">
      <c r="B105" s="10"/>
      <c r="D105" s="155"/>
      <c r="E105" s="156"/>
    </row>
    <row r="106" spans="2:5" x14ac:dyDescent="0.3">
      <c r="B106" s="10"/>
      <c r="D106" s="155"/>
      <c r="E106" s="156"/>
    </row>
    <row r="107" spans="2:5" x14ac:dyDescent="0.3">
      <c r="B107" s="10"/>
      <c r="D107" s="155"/>
      <c r="E107" s="156"/>
    </row>
    <row r="108" spans="2:5" x14ac:dyDescent="0.3">
      <c r="B108" s="10"/>
      <c r="D108" s="155"/>
      <c r="E108" s="156"/>
    </row>
    <row r="109" spans="2:5" x14ac:dyDescent="0.3">
      <c r="B109" s="10"/>
      <c r="D109" s="155"/>
      <c r="E109" s="156"/>
    </row>
    <row r="110" spans="2:5" x14ac:dyDescent="0.3">
      <c r="B110" s="10"/>
      <c r="D110" s="155"/>
      <c r="E110" s="156"/>
    </row>
    <row r="111" spans="2:5" x14ac:dyDescent="0.3">
      <c r="B111" s="10"/>
      <c r="D111" s="155"/>
      <c r="E111" s="156"/>
    </row>
    <row r="112" spans="2:5" x14ac:dyDescent="0.3">
      <c r="B112" s="10"/>
      <c r="D112" s="155"/>
      <c r="E112" s="156"/>
    </row>
    <row r="113" spans="2:7" x14ac:dyDescent="0.3">
      <c r="B113" s="10"/>
      <c r="D113" s="155"/>
      <c r="E113" s="156"/>
    </row>
    <row r="114" spans="2:7" x14ac:dyDescent="0.3">
      <c r="B114" s="10"/>
      <c r="D114" s="155"/>
      <c r="E114" s="156"/>
    </row>
    <row r="115" spans="2:7" x14ac:dyDescent="0.3">
      <c r="B115" s="10"/>
      <c r="D115" s="155"/>
      <c r="E115" s="156"/>
    </row>
    <row r="116" spans="2:7" ht="12.5" x14ac:dyDescent="0.25">
      <c r="B116" s="10"/>
      <c r="D116" s="155"/>
      <c r="E116" s="156"/>
      <c r="G116" s="37"/>
    </row>
    <row r="117" spans="2:7" ht="12.5" x14ac:dyDescent="0.25">
      <c r="B117" s="10"/>
      <c r="D117" s="155"/>
      <c r="E117" s="156"/>
      <c r="G117" s="37"/>
    </row>
    <row r="118" spans="2:7" ht="12.5" x14ac:dyDescent="0.25">
      <c r="B118" s="10"/>
      <c r="D118" s="155"/>
      <c r="E118" s="156"/>
      <c r="G118" s="37"/>
    </row>
    <row r="119" spans="2:7" ht="12.5" x14ac:dyDescent="0.25">
      <c r="B119" s="10"/>
      <c r="D119" s="155"/>
      <c r="E119" s="156"/>
      <c r="G119" s="37"/>
    </row>
    <row r="120" spans="2:7" ht="12.5" x14ac:dyDescent="0.25">
      <c r="B120" s="10"/>
      <c r="D120" s="155"/>
      <c r="E120" s="156"/>
      <c r="G120" s="37"/>
    </row>
    <row r="121" spans="2:7" ht="12.5" x14ac:dyDescent="0.25">
      <c r="B121" s="10"/>
      <c r="D121" s="155"/>
      <c r="E121" s="156"/>
      <c r="G121" s="37"/>
    </row>
    <row r="122" spans="2:7" ht="12.5" x14ac:dyDescent="0.25">
      <c r="B122" s="10"/>
      <c r="D122" s="155"/>
      <c r="E122" s="156"/>
      <c r="G122" s="37"/>
    </row>
    <row r="123" spans="2:7" ht="12.5" x14ac:dyDescent="0.25">
      <c r="B123" s="10"/>
      <c r="D123" s="155"/>
      <c r="E123" s="156"/>
      <c r="G123" s="37"/>
    </row>
    <row r="124" spans="2:7" ht="12.5" x14ac:dyDescent="0.25">
      <c r="B124" s="10"/>
      <c r="D124" s="155"/>
      <c r="E124" s="156"/>
      <c r="G124" s="37"/>
    </row>
    <row r="125" spans="2:7" ht="12.5" x14ac:dyDescent="0.25">
      <c r="B125" s="10"/>
      <c r="D125" s="155"/>
      <c r="E125" s="156"/>
      <c r="G125" s="37"/>
    </row>
    <row r="126" spans="2:7" ht="12.5" x14ac:dyDescent="0.25">
      <c r="B126" s="10"/>
      <c r="D126" s="155"/>
      <c r="E126" s="156"/>
      <c r="G126" s="37"/>
    </row>
    <row r="127" spans="2:7" ht="12.5" x14ac:dyDescent="0.25">
      <c r="B127" s="10"/>
      <c r="D127" s="155"/>
      <c r="E127" s="156"/>
      <c r="G127" s="37"/>
    </row>
    <row r="128" spans="2:7" ht="12.5" x14ac:dyDescent="0.25">
      <c r="B128" s="10"/>
      <c r="D128" s="155"/>
      <c r="E128" s="156"/>
      <c r="G128" s="37"/>
    </row>
    <row r="129" spans="2:7" ht="12.5" x14ac:dyDescent="0.25">
      <c r="B129" s="10"/>
      <c r="D129" s="155"/>
      <c r="E129" s="156"/>
      <c r="G129" s="37"/>
    </row>
    <row r="130" spans="2:7" ht="12.5" x14ac:dyDescent="0.25">
      <c r="B130" s="10"/>
      <c r="D130" s="155"/>
      <c r="E130" s="156"/>
      <c r="G130" s="37"/>
    </row>
    <row r="131" spans="2:7" ht="12.5" x14ac:dyDescent="0.25">
      <c r="B131" s="10"/>
      <c r="D131" s="155"/>
      <c r="E131" s="156"/>
      <c r="G131" s="37"/>
    </row>
    <row r="132" spans="2:7" ht="12.5" x14ac:dyDescent="0.25">
      <c r="B132" s="10"/>
      <c r="D132" s="155"/>
      <c r="E132" s="156"/>
      <c r="G132" s="37"/>
    </row>
    <row r="133" spans="2:7" ht="12.5" x14ac:dyDescent="0.25">
      <c r="B133" s="10"/>
      <c r="D133" s="155"/>
      <c r="E133" s="156"/>
      <c r="G133" s="37"/>
    </row>
    <row r="134" spans="2:7" ht="12.5" x14ac:dyDescent="0.25">
      <c r="B134" s="10"/>
      <c r="D134" s="155"/>
      <c r="E134" s="156"/>
      <c r="G134" s="37"/>
    </row>
    <row r="135" spans="2:7" ht="12.5" x14ac:dyDescent="0.25">
      <c r="B135" s="10"/>
      <c r="D135" s="155"/>
      <c r="E135" s="156"/>
      <c r="G135" s="37"/>
    </row>
    <row r="136" spans="2:7" ht="12.5" x14ac:dyDescent="0.25">
      <c r="B136" s="10"/>
      <c r="D136" s="155"/>
      <c r="E136" s="156"/>
      <c r="G136" s="37"/>
    </row>
    <row r="137" spans="2:7" ht="12.5" x14ac:dyDescent="0.25">
      <c r="B137" s="10"/>
      <c r="D137" s="155"/>
      <c r="E137" s="156"/>
      <c r="G137" s="37"/>
    </row>
    <row r="138" spans="2:7" ht="12.5" x14ac:dyDescent="0.25">
      <c r="B138" s="10"/>
      <c r="D138" s="155"/>
      <c r="E138" s="156"/>
      <c r="G138" s="37"/>
    </row>
    <row r="139" spans="2:7" ht="12.5" x14ac:dyDescent="0.25">
      <c r="B139" s="10"/>
      <c r="D139" s="155"/>
      <c r="E139" s="156"/>
      <c r="G139" s="37"/>
    </row>
    <row r="140" spans="2:7" ht="12.5" x14ac:dyDescent="0.25">
      <c r="B140" s="10"/>
      <c r="D140" s="155"/>
      <c r="E140" s="156"/>
      <c r="G140" s="37"/>
    </row>
    <row r="141" spans="2:7" ht="12.5" x14ac:dyDescent="0.25">
      <c r="B141" s="10"/>
      <c r="D141" s="155"/>
      <c r="E141" s="156"/>
      <c r="G141" s="37"/>
    </row>
    <row r="142" spans="2:7" ht="12.5" x14ac:dyDescent="0.25">
      <c r="B142" s="10"/>
      <c r="D142" s="155"/>
      <c r="E142" s="156"/>
      <c r="G142" s="37"/>
    </row>
    <row r="143" spans="2:7" ht="12.5" x14ac:dyDescent="0.25">
      <c r="B143" s="10"/>
      <c r="D143" s="155"/>
      <c r="E143" s="156"/>
      <c r="G143" s="37"/>
    </row>
    <row r="144" spans="2:7" ht="12.5" x14ac:dyDescent="0.25">
      <c r="B144" s="10"/>
      <c r="D144" s="155"/>
      <c r="E144" s="156"/>
      <c r="G144" s="37"/>
    </row>
    <row r="145" spans="2:7" ht="12.5" x14ac:dyDescent="0.25">
      <c r="B145" s="10"/>
      <c r="D145" s="155"/>
      <c r="E145" s="156"/>
      <c r="G145" s="37"/>
    </row>
    <row r="146" spans="2:7" ht="12.5" x14ac:dyDescent="0.25">
      <c r="B146" s="10"/>
      <c r="D146" s="155"/>
      <c r="E146" s="156"/>
      <c r="G146" s="37"/>
    </row>
    <row r="147" spans="2:7" ht="12.5" x14ac:dyDescent="0.25">
      <c r="B147" s="10"/>
      <c r="D147" s="155"/>
      <c r="E147" s="156"/>
      <c r="G147" s="37"/>
    </row>
    <row r="148" spans="2:7" ht="12.5" x14ac:dyDescent="0.25">
      <c r="B148" s="10"/>
      <c r="D148" s="155"/>
      <c r="E148" s="156"/>
      <c r="G148" s="37"/>
    </row>
    <row r="149" spans="2:7" ht="12.5" x14ac:dyDescent="0.25">
      <c r="B149" s="10"/>
      <c r="D149" s="155"/>
      <c r="E149" s="156"/>
      <c r="G149" s="37"/>
    </row>
    <row r="150" spans="2:7" ht="12.5" x14ac:dyDescent="0.25">
      <c r="B150" s="10"/>
      <c r="D150" s="155"/>
      <c r="E150" s="156"/>
      <c r="G150" s="37"/>
    </row>
    <row r="151" spans="2:7" ht="12.5" x14ac:dyDescent="0.25">
      <c r="B151" s="10"/>
      <c r="D151" s="155"/>
      <c r="E151" s="156"/>
      <c r="G151" s="37"/>
    </row>
    <row r="152" spans="2:7" ht="12.5" x14ac:dyDescent="0.25">
      <c r="B152" s="10"/>
      <c r="D152" s="155"/>
      <c r="E152" s="156"/>
      <c r="G152" s="37"/>
    </row>
    <row r="153" spans="2:7" ht="12.5" x14ac:dyDescent="0.25">
      <c r="B153" s="10"/>
      <c r="D153" s="155"/>
      <c r="E153" s="156"/>
      <c r="G153" s="37"/>
    </row>
    <row r="154" spans="2:7" ht="12.5" x14ac:dyDescent="0.25">
      <c r="B154" s="10"/>
      <c r="D154" s="155"/>
      <c r="E154" s="156"/>
      <c r="G154" s="37"/>
    </row>
    <row r="155" spans="2:7" ht="12.5" x14ac:dyDescent="0.25">
      <c r="B155" s="10"/>
      <c r="D155" s="155"/>
      <c r="E155" s="156"/>
      <c r="G155" s="37"/>
    </row>
    <row r="156" spans="2:7" ht="12.5" x14ac:dyDescent="0.25">
      <c r="B156" s="10"/>
      <c r="D156" s="155"/>
      <c r="E156" s="156"/>
      <c r="G156" s="37"/>
    </row>
    <row r="157" spans="2:7" ht="12.5" x14ac:dyDescent="0.25">
      <c r="B157" s="10"/>
      <c r="D157" s="155"/>
      <c r="E157" s="156"/>
      <c r="G157" s="37"/>
    </row>
    <row r="158" spans="2:7" ht="12.5" x14ac:dyDescent="0.25">
      <c r="B158" s="10"/>
      <c r="D158" s="155"/>
      <c r="E158" s="156"/>
      <c r="G158" s="37"/>
    </row>
    <row r="159" spans="2:7" ht="12.5" x14ac:dyDescent="0.25">
      <c r="B159" s="10"/>
      <c r="D159" s="155"/>
      <c r="E159" s="156"/>
      <c r="G159" s="37"/>
    </row>
    <row r="160" spans="2:7" ht="12.5" x14ac:dyDescent="0.25">
      <c r="B160" s="10"/>
      <c r="D160" s="155"/>
      <c r="E160" s="156"/>
      <c r="G160" s="37"/>
    </row>
    <row r="161" spans="2:7" ht="12.5" x14ac:dyDescent="0.25">
      <c r="B161" s="10"/>
      <c r="D161" s="155"/>
      <c r="E161" s="156"/>
      <c r="G161" s="37"/>
    </row>
    <row r="162" spans="2:7" ht="12.5" x14ac:dyDescent="0.25">
      <c r="B162" s="10"/>
      <c r="D162" s="155"/>
      <c r="E162" s="156"/>
      <c r="G162" s="37"/>
    </row>
    <row r="163" spans="2:7" ht="12.5" x14ac:dyDescent="0.25">
      <c r="B163" s="10"/>
      <c r="D163" s="155"/>
      <c r="E163" s="156"/>
      <c r="G163" s="37"/>
    </row>
    <row r="164" spans="2:7" ht="12.5" x14ac:dyDescent="0.25">
      <c r="B164" s="10"/>
      <c r="D164" s="155"/>
      <c r="E164" s="156"/>
      <c r="G164" s="37"/>
    </row>
    <row r="165" spans="2:7" ht="12.5" x14ac:dyDescent="0.25">
      <c r="B165" s="10"/>
      <c r="D165" s="155"/>
      <c r="E165" s="156"/>
      <c r="G165" s="37"/>
    </row>
    <row r="166" spans="2:7" ht="12.5" x14ac:dyDescent="0.25">
      <c r="B166" s="10"/>
      <c r="D166" s="155"/>
      <c r="E166" s="156"/>
      <c r="G166" s="37"/>
    </row>
    <row r="167" spans="2:7" ht="12.5" x14ac:dyDescent="0.25">
      <c r="B167" s="10"/>
      <c r="D167" s="155"/>
      <c r="E167" s="156"/>
      <c r="G167" s="37"/>
    </row>
    <row r="168" spans="2:7" ht="12.5" x14ac:dyDescent="0.25">
      <c r="B168" s="10"/>
      <c r="D168" s="155"/>
      <c r="E168" s="156"/>
      <c r="G168" s="37"/>
    </row>
    <row r="169" spans="2:7" ht="12.5" x14ac:dyDescent="0.25">
      <c r="B169" s="10"/>
      <c r="D169" s="155"/>
      <c r="E169" s="156"/>
      <c r="G169" s="37"/>
    </row>
    <row r="170" spans="2:7" ht="12.5" x14ac:dyDescent="0.25">
      <c r="B170" s="10"/>
      <c r="D170" s="155"/>
      <c r="E170" s="156"/>
      <c r="G170" s="37"/>
    </row>
    <row r="171" spans="2:7" ht="12.5" x14ac:dyDescent="0.25">
      <c r="B171" s="10"/>
      <c r="D171" s="155"/>
      <c r="E171" s="156"/>
      <c r="G171" s="37"/>
    </row>
    <row r="172" spans="2:7" ht="12.5" x14ac:dyDescent="0.25">
      <c r="B172" s="10"/>
      <c r="D172" s="155"/>
      <c r="E172" s="156"/>
      <c r="G172" s="37"/>
    </row>
    <row r="173" spans="2:7" ht="12.5" x14ac:dyDescent="0.25">
      <c r="B173" s="10"/>
      <c r="D173" s="155"/>
      <c r="E173" s="156"/>
      <c r="G173" s="37"/>
    </row>
    <row r="174" spans="2:7" ht="12.5" x14ac:dyDescent="0.25">
      <c r="B174" s="10"/>
      <c r="D174" s="155"/>
      <c r="E174" s="156"/>
      <c r="G174" s="37"/>
    </row>
    <row r="175" spans="2:7" ht="12.5" x14ac:dyDescent="0.25">
      <c r="B175" s="10"/>
      <c r="D175" s="155"/>
      <c r="E175" s="156"/>
      <c r="G175" s="37"/>
    </row>
    <row r="176" spans="2:7" ht="12.5" x14ac:dyDescent="0.25">
      <c r="B176" s="10"/>
      <c r="D176" s="155"/>
      <c r="E176" s="156"/>
      <c r="G176" s="37"/>
    </row>
    <row r="177" spans="2:7" ht="12.5" x14ac:dyDescent="0.25">
      <c r="B177" s="10"/>
      <c r="D177" s="155"/>
      <c r="E177" s="156"/>
      <c r="G177" s="37"/>
    </row>
    <row r="178" spans="2:7" ht="12.5" x14ac:dyDescent="0.25">
      <c r="B178" s="10"/>
      <c r="D178" s="155"/>
      <c r="E178" s="156"/>
      <c r="G178" s="37"/>
    </row>
    <row r="179" spans="2:7" ht="12.5" x14ac:dyDescent="0.25">
      <c r="B179" s="10"/>
      <c r="D179" s="155"/>
      <c r="E179" s="156"/>
      <c r="G179" s="37"/>
    </row>
    <row r="180" spans="2:7" ht="12.5" x14ac:dyDescent="0.25">
      <c r="B180" s="10"/>
      <c r="D180" s="155"/>
      <c r="E180" s="156"/>
      <c r="G180" s="37"/>
    </row>
    <row r="181" spans="2:7" ht="12.5" x14ac:dyDescent="0.25">
      <c r="B181" s="10"/>
      <c r="D181" s="155"/>
      <c r="E181" s="156"/>
      <c r="G181" s="37"/>
    </row>
    <row r="182" spans="2:7" ht="12.5" x14ac:dyDescent="0.25">
      <c r="B182" s="10"/>
      <c r="D182" s="155"/>
      <c r="E182" s="156"/>
      <c r="G182" s="37"/>
    </row>
    <row r="183" spans="2:7" ht="12.5" x14ac:dyDescent="0.25">
      <c r="B183" s="10"/>
      <c r="D183" s="155"/>
      <c r="E183" s="156"/>
      <c r="G183" s="37"/>
    </row>
    <row r="184" spans="2:7" ht="12.5" x14ac:dyDescent="0.25">
      <c r="B184" s="10"/>
      <c r="D184" s="155"/>
      <c r="E184" s="156"/>
      <c r="G184" s="37"/>
    </row>
    <row r="185" spans="2:7" ht="12.5" x14ac:dyDescent="0.25">
      <c r="B185" s="190"/>
      <c r="D185" s="155"/>
      <c r="E185" s="156"/>
      <c r="G185" s="37"/>
    </row>
    <row r="186" spans="2:7" ht="12.5" x14ac:dyDescent="0.25">
      <c r="B186" s="10"/>
      <c r="D186" s="155"/>
      <c r="E186" s="156"/>
      <c r="G186" s="37"/>
    </row>
    <row r="187" spans="2:7" ht="12.5" x14ac:dyDescent="0.25">
      <c r="B187" s="10"/>
      <c r="D187" s="155"/>
      <c r="E187" s="156"/>
      <c r="G187" s="37"/>
    </row>
    <row r="188" spans="2:7" ht="12.5" x14ac:dyDescent="0.25">
      <c r="B188" s="10"/>
      <c r="D188" s="155"/>
      <c r="E188" s="156"/>
      <c r="G188" s="37"/>
    </row>
    <row r="189" spans="2:7" ht="12.5" x14ac:dyDescent="0.25">
      <c r="B189" s="10"/>
      <c r="D189" s="155"/>
      <c r="E189" s="156"/>
      <c r="G189" s="37"/>
    </row>
    <row r="190" spans="2:7" ht="12.5" x14ac:dyDescent="0.25">
      <c r="B190" s="10"/>
      <c r="D190" s="155"/>
      <c r="E190" s="156"/>
      <c r="G190" s="37"/>
    </row>
    <row r="191" spans="2:7" ht="12.5" x14ac:dyDescent="0.25">
      <c r="B191" s="10"/>
      <c r="D191" s="155"/>
      <c r="E191" s="156"/>
      <c r="G191" s="37"/>
    </row>
    <row r="192" spans="2:7" ht="12.5" x14ac:dyDescent="0.25">
      <c r="B192" s="10"/>
      <c r="D192" s="155"/>
      <c r="E192" s="156"/>
      <c r="G192" s="37"/>
    </row>
    <row r="193" spans="2:7" ht="12.5" x14ac:dyDescent="0.25">
      <c r="B193" s="10"/>
      <c r="D193" s="155"/>
      <c r="E193" s="156"/>
      <c r="G193" s="37"/>
    </row>
    <row r="194" spans="2:7" ht="12.5" x14ac:dyDescent="0.25">
      <c r="B194" s="10"/>
      <c r="D194" s="155"/>
      <c r="E194" s="156"/>
      <c r="G194" s="37"/>
    </row>
    <row r="195" spans="2:7" ht="12.5" x14ac:dyDescent="0.25">
      <c r="B195" s="10"/>
      <c r="D195" s="155"/>
      <c r="E195" s="156"/>
      <c r="G195" s="37"/>
    </row>
    <row r="196" spans="2:7" ht="12.5" x14ac:dyDescent="0.25">
      <c r="B196" s="10"/>
      <c r="D196" s="155"/>
      <c r="E196" s="156"/>
      <c r="G196" s="37"/>
    </row>
    <row r="197" spans="2:7" x14ac:dyDescent="0.3">
      <c r="C197" s="10"/>
      <c r="D197" s="10"/>
      <c r="E197" s="10"/>
    </row>
    <row r="198" spans="2:7" x14ac:dyDescent="0.3">
      <c r="C198" s="10"/>
      <c r="D198" s="10"/>
      <c r="E198" s="10"/>
    </row>
    <row r="199" spans="2:7" x14ac:dyDescent="0.3">
      <c r="B199" s="168"/>
      <c r="C199" s="10"/>
      <c r="D199" s="10"/>
      <c r="E199" s="10"/>
    </row>
    <row r="200" spans="2:7" x14ac:dyDescent="0.3">
      <c r="B200" s="168"/>
    </row>
    <row r="201" spans="2:7" x14ac:dyDescent="0.3">
      <c r="B201" s="168"/>
    </row>
    <row r="202" spans="2:7" x14ac:dyDescent="0.3">
      <c r="B202" s="168"/>
    </row>
    <row r="203" spans="2:7" x14ac:dyDescent="0.3">
      <c r="B203" s="168"/>
    </row>
    <row r="204" spans="2:7" x14ac:dyDescent="0.3">
      <c r="B204" s="168"/>
    </row>
    <row r="205" spans="2:7" x14ac:dyDescent="0.3">
      <c r="B205" s="169"/>
    </row>
    <row r="206" spans="2:7" x14ac:dyDescent="0.3">
      <c r="B206" s="168"/>
    </row>
    <row r="207" spans="2:7" x14ac:dyDescent="0.3">
      <c r="B207" s="170"/>
    </row>
    <row r="208" spans="2:7" x14ac:dyDescent="0.3">
      <c r="B208" s="170"/>
    </row>
    <row r="209" spans="2:2" x14ac:dyDescent="0.3">
      <c r="B209" s="168"/>
    </row>
    <row r="210" spans="2:2" x14ac:dyDescent="0.3">
      <c r="B210" s="168"/>
    </row>
    <row r="211" spans="2:2" x14ac:dyDescent="0.3">
      <c r="B211" s="168"/>
    </row>
    <row r="212" spans="2:2" x14ac:dyDescent="0.3">
      <c r="B212" s="168"/>
    </row>
    <row r="213" spans="2:2" x14ac:dyDescent="0.3">
      <c r="B213" s="168"/>
    </row>
  </sheetData>
  <mergeCells count="10">
    <mergeCell ref="B23:D23"/>
    <mergeCell ref="D68:E68"/>
    <mergeCell ref="F70:G70"/>
    <mergeCell ref="F72:G72"/>
    <mergeCell ref="N1:O2"/>
    <mergeCell ref="F6:G6"/>
    <mergeCell ref="H6:I6"/>
    <mergeCell ref="F14:G14"/>
    <mergeCell ref="H14:I14"/>
    <mergeCell ref="B22:D22"/>
  </mergeCells>
  <conditionalFormatting sqref="M17:N39 N47:N56 M57:N60 M63:N64 M67:N69 M1:M16 M40:M56 M61:M62 M65:M66 M70:M1048576">
    <cfRule type="cellIs" dxfId="1" priority="2" stopIfTrue="1" operator="equal">
      <formula>TRUE</formula>
    </cfRule>
  </conditionalFormatting>
  <conditionalFormatting sqref="L57 L17:L24 L60 L63:L64 L67:L69">
    <cfRule type="cellIs" dxfId="0" priority="1" stopIfTrue="1" operator="equal">
      <formula>TRUE</formula>
    </cfRule>
  </conditionalFormatting>
  <hyperlinks>
    <hyperlink ref="N1:O2" location="Instructions!C17" tooltip="Link to Instructions" display="Back to Main Menu" xr:uid="{00000000-0004-0000-0200-000000000000}"/>
  </hyperlinks>
  <pageMargins left="0.19" right="0.16" top="0.22" bottom="0.4" header="0.2" footer="0.16"/>
  <pageSetup paperSize="9" scale="70" orientation="portrait" horizontalDpi="4294967293" r:id="rId1"/>
  <headerFooter alignWithMargins="0">
    <oddFooter>&amp;L&amp;8For queries please contact:  jacky.beatson@sheffield.gov.uk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Nursery 2</vt:lpstr>
      <vt:lpstr>School List</vt:lpstr>
      <vt:lpstr>Hinde House</vt:lpstr>
      <vt:lpstr>'Hinde House'!Print_Area</vt:lpstr>
      <vt:lpstr>'Nursery 2'!Print_Area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Jacky.Beatson@sheffield.gov.uk</dc:creator>
  <cp:lastModifiedBy>Lorraine Fox</cp:lastModifiedBy>
  <cp:lastPrinted>2023-03-06T14:07:19Z</cp:lastPrinted>
  <dcterms:created xsi:type="dcterms:W3CDTF">2011-03-17T09:46:52Z</dcterms:created>
  <dcterms:modified xsi:type="dcterms:W3CDTF">2023-03-10T13:47:21Z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b89573-64a6-49dd-b38d-4c7c2bcb20ca_Enabled">
    <vt:lpwstr>true</vt:lpwstr>
  </property>
  <property fmtid="{D5CDD505-2E9C-101B-9397-08002B2CF9AE}" pid="3" name="MSIP_Label_3bb89573-64a6-49dd-b38d-4c7c2bcb20ca_SetDate">
    <vt:lpwstr>2022-03-01T13:04:56Z</vt:lpwstr>
  </property>
  <property fmtid="{D5CDD505-2E9C-101B-9397-08002B2CF9AE}" pid="4" name="MSIP_Label_3bb89573-64a6-49dd-b38d-4c7c2bcb20ca_Method">
    <vt:lpwstr>Privileged</vt:lpwstr>
  </property>
  <property fmtid="{D5CDD505-2E9C-101B-9397-08002B2CF9AE}" pid="5" name="MSIP_Label_3bb89573-64a6-49dd-b38d-4c7c2bcb20ca_Name">
    <vt:lpwstr>Official – Sensitive</vt:lpwstr>
  </property>
  <property fmtid="{D5CDD505-2E9C-101B-9397-08002B2CF9AE}" pid="6" name="MSIP_Label_3bb89573-64a6-49dd-b38d-4c7c2bcb20ca_SiteId">
    <vt:lpwstr>a1ba59b9-7204-48d8-a360-7770245ad4a9</vt:lpwstr>
  </property>
  <property fmtid="{D5CDD505-2E9C-101B-9397-08002B2CF9AE}" pid="7" name="MSIP_Label_3bb89573-64a6-49dd-b38d-4c7c2bcb20ca_ActionId">
    <vt:lpwstr>7b51ecfa-533c-4069-881f-34a3eaea1392</vt:lpwstr>
  </property>
  <property fmtid="{D5CDD505-2E9C-101B-9397-08002B2CF9AE}" pid="8" name="MSIP_Label_3bb89573-64a6-49dd-b38d-4c7c2bcb20ca_ContentBits">
    <vt:lpwstr>0</vt:lpwstr>
  </property>
</Properties>
</file>